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58531CDA-C1AD-4A7A-8A77-3D67D08AB59C}" xr6:coauthVersionLast="47" xr6:coauthVersionMax="47" xr10:uidLastSave="{00000000-0000-0000-0000-000000000000}"/>
  <bookViews>
    <workbookView xWindow="28680" yWindow="-120" windowWidth="29040" windowHeight="15720" activeTab="1" xr2:uid="{09A08D9C-E13E-47E0-A3B8-7B7B0FF08059}"/>
  </bookViews>
  <sheets>
    <sheet name="SubSector Analysis" sheetId="3" r:id="rId1"/>
    <sheet name="Nifty 750 Analysis" sheetId="2" r:id="rId2"/>
    <sheet name="Price_Filter_12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I41" i="3"/>
  <c r="I46" i="3"/>
  <c r="I29" i="3"/>
  <c r="I23" i="3"/>
  <c r="I56" i="3"/>
  <c r="I64" i="3"/>
  <c r="I74" i="3"/>
  <c r="I39" i="3"/>
  <c r="I78" i="3"/>
  <c r="I42" i="3"/>
  <c r="I43" i="3"/>
  <c r="I86" i="3"/>
  <c r="I87" i="3"/>
  <c r="I79" i="3"/>
  <c r="I91" i="3"/>
  <c r="I66" i="3"/>
  <c r="I106" i="3"/>
  <c r="I99" i="3"/>
  <c r="I100" i="3"/>
  <c r="I114" i="3"/>
  <c r="I97" i="3"/>
  <c r="I108" i="3"/>
  <c r="I122" i="3"/>
  <c r="B36" i="3"/>
  <c r="P36" i="3" s="1"/>
  <c r="B31" i="3"/>
  <c r="P31" i="3" s="1"/>
  <c r="B76" i="3"/>
  <c r="G76" i="3" s="1"/>
  <c r="B61" i="3"/>
  <c r="H61" i="3" s="1"/>
  <c r="B46" i="3"/>
  <c r="B12" i="3"/>
  <c r="V12" i="3" s="1"/>
  <c r="B9" i="3"/>
  <c r="I9" i="3" s="1"/>
  <c r="B5" i="3"/>
  <c r="B15" i="3"/>
  <c r="D15" i="3" s="1"/>
  <c r="B11" i="3"/>
  <c r="E11" i="3" s="1"/>
  <c r="B70" i="3"/>
  <c r="H70" i="3" s="1"/>
  <c r="B8" i="3"/>
  <c r="H8" i="3" s="1"/>
  <c r="B48" i="3"/>
  <c r="Q48" i="3" s="1"/>
  <c r="B69" i="3"/>
  <c r="Q69" i="3" s="1"/>
  <c r="B21" i="3"/>
  <c r="G21" i="3" s="1"/>
  <c r="B50" i="3"/>
  <c r="H50" i="3" s="1"/>
  <c r="B81" i="3"/>
  <c r="I81" i="3" s="1"/>
  <c r="B33" i="3"/>
  <c r="D33" i="3" s="1"/>
  <c r="B53" i="3"/>
  <c r="I53" i="3" s="1"/>
  <c r="B56" i="3"/>
  <c r="B92" i="3"/>
  <c r="D92" i="3" s="1"/>
  <c r="B18" i="3"/>
  <c r="E18" i="3" s="1"/>
  <c r="B7" i="3"/>
  <c r="H7" i="3" s="1"/>
  <c r="B100" i="3"/>
  <c r="P100" i="3" s="1"/>
  <c r="B78" i="3"/>
  <c r="P78" i="3" s="1"/>
  <c r="B64" i="3"/>
  <c r="P64" i="3" s="1"/>
  <c r="B17" i="3"/>
  <c r="H17" i="3" s="1"/>
  <c r="B37" i="3"/>
  <c r="H37" i="3" s="1"/>
  <c r="B87" i="3"/>
  <c r="B84" i="3"/>
  <c r="D84" i="3" s="1"/>
  <c r="B57" i="3"/>
  <c r="I57" i="3" s="1"/>
  <c r="B42" i="3"/>
  <c r="B29" i="3"/>
  <c r="D29" i="3" s="1"/>
  <c r="B71" i="3"/>
  <c r="D71" i="3" s="1"/>
  <c r="B34" i="3"/>
  <c r="I34" i="3" s="1"/>
  <c r="B90" i="3"/>
  <c r="H90" i="3" s="1"/>
  <c r="B6" i="3"/>
  <c r="P6" i="3" s="1"/>
  <c r="B35" i="3"/>
  <c r="P35" i="3" s="1"/>
  <c r="B30" i="3"/>
  <c r="G30" i="3" s="1"/>
  <c r="B28" i="3"/>
  <c r="I28" i="3" s="1"/>
  <c r="B86" i="3"/>
  <c r="B99" i="3"/>
  <c r="E99" i="3" s="1"/>
  <c r="B23" i="3"/>
  <c r="B26" i="3"/>
  <c r="I26" i="3" s="1"/>
  <c r="B22" i="3"/>
  <c r="D22" i="3" s="1"/>
  <c r="B38" i="3"/>
  <c r="E38" i="3" s="1"/>
  <c r="B111" i="3"/>
  <c r="H111" i="3" s="1"/>
  <c r="B13" i="3"/>
  <c r="I13" i="3" s="1"/>
  <c r="B58" i="3"/>
  <c r="I58" i="3" s="1"/>
  <c r="B32" i="3"/>
  <c r="I32" i="3" s="1"/>
  <c r="B62" i="3"/>
  <c r="G62" i="3" s="1"/>
  <c r="B91" i="3"/>
  <c r="H91" i="3" s="1"/>
  <c r="B74" i="3"/>
  <c r="B94" i="3"/>
  <c r="E94" i="3" s="1"/>
  <c r="B20" i="3"/>
  <c r="I20" i="3" s="1"/>
  <c r="B16" i="3"/>
  <c r="F16" i="3" s="1"/>
  <c r="B83" i="3"/>
  <c r="D83" i="3" s="1"/>
  <c r="B3" i="3"/>
  <c r="D3" i="3" s="1"/>
  <c r="B73" i="3"/>
  <c r="H73" i="3" s="1"/>
  <c r="B39" i="3"/>
  <c r="B80" i="3"/>
  <c r="I80" i="3" s="1"/>
  <c r="B72" i="3"/>
  <c r="H72" i="3" s="1"/>
  <c r="B54" i="3"/>
  <c r="H54" i="3" s="1"/>
  <c r="B113" i="3"/>
  <c r="H113" i="3" s="1"/>
  <c r="B95" i="3"/>
  <c r="I95" i="3" s="1"/>
  <c r="B45" i="3"/>
  <c r="V45" i="3" s="1"/>
  <c r="B40" i="3"/>
  <c r="I40" i="3" s="1"/>
  <c r="B75" i="3"/>
  <c r="I75" i="3" s="1"/>
  <c r="B14" i="3"/>
  <c r="D14" i="3" s="1"/>
  <c r="B59" i="3"/>
  <c r="E59" i="3" s="1"/>
  <c r="B65" i="3"/>
  <c r="P65" i="3" s="1"/>
  <c r="B44" i="3"/>
  <c r="I44" i="3" s="1"/>
  <c r="B49" i="3"/>
  <c r="I49" i="3" s="1"/>
  <c r="B60" i="3"/>
  <c r="I60" i="3" s="1"/>
  <c r="B47" i="3"/>
  <c r="Q47" i="3" s="1"/>
  <c r="B19" i="3"/>
  <c r="H19" i="3" s="1"/>
  <c r="B96" i="3"/>
  <c r="I96" i="3" s="1"/>
  <c r="B55" i="3"/>
  <c r="V55" i="3" s="1"/>
  <c r="B105" i="3"/>
  <c r="I105" i="3" s="1"/>
  <c r="B66" i="3"/>
  <c r="B106" i="3"/>
  <c r="D106" i="3" s="1"/>
  <c r="B101" i="3"/>
  <c r="D101" i="3" s="1"/>
  <c r="B51" i="3"/>
  <c r="H51" i="3" s="1"/>
  <c r="B10" i="3"/>
  <c r="I10" i="3" s="1"/>
  <c r="B93" i="3"/>
  <c r="I93" i="3" s="1"/>
  <c r="B98" i="3"/>
  <c r="I98" i="3" s="1"/>
  <c r="B25" i="3"/>
  <c r="I25" i="3" s="1"/>
  <c r="B41" i="3"/>
  <c r="B4" i="3"/>
  <c r="I4" i="3" s="1"/>
  <c r="B110" i="3"/>
  <c r="D110" i="3" s="1"/>
  <c r="B79" i="3"/>
  <c r="P79" i="3" s="1"/>
  <c r="B109" i="3"/>
  <c r="P109" i="3" s="1"/>
  <c r="B103" i="3"/>
  <c r="I103" i="3" s="1"/>
  <c r="B27" i="3"/>
  <c r="E27" i="3" s="1"/>
  <c r="B67" i="3"/>
  <c r="H67" i="3" s="1"/>
  <c r="B89" i="3"/>
  <c r="I89" i="3" s="1"/>
  <c r="B24" i="3"/>
  <c r="I24" i="3" s="1"/>
  <c r="B107" i="3"/>
  <c r="I107" i="3" s="1"/>
  <c r="B68" i="3"/>
  <c r="H68" i="3" s="1"/>
  <c r="B77" i="3"/>
  <c r="H77" i="3" s="1"/>
  <c r="B43" i="3"/>
  <c r="D43" i="3" s="1"/>
  <c r="B63" i="3"/>
  <c r="E63" i="3" s="1"/>
  <c r="B97" i="3"/>
  <c r="B114" i="3"/>
  <c r="F114" i="3" s="1"/>
  <c r="B116" i="3"/>
  <c r="D116" i="3" s="1"/>
  <c r="B52" i="3"/>
  <c r="E52" i="3" s="1"/>
  <c r="B117" i="3"/>
  <c r="P117" i="3" s="1"/>
  <c r="B108" i="3"/>
  <c r="P108" i="3" s="1"/>
  <c r="B88" i="3"/>
  <c r="I88" i="3" s="1"/>
  <c r="B2" i="3"/>
  <c r="H2" i="3" s="1"/>
  <c r="B82" i="3"/>
  <c r="H82" i="3" s="1"/>
  <c r="B102" i="3"/>
  <c r="H102" i="3" s="1"/>
  <c r="B118" i="3"/>
  <c r="D118" i="3" s="1"/>
  <c r="B112" i="3"/>
  <c r="E112" i="3" s="1"/>
  <c r="B119" i="3"/>
  <c r="E119" i="3" s="1"/>
  <c r="B115" i="3"/>
  <c r="I115" i="3" s="1"/>
  <c r="B120" i="3"/>
  <c r="D120" i="3" s="1"/>
  <c r="B85" i="3"/>
  <c r="D85" i="3" s="1"/>
  <c r="B121" i="3"/>
  <c r="H121" i="3" s="1"/>
  <c r="B122" i="3"/>
  <c r="P122" i="3" s="1"/>
  <c r="B104" i="3"/>
  <c r="P104" i="3" s="1"/>
  <c r="AQ568" i="2"/>
  <c r="AQ605" i="2"/>
  <c r="AQ599" i="2"/>
  <c r="AQ168" i="2"/>
  <c r="AQ395" i="2"/>
  <c r="AQ582" i="2"/>
  <c r="AQ308" i="2"/>
  <c r="AQ447" i="2"/>
  <c r="AQ601" i="2"/>
  <c r="AQ361" i="2"/>
  <c r="AQ336" i="2"/>
  <c r="AQ130" i="2"/>
  <c r="AQ547" i="2"/>
  <c r="AQ282" i="2"/>
  <c r="AQ681" i="2"/>
  <c r="AQ170" i="2"/>
  <c r="AQ122" i="2"/>
  <c r="AQ403" i="2"/>
  <c r="AQ487" i="2"/>
  <c r="AQ463" i="2"/>
  <c r="AQ659" i="2"/>
  <c r="AQ342" i="2"/>
  <c r="AQ419" i="2"/>
  <c r="AQ68" i="2"/>
  <c r="AQ232" i="2"/>
  <c r="AQ125" i="2"/>
  <c r="AQ177" i="2"/>
  <c r="AQ20" i="2"/>
  <c r="AQ571" i="2"/>
  <c r="AQ668" i="2"/>
  <c r="AQ369" i="2"/>
  <c r="AQ142" i="2"/>
  <c r="AQ90" i="2"/>
  <c r="AQ138" i="2"/>
  <c r="AQ669" i="2"/>
  <c r="AQ652" i="2"/>
  <c r="AQ62" i="2"/>
  <c r="AQ43" i="2"/>
  <c r="AQ324" i="2"/>
  <c r="AQ623" i="2"/>
  <c r="AQ93" i="2"/>
  <c r="AQ9" i="2"/>
  <c r="AQ557" i="2"/>
  <c r="AQ22" i="2"/>
  <c r="AQ453" i="2"/>
  <c r="AQ272" i="2"/>
  <c r="AQ210" i="2"/>
  <c r="AQ545" i="2"/>
  <c r="AQ348" i="2"/>
  <c r="AQ424" i="2"/>
  <c r="AQ198" i="2"/>
  <c r="AQ173" i="2"/>
  <c r="AQ116" i="2"/>
  <c r="AQ60" i="2"/>
  <c r="AQ658" i="2"/>
  <c r="AQ390" i="2"/>
  <c r="AQ516" i="2"/>
  <c r="AQ144" i="2"/>
  <c r="AQ65" i="2"/>
  <c r="AQ206" i="2"/>
  <c r="AQ563" i="2"/>
  <c r="AQ542" i="2"/>
  <c r="AQ331" i="2"/>
  <c r="AQ415" i="2"/>
  <c r="AQ443" i="2"/>
  <c r="AQ482" i="2"/>
  <c r="AQ205" i="2"/>
  <c r="AQ312" i="2"/>
  <c r="AQ466" i="2"/>
  <c r="AQ193" i="2"/>
  <c r="AQ451" i="2"/>
  <c r="AQ535" i="2"/>
  <c r="AQ164" i="2"/>
  <c r="AQ388" i="2"/>
  <c r="AQ291" i="2"/>
  <c r="AQ102" i="2"/>
  <c r="AQ103" i="2"/>
  <c r="AQ135" i="2"/>
  <c r="AQ3" i="2"/>
  <c r="AQ488" i="2"/>
  <c r="AQ303" i="2"/>
  <c r="AQ526" i="2"/>
  <c r="AQ341" i="2"/>
  <c r="AQ290" i="2"/>
  <c r="AQ229" i="2"/>
  <c r="AQ106" i="2"/>
  <c r="AQ217" i="2"/>
  <c r="AQ252" i="2"/>
  <c r="AQ602" i="2"/>
  <c r="AQ10" i="2"/>
  <c r="AQ11" i="2"/>
  <c r="AQ54" i="2"/>
  <c r="AQ295" i="2"/>
  <c r="AQ636" i="2"/>
  <c r="AQ412" i="2"/>
  <c r="AQ387" i="2"/>
  <c r="AQ53" i="2"/>
  <c r="AQ44" i="2"/>
  <c r="AQ172" i="2"/>
  <c r="AQ278" i="2"/>
  <c r="AQ296" i="2"/>
  <c r="AQ5" i="2"/>
  <c r="AQ283" i="2"/>
  <c r="AQ153" i="2"/>
  <c r="AQ157" i="2"/>
  <c r="AQ433" i="2"/>
  <c r="AQ171" i="2"/>
  <c r="AQ184" i="2"/>
  <c r="AQ538" i="2"/>
  <c r="AQ191" i="2"/>
  <c r="AQ94" i="2"/>
  <c r="AQ288" i="2"/>
  <c r="AQ427" i="2"/>
  <c r="AQ310" i="2"/>
  <c r="AQ39" i="2"/>
  <c r="AQ598" i="2"/>
  <c r="AQ366" i="2"/>
  <c r="AQ708" i="2"/>
  <c r="AQ192" i="2"/>
  <c r="AQ606" i="2"/>
  <c r="AQ195" i="2"/>
  <c r="AQ340" i="2"/>
  <c r="AQ37" i="2"/>
  <c r="AQ536" i="2"/>
  <c r="AQ225" i="2"/>
  <c r="AQ230" i="2"/>
  <c r="AQ496" i="2"/>
  <c r="AQ532" i="2"/>
  <c r="AQ364" i="2"/>
  <c r="AQ313" i="2"/>
  <c r="AQ262" i="2"/>
  <c r="AQ183" i="2"/>
  <c r="AQ236" i="2"/>
  <c r="AQ436" i="2"/>
  <c r="AQ238" i="2"/>
  <c r="AQ32" i="2"/>
  <c r="AQ49" i="2"/>
  <c r="AQ235" i="2"/>
  <c r="AQ417" i="2"/>
  <c r="AQ434" i="2"/>
  <c r="AQ332" i="2"/>
  <c r="AQ723" i="2"/>
  <c r="AQ174" i="2"/>
  <c r="AQ233" i="2"/>
  <c r="AQ162" i="2"/>
  <c r="AQ309" i="2"/>
  <c r="AQ223" i="2"/>
  <c r="AQ104" i="2"/>
  <c r="AQ396" i="2"/>
  <c r="AQ249" i="2"/>
  <c r="AQ715" i="2"/>
  <c r="AQ345" i="2"/>
  <c r="AQ2" i="2"/>
  <c r="AQ14" i="2"/>
  <c r="AQ111" i="2"/>
  <c r="AQ430" i="2"/>
  <c r="AQ124" i="2"/>
  <c r="AQ521" i="2"/>
  <c r="AQ611" i="2"/>
  <c r="AQ26" i="2"/>
  <c r="AQ202" i="2"/>
  <c r="AQ239" i="2"/>
  <c r="AQ432" i="2"/>
  <c r="AQ609" i="2"/>
  <c r="AQ418" i="2"/>
  <c r="AQ88" i="2"/>
  <c r="AQ472" i="2"/>
  <c r="AQ501" i="2"/>
  <c r="AQ560" i="2"/>
  <c r="AQ523" i="2"/>
  <c r="AQ628" i="2"/>
  <c r="AQ292" i="2"/>
  <c r="AQ615" i="2"/>
  <c r="AQ318" i="2"/>
  <c r="AQ654" i="2"/>
  <c r="AQ618" i="2"/>
  <c r="AQ161" i="2"/>
  <c r="AQ539" i="2"/>
  <c r="AQ194" i="2"/>
  <c r="AQ30" i="2"/>
  <c r="AQ234" i="2"/>
  <c r="AQ256" i="2"/>
  <c r="AQ21" i="2"/>
  <c r="AQ584" i="2"/>
  <c r="AQ182" i="2"/>
  <c r="AQ593" i="2"/>
  <c r="AQ307" i="2"/>
  <c r="AQ673" i="2"/>
  <c r="AQ441" i="2"/>
  <c r="AQ660" i="2"/>
  <c r="AQ274" i="2"/>
  <c r="AQ449" i="2"/>
  <c r="AQ464" i="2"/>
  <c r="AQ551" i="2"/>
  <c r="AQ641" i="2"/>
  <c r="AQ398" i="2"/>
  <c r="AQ84" i="2"/>
  <c r="AQ603" i="2"/>
  <c r="AQ89" i="2"/>
  <c r="AQ410" i="2"/>
  <c r="AQ311" i="2"/>
  <c r="AQ358" i="2"/>
  <c r="AQ218" i="2"/>
  <c r="AQ471" i="2"/>
  <c r="AQ220" i="2"/>
  <c r="AQ549" i="2"/>
  <c r="AQ409" i="2"/>
  <c r="AQ664" i="2"/>
  <c r="AQ503" i="2"/>
  <c r="AQ85" i="2"/>
  <c r="AQ203" i="2"/>
  <c r="AQ500" i="2"/>
  <c r="AQ344" i="2"/>
  <c r="AQ231" i="2"/>
  <c r="AQ75" i="2"/>
  <c r="AQ508" i="2"/>
  <c r="AQ554" i="2"/>
  <c r="AQ119" i="2"/>
  <c r="AQ485" i="2"/>
  <c r="AQ178" i="2"/>
  <c r="AQ112" i="2"/>
  <c r="AQ269" i="2"/>
  <c r="AQ337" i="2"/>
  <c r="AQ405" i="2"/>
  <c r="AQ270" i="2"/>
  <c r="AQ444" i="2"/>
  <c r="AQ140" i="2"/>
  <c r="AQ676" i="2"/>
  <c r="AQ51" i="2"/>
  <c r="AQ621" i="2"/>
  <c r="AQ66" i="2"/>
  <c r="AQ567" i="2"/>
  <c r="AQ626" i="2"/>
  <c r="AQ524" i="2"/>
  <c r="AQ719" i="2"/>
  <c r="AQ59" i="2"/>
  <c r="AQ552" i="2"/>
  <c r="AQ298" i="2"/>
  <c r="AQ266" i="2"/>
  <c r="AQ215" i="2"/>
  <c r="AQ707" i="2"/>
  <c r="AQ497" i="2"/>
  <c r="AQ69" i="2"/>
  <c r="AQ461" i="2"/>
  <c r="AQ16" i="2"/>
  <c r="AQ315" i="2"/>
  <c r="AQ152" i="2"/>
  <c r="AQ360" i="2"/>
  <c r="AQ317" i="2"/>
  <c r="AQ696" i="2"/>
  <c r="AQ250" i="2"/>
  <c r="AQ504" i="2"/>
  <c r="AQ187" i="2"/>
  <c r="AQ67" i="2"/>
  <c r="AQ297" i="2"/>
  <c r="AQ555" i="2"/>
  <c r="AQ543" i="2"/>
  <c r="AQ219" i="2"/>
  <c r="AQ634" i="2"/>
  <c r="AQ422" i="2"/>
  <c r="AQ367" i="2"/>
  <c r="AQ267" i="2"/>
  <c r="AQ214" i="2"/>
  <c r="AQ23" i="2"/>
  <c r="AQ588" i="2"/>
  <c r="AQ146" i="2"/>
  <c r="AQ437" i="2"/>
  <c r="AQ435" i="2"/>
  <c r="AQ196" i="2"/>
  <c r="AQ495" i="2"/>
  <c r="AQ565" i="2"/>
  <c r="AQ511" i="2"/>
  <c r="AQ382" i="2"/>
  <c r="AQ166" i="2"/>
  <c r="AQ79" i="2"/>
  <c r="AQ448" i="2"/>
  <c r="AQ158" i="2"/>
  <c r="AQ428" i="2"/>
  <c r="AQ50" i="2"/>
  <c r="AQ300" i="2"/>
  <c r="AQ246" i="2"/>
  <c r="AQ248" i="2"/>
  <c r="AQ502" i="2"/>
  <c r="AQ632" i="2"/>
  <c r="AQ275" i="2"/>
  <c r="AQ71" i="2"/>
  <c r="AQ28" i="2"/>
  <c r="AQ710" i="2"/>
  <c r="AQ108" i="2"/>
  <c r="AQ45" i="2"/>
  <c r="AQ561" i="2"/>
  <c r="AQ6" i="2"/>
  <c r="AQ48" i="2"/>
  <c r="AQ635" i="2"/>
  <c r="AQ123" i="2"/>
  <c r="AQ540" i="2"/>
  <c r="AQ176" i="2"/>
  <c r="AQ518" i="2"/>
  <c r="AQ70" i="2"/>
  <c r="AQ624" i="2"/>
  <c r="AQ247" i="2"/>
  <c r="AQ197" i="2"/>
  <c r="AQ416" i="2"/>
  <c r="AQ185" i="2"/>
  <c r="AQ356" i="2"/>
  <c r="AQ492" i="2"/>
  <c r="AQ259" i="2"/>
  <c r="AQ213" i="2"/>
  <c r="AQ141" i="2"/>
  <c r="AQ319" i="2"/>
  <c r="AQ186" i="2"/>
  <c r="AQ261" i="2"/>
  <c r="AQ558" i="2"/>
  <c r="AQ346" i="2"/>
  <c r="AQ431" i="2"/>
  <c r="AQ175" i="2"/>
  <c r="AQ323" i="2"/>
  <c r="AQ128" i="2"/>
  <c r="AQ677" i="2"/>
  <c r="AQ133" i="2"/>
  <c r="AQ55" i="2"/>
  <c r="AQ95" i="2"/>
  <c r="AQ629" i="2"/>
  <c r="AQ224" i="2"/>
  <c r="AQ7" i="2"/>
  <c r="AQ41" i="2"/>
  <c r="AQ473" i="2"/>
  <c r="AQ34" i="2"/>
  <c r="AQ77" i="2"/>
  <c r="AQ404" i="2"/>
  <c r="AQ117" i="2"/>
  <c r="AQ87" i="2"/>
  <c r="AQ483" i="2"/>
  <c r="AQ589" i="2"/>
  <c r="AQ720" i="2"/>
  <c r="AQ578" i="2"/>
  <c r="AQ38" i="2"/>
  <c r="AQ338" i="2"/>
  <c r="AQ663" i="2"/>
  <c r="AQ476" i="2"/>
  <c r="AQ610" i="2"/>
  <c r="AQ137" i="2"/>
  <c r="AQ699" i="2"/>
  <c r="AQ273" i="2"/>
  <c r="AQ509" i="2"/>
  <c r="AQ305" i="2"/>
  <c r="AQ468" i="2"/>
  <c r="AQ672" i="2"/>
  <c r="AQ407" i="2"/>
  <c r="AQ27" i="2"/>
  <c r="AQ515" i="2"/>
  <c r="AQ190" i="2"/>
  <c r="AQ253" i="2"/>
  <c r="AQ550" i="2"/>
  <c r="AQ289" i="2"/>
  <c r="AQ293" i="2"/>
  <c r="AQ522" i="2"/>
  <c r="AQ647" i="2"/>
  <c r="AQ155" i="2"/>
  <c r="AQ370" i="2"/>
  <c r="AQ604" i="2"/>
  <c r="AQ91" i="2"/>
  <c r="AQ179" i="2"/>
  <c r="AQ105" i="2"/>
  <c r="AQ585" i="2"/>
  <c r="AQ151" i="2"/>
  <c r="AQ109" i="2"/>
  <c r="AQ402" i="2"/>
  <c r="AQ689" i="2"/>
  <c r="AQ321" i="2"/>
  <c r="AQ276" i="2"/>
  <c r="AQ149" i="2"/>
  <c r="AQ394" i="2"/>
  <c r="AQ595" i="2"/>
  <c r="AQ156" i="2"/>
  <c r="AQ531" i="2"/>
  <c r="AQ147" i="2"/>
  <c r="AQ620" i="2"/>
  <c r="AQ280" i="2"/>
  <c r="AQ465" i="2"/>
  <c r="AQ257" i="2"/>
  <c r="AQ35" i="2"/>
  <c r="AQ139" i="2"/>
  <c r="AQ251" i="2"/>
  <c r="AQ527" i="2"/>
  <c r="AQ397" i="2"/>
  <c r="AQ99" i="2"/>
  <c r="AQ477" i="2"/>
  <c r="AQ181" i="2"/>
  <c r="AQ389" i="2"/>
  <c r="AQ165" i="2"/>
  <c r="AQ687" i="2"/>
  <c r="AQ118" i="2"/>
  <c r="AQ57" i="2"/>
  <c r="AQ24" i="2"/>
  <c r="AQ365" i="2"/>
  <c r="AQ92" i="2"/>
  <c r="AQ114" i="2"/>
  <c r="AQ350" i="2"/>
  <c r="AQ637" i="2"/>
  <c r="AQ19" i="2"/>
  <c r="AQ227" i="2"/>
  <c r="AQ143" i="2"/>
  <c r="AQ377" i="2"/>
  <c r="AQ470" i="2"/>
  <c r="AQ132" i="2"/>
  <c r="AQ580" i="2"/>
  <c r="AQ226" i="2"/>
  <c r="AQ167" i="2"/>
  <c r="AQ25" i="2"/>
  <c r="AQ326" i="2"/>
  <c r="AQ216" i="2"/>
  <c r="AQ15" i="2"/>
  <c r="AQ8" i="2"/>
  <c r="AQ638" i="2"/>
  <c r="AQ730" i="2"/>
  <c r="AQ56" i="2"/>
  <c r="AQ221" i="2"/>
  <c r="AQ528" i="2"/>
  <c r="AQ520" i="2"/>
  <c r="AQ327" i="2"/>
  <c r="AQ115" i="2"/>
  <c r="AQ211" i="2"/>
  <c r="AQ284" i="2"/>
  <c r="AQ121" i="2"/>
  <c r="AQ512" i="2"/>
  <c r="AQ408" i="2"/>
  <c r="AQ241" i="2"/>
  <c r="AQ61" i="2"/>
  <c r="AQ460" i="2"/>
  <c r="AQ355" i="2"/>
  <c r="AQ354" i="2"/>
  <c r="AQ656" i="2"/>
  <c r="AQ154" i="2"/>
  <c r="AQ517" i="2"/>
  <c r="AQ644" i="2"/>
  <c r="AQ285" i="2"/>
  <c r="AQ423" i="2"/>
  <c r="AQ607" i="2"/>
  <c r="AQ445" i="2"/>
  <c r="AQ13" i="2"/>
  <c r="AQ413" i="2"/>
  <c r="AQ698" i="2"/>
  <c r="AQ379" i="2"/>
  <c r="AQ237" i="2"/>
  <c r="AQ661" i="2"/>
  <c r="AQ240" i="2"/>
  <c r="AQ120" i="2"/>
  <c r="AQ4" i="2"/>
  <c r="AQ726" i="2"/>
  <c r="AQ212" i="2"/>
  <c r="AQ18" i="2"/>
  <c r="AQ385" i="2"/>
  <c r="AQ169" i="2"/>
  <c r="AQ254" i="2"/>
  <c r="AQ163" i="2"/>
  <c r="AQ330" i="2"/>
  <c r="AQ486" i="2"/>
  <c r="AQ299" i="2"/>
  <c r="AQ537" i="2"/>
  <c r="AQ78" i="2"/>
  <c r="AQ619" i="2"/>
  <c r="AQ334" i="2"/>
  <c r="AQ725" i="2"/>
  <c r="AQ425" i="2"/>
  <c r="AQ113" i="2"/>
  <c r="AQ42" i="2"/>
  <c r="AQ459" i="2"/>
  <c r="AQ136" i="2"/>
  <c r="AQ596" i="2"/>
  <c r="AQ399" i="2"/>
  <c r="AQ228" i="2"/>
  <c r="AQ499" i="2"/>
  <c r="AQ351" i="2"/>
  <c r="AQ645" i="2"/>
  <c r="AQ450" i="2"/>
  <c r="AQ731" i="2"/>
  <c r="AQ242" i="2"/>
  <c r="AQ400" i="2"/>
  <c r="AQ667" i="2"/>
  <c r="AQ469" i="2"/>
  <c r="AQ553" i="2"/>
  <c r="AQ222" i="2"/>
  <c r="AQ452" i="2"/>
  <c r="AQ685" i="2"/>
  <c r="AQ110" i="2"/>
  <c r="AQ455" i="2"/>
  <c r="AQ12" i="2"/>
  <c r="AQ613" i="2"/>
  <c r="AQ17" i="2"/>
  <c r="AQ662" i="2"/>
  <c r="AQ352" i="2"/>
  <c r="AQ594" i="2"/>
  <c r="AQ406" i="2"/>
  <c r="AQ467" i="2"/>
  <c r="AQ491" i="2"/>
  <c r="AQ347" i="2"/>
  <c r="AQ420" i="2"/>
  <c r="AQ513" i="2"/>
  <c r="AQ100" i="2"/>
  <c r="AQ58" i="2"/>
  <c r="AQ333" i="2"/>
  <c r="AQ160" i="2"/>
  <c r="AQ608" i="2"/>
  <c r="AQ180" i="2"/>
  <c r="AQ263" i="2"/>
  <c r="AQ126" i="2"/>
  <c r="AQ682" i="2"/>
  <c r="AQ411" i="2"/>
  <c r="AQ393" i="2"/>
  <c r="AQ665" i="2"/>
  <c r="AQ546" i="2"/>
  <c r="AQ734" i="2"/>
  <c r="AQ576" i="2"/>
  <c r="AQ339" i="2"/>
  <c r="AQ475" i="2"/>
  <c r="AQ544" i="2"/>
  <c r="AQ304" i="2"/>
  <c r="AQ208" i="2"/>
  <c r="AQ353" i="2"/>
  <c r="AQ706" i="2"/>
  <c r="AQ301" i="2"/>
  <c r="AQ74" i="2"/>
  <c r="AQ454" i="2"/>
  <c r="AQ368" i="2"/>
  <c r="AQ200" i="2"/>
  <c r="AQ612" i="2"/>
  <c r="AQ96" i="2"/>
  <c r="AQ506" i="2"/>
  <c r="AQ286" i="2"/>
  <c r="AQ97" i="2"/>
  <c r="AQ46" i="2"/>
  <c r="AQ386" i="2"/>
  <c r="AQ33" i="2"/>
  <c r="AQ148" i="2"/>
  <c r="AQ72" i="2"/>
  <c r="AQ592" i="2"/>
  <c r="AQ281" i="2"/>
  <c r="AQ529" i="2"/>
  <c r="AQ617" i="2"/>
  <c r="AQ243" i="2"/>
  <c r="AQ63" i="2"/>
  <c r="AQ489" i="2"/>
  <c r="AQ40" i="2"/>
  <c r="AQ493" i="2"/>
  <c r="AQ86" i="2"/>
  <c r="AQ643" i="2"/>
  <c r="AQ590" i="2"/>
  <c r="AQ541" i="2"/>
  <c r="AQ439" i="2"/>
  <c r="AQ31" i="2"/>
  <c r="AQ47" i="2"/>
  <c r="AQ625" i="2"/>
  <c r="AQ702" i="2"/>
  <c r="AQ29" i="2"/>
  <c r="AQ264" i="2"/>
  <c r="AQ255" i="2"/>
  <c r="AQ474" i="2"/>
  <c r="AQ514" i="2"/>
  <c r="AQ265" i="2"/>
  <c r="AQ82" i="2"/>
  <c r="AQ302" i="2"/>
  <c r="AQ357" i="2"/>
  <c r="AQ462" i="2"/>
  <c r="AQ359" i="2"/>
  <c r="AQ76" i="2"/>
  <c r="AQ36" i="2"/>
  <c r="AQ372" i="2"/>
  <c r="AQ694" i="2"/>
  <c r="AQ349" i="2"/>
  <c r="AQ569" i="2"/>
  <c r="AQ456" i="2"/>
  <c r="AQ670" i="2"/>
  <c r="AQ674" i="2"/>
  <c r="AQ421" i="2"/>
  <c r="AQ335" i="2"/>
  <c r="AQ717" i="2"/>
  <c r="AQ209" i="2"/>
  <c r="AQ646" i="2"/>
  <c r="AQ159" i="2"/>
  <c r="AQ81" i="2"/>
  <c r="AQ363" i="2"/>
  <c r="AQ328" i="2"/>
  <c r="AQ129" i="2"/>
  <c r="AQ705" i="2"/>
  <c r="AQ189" i="2"/>
  <c r="AQ675" i="2"/>
  <c r="AQ101" i="2"/>
  <c r="AQ533" i="2"/>
  <c r="AQ704" i="2"/>
  <c r="AQ73" i="2"/>
  <c r="AQ244" i="2"/>
  <c r="AQ52" i="2"/>
  <c r="AQ494" i="2"/>
  <c r="AQ713" i="2"/>
  <c r="AQ83" i="2"/>
  <c r="AQ150" i="2"/>
  <c r="AQ446" i="2"/>
  <c r="AQ80" i="2"/>
  <c r="AQ381" i="2"/>
  <c r="AQ583" i="2"/>
  <c r="AQ131" i="2"/>
  <c r="AQ729" i="2"/>
  <c r="AQ145" i="2"/>
  <c r="AQ260" i="2"/>
  <c r="AQ484" i="2"/>
  <c r="AQ322" i="2"/>
  <c r="AQ245" i="2"/>
  <c r="AQ391" i="2"/>
  <c r="AQ279" i="2"/>
  <c r="AQ695" i="2"/>
  <c r="AQ653" i="2"/>
  <c r="AQ691" i="2"/>
  <c r="AQ633" i="2"/>
  <c r="AQ519" i="2"/>
  <c r="AQ127" i="2"/>
  <c r="AQ548" i="2"/>
  <c r="AQ325" i="2"/>
  <c r="AQ383" i="2"/>
  <c r="AQ649" i="2"/>
  <c r="AQ692" i="2"/>
  <c r="AQ277" i="2"/>
  <c r="AQ575" i="2"/>
  <c r="AQ375" i="2"/>
  <c r="AQ700" i="2"/>
  <c r="AQ703" i="2"/>
  <c r="AQ683" i="2"/>
  <c r="AQ556" i="2"/>
  <c r="AQ587" i="2"/>
  <c r="AQ440" i="2"/>
  <c r="AQ510" i="2"/>
  <c r="AQ107" i="2"/>
  <c r="AQ688" i="2"/>
  <c r="AQ586" i="2"/>
  <c r="AQ640" i="2"/>
  <c r="AQ294" i="2"/>
  <c r="AQ735" i="2"/>
  <c r="AQ507" i="2"/>
  <c r="AQ258" i="2"/>
  <c r="AQ574" i="2"/>
  <c r="AQ329" i="2"/>
  <c r="AQ650" i="2"/>
  <c r="AQ690" i="2"/>
  <c r="AQ134" i="2"/>
  <c r="AQ98" i="2"/>
  <c r="AQ392" i="2"/>
  <c r="AQ373" i="2"/>
  <c r="AQ287" i="2"/>
  <c r="AQ371" i="2"/>
  <c r="AQ188" i="2"/>
  <c r="AQ426" i="2"/>
  <c r="AQ591" i="2"/>
  <c r="AQ534" i="2"/>
  <c r="AQ64" i="2"/>
  <c r="AQ314" i="2"/>
  <c r="AQ614" i="2"/>
  <c r="AQ728" i="2"/>
  <c r="AQ376" i="2"/>
  <c r="AQ306" i="2"/>
  <c r="AQ429" i="2"/>
  <c r="AQ207" i="2"/>
  <c r="AQ343" i="2"/>
  <c r="AQ573" i="2"/>
  <c r="AQ384" i="2"/>
  <c r="AQ581" i="2"/>
  <c r="AQ362" i="2"/>
  <c r="AQ479" i="2"/>
  <c r="AQ679" i="2"/>
  <c r="AQ600" i="2"/>
  <c r="AQ201" i="2"/>
  <c r="AQ490" i="2"/>
  <c r="AQ525" i="2"/>
  <c r="AQ458" i="2"/>
  <c r="AQ505" i="2"/>
  <c r="AQ530" i="2"/>
  <c r="AQ631" i="2"/>
  <c r="AQ401" i="2"/>
  <c r="AQ559" i="2"/>
  <c r="AQ268" i="2"/>
  <c r="AQ316" i="2"/>
  <c r="AQ616" i="2"/>
  <c r="AQ199" i="2"/>
  <c r="AQ457" i="2"/>
  <c r="AQ271" i="2"/>
  <c r="AQ414" i="2"/>
  <c r="AQ480" i="2"/>
  <c r="AQ498" i="2"/>
  <c r="AQ712" i="2"/>
  <c r="AQ374" i="2"/>
  <c r="AQ718" i="2"/>
  <c r="AQ204" i="2"/>
  <c r="AQ320" i="2"/>
  <c r="AQ478" i="2"/>
  <c r="AQ562" i="2"/>
  <c r="AQ378" i="2"/>
  <c r="AQ671" i="2"/>
  <c r="AQ380" i="2"/>
  <c r="AQ438" i="2"/>
  <c r="AQ639" i="2"/>
  <c r="AQ572" i="2"/>
  <c r="AQ642" i="2"/>
  <c r="AQ721" i="2"/>
  <c r="AQ697" i="2"/>
  <c r="AQ442" i="2"/>
  <c r="AQ566" i="2"/>
  <c r="AQ481" i="2"/>
  <c r="AQ714" i="2"/>
  <c r="AQ678" i="2"/>
  <c r="AQ651" i="2"/>
  <c r="AQ722" i="2"/>
  <c r="AQ570" i="2"/>
  <c r="AQ711" i="2"/>
  <c r="AQ597" i="2"/>
  <c r="AQ733" i="2"/>
  <c r="AQ657" i="2"/>
  <c r="AQ686" i="2"/>
  <c r="AQ577" i="2"/>
  <c r="AQ627" i="2"/>
  <c r="AQ564" i="2"/>
  <c r="AQ709" i="2"/>
  <c r="AQ693" i="2"/>
  <c r="AQ701" i="2"/>
  <c r="AQ622" i="2"/>
  <c r="AQ724" i="2"/>
  <c r="AQ680" i="2"/>
  <c r="AQ655" i="2"/>
  <c r="AQ666" i="2"/>
  <c r="AQ648" i="2"/>
  <c r="AQ716" i="2"/>
  <c r="AQ630" i="2"/>
  <c r="AQ579" i="2"/>
  <c r="AQ732" i="2"/>
  <c r="AQ684" i="2"/>
  <c r="AQ727" i="2"/>
  <c r="AK568" i="2"/>
  <c r="AR568" i="2" s="1"/>
  <c r="AK605" i="2"/>
  <c r="AK599" i="2"/>
  <c r="AK168" i="2"/>
  <c r="AK395" i="2"/>
  <c r="AK582" i="2"/>
  <c r="AK308" i="2"/>
  <c r="AK447" i="2"/>
  <c r="AK601" i="2"/>
  <c r="AK361" i="2"/>
  <c r="AK336" i="2"/>
  <c r="AK130" i="2"/>
  <c r="AK547" i="2"/>
  <c r="AK282" i="2"/>
  <c r="AK681" i="2"/>
  <c r="AR681" i="2" s="1"/>
  <c r="AK170" i="2"/>
  <c r="AK122" i="2"/>
  <c r="AK403" i="2"/>
  <c r="AK487" i="2"/>
  <c r="AR487" i="2" s="1"/>
  <c r="AK463" i="2"/>
  <c r="AR463" i="2" s="1"/>
  <c r="AK659" i="2"/>
  <c r="AK342" i="2"/>
  <c r="AK419" i="2"/>
  <c r="AK68" i="2"/>
  <c r="AK232" i="2"/>
  <c r="AK125" i="2"/>
  <c r="AK177" i="2"/>
  <c r="AK20" i="2"/>
  <c r="AK571" i="2"/>
  <c r="AR571" i="2" s="1"/>
  <c r="AK668" i="2"/>
  <c r="AR668" i="2" s="1"/>
  <c r="AK369" i="2"/>
  <c r="AR369" i="2" s="1"/>
  <c r="AK142" i="2"/>
  <c r="AK90" i="2"/>
  <c r="AK138" i="2"/>
  <c r="AK669" i="2"/>
  <c r="AK652" i="2"/>
  <c r="AR652" i="2" s="1"/>
  <c r="AK62" i="2"/>
  <c r="AR62" i="2" s="1"/>
  <c r="AK43" i="2"/>
  <c r="AK324" i="2"/>
  <c r="AK623" i="2"/>
  <c r="AR623" i="2" s="1"/>
  <c r="AK93" i="2"/>
  <c r="AK9" i="2"/>
  <c r="AK557" i="2"/>
  <c r="AR557" i="2" s="1"/>
  <c r="AK22" i="2"/>
  <c r="AK453" i="2"/>
  <c r="AR453" i="2" s="1"/>
  <c r="AK272" i="2"/>
  <c r="AR272" i="2" s="1"/>
  <c r="AK210" i="2"/>
  <c r="AR210" i="2" s="1"/>
  <c r="AK545" i="2"/>
  <c r="AR545" i="2" s="1"/>
  <c r="AK348" i="2"/>
  <c r="AK424" i="2"/>
  <c r="AK198" i="2"/>
  <c r="AK173" i="2"/>
  <c r="AK116" i="2"/>
  <c r="AK60" i="2"/>
  <c r="AR60" i="2" s="1"/>
  <c r="AK658" i="2"/>
  <c r="AK390" i="2"/>
  <c r="AK516" i="2"/>
  <c r="AK144" i="2"/>
  <c r="AK65" i="2"/>
  <c r="AK206" i="2"/>
  <c r="AK563" i="2"/>
  <c r="AK542" i="2"/>
  <c r="AK331" i="2"/>
  <c r="AK415" i="2"/>
  <c r="AK443" i="2"/>
  <c r="AR443" i="2" s="1"/>
  <c r="AK482" i="2"/>
  <c r="AK205" i="2"/>
  <c r="AR205" i="2" s="1"/>
  <c r="AK312" i="2"/>
  <c r="AK466" i="2"/>
  <c r="AK193" i="2"/>
  <c r="AR193" i="2" s="1"/>
  <c r="AK451" i="2"/>
  <c r="AK535" i="2"/>
  <c r="AK164" i="2"/>
  <c r="AK388" i="2"/>
  <c r="AR388" i="2" s="1"/>
  <c r="AK291" i="2"/>
  <c r="AR291" i="2" s="1"/>
  <c r="AK102" i="2"/>
  <c r="AK103" i="2"/>
  <c r="AK135" i="2"/>
  <c r="AK3" i="2"/>
  <c r="AK488" i="2"/>
  <c r="AK303" i="2"/>
  <c r="AR303" i="2" s="1"/>
  <c r="AK526" i="2"/>
  <c r="AK341" i="2"/>
  <c r="AK290" i="2"/>
  <c r="AK229" i="2"/>
  <c r="AK106" i="2"/>
  <c r="C58" i="3" s="1"/>
  <c r="AK217" i="2"/>
  <c r="AK252" i="2"/>
  <c r="AK602" i="2"/>
  <c r="AK10" i="2"/>
  <c r="AK11" i="2"/>
  <c r="AK54" i="2"/>
  <c r="AK295" i="2"/>
  <c r="AK636" i="2"/>
  <c r="AR636" i="2" s="1"/>
  <c r="AK412" i="2"/>
  <c r="AK387" i="2"/>
  <c r="AK53" i="2"/>
  <c r="AK44" i="2"/>
  <c r="AK172" i="2"/>
  <c r="AK278" i="2"/>
  <c r="AK296" i="2"/>
  <c r="AK5" i="2"/>
  <c r="AK283" i="2"/>
  <c r="AR283" i="2" s="1"/>
  <c r="AK153" i="2"/>
  <c r="AK157" i="2"/>
  <c r="AK433" i="2"/>
  <c r="AK171" i="2"/>
  <c r="AK184" i="2"/>
  <c r="AK538" i="2"/>
  <c r="AK191" i="2"/>
  <c r="AK94" i="2"/>
  <c r="AK288" i="2"/>
  <c r="AR288" i="2" s="1"/>
  <c r="AK427" i="2"/>
  <c r="AR427" i="2" s="1"/>
  <c r="AK310" i="2"/>
  <c r="AK39" i="2"/>
  <c r="AK598" i="2"/>
  <c r="AR598" i="2" s="1"/>
  <c r="AK366" i="2"/>
  <c r="AK708" i="2"/>
  <c r="AR708" i="2" s="1"/>
  <c r="AK192" i="2"/>
  <c r="AK606" i="2"/>
  <c r="AR606" i="2" s="1"/>
  <c r="AK195" i="2"/>
  <c r="AK340" i="2"/>
  <c r="AK37" i="2"/>
  <c r="AK536" i="2"/>
  <c r="AK225" i="2"/>
  <c r="AK230" i="2"/>
  <c r="AK496" i="2"/>
  <c r="AK532" i="2"/>
  <c r="AK364" i="2"/>
  <c r="AK313" i="2"/>
  <c r="C107" i="3" s="1"/>
  <c r="AK262" i="2"/>
  <c r="AK183" i="2"/>
  <c r="AK236" i="2"/>
  <c r="AK436" i="2"/>
  <c r="AR436" i="2" s="1"/>
  <c r="AK238" i="2"/>
  <c r="AK32" i="2"/>
  <c r="AK49" i="2"/>
  <c r="AK235" i="2"/>
  <c r="AK417" i="2"/>
  <c r="AK434" i="2"/>
  <c r="AK332" i="2"/>
  <c r="AK723" i="2"/>
  <c r="AK174" i="2"/>
  <c r="AK233" i="2"/>
  <c r="AK162" i="2"/>
  <c r="AR162" i="2" s="1"/>
  <c r="AK309" i="2"/>
  <c r="AR309" i="2" s="1"/>
  <c r="AK223" i="2"/>
  <c r="AK104" i="2"/>
  <c r="AK396" i="2"/>
  <c r="AK249" i="2"/>
  <c r="AR249" i="2" s="1"/>
  <c r="AK715" i="2"/>
  <c r="AR715" i="2" s="1"/>
  <c r="AK345" i="2"/>
  <c r="AR345" i="2" s="1"/>
  <c r="AK2" i="2"/>
  <c r="AK14" i="2"/>
  <c r="AK111" i="2"/>
  <c r="AK430" i="2"/>
  <c r="AR430" i="2" s="1"/>
  <c r="AK124" i="2"/>
  <c r="AK521" i="2"/>
  <c r="AK611" i="2"/>
  <c r="AK26" i="2"/>
  <c r="AK202" i="2"/>
  <c r="AR202" i="2" s="1"/>
  <c r="AK239" i="2"/>
  <c r="AK432" i="2"/>
  <c r="C2" i="3" s="1"/>
  <c r="AK609" i="2"/>
  <c r="AK418" i="2"/>
  <c r="AR418" i="2" s="1"/>
  <c r="AK88" i="2"/>
  <c r="AK472" i="2"/>
  <c r="AK501" i="2"/>
  <c r="AR501" i="2" s="1"/>
  <c r="AK560" i="2"/>
  <c r="AK523" i="2"/>
  <c r="AR523" i="2" s="1"/>
  <c r="AK628" i="2"/>
  <c r="AR628" i="2" s="1"/>
  <c r="AK292" i="2"/>
  <c r="AK615" i="2"/>
  <c r="AR615" i="2" s="1"/>
  <c r="AK318" i="2"/>
  <c r="AR318" i="2" s="1"/>
  <c r="AK654" i="2"/>
  <c r="AK618" i="2"/>
  <c r="AK161" i="2"/>
  <c r="AK539" i="2"/>
  <c r="AR539" i="2" s="1"/>
  <c r="AK194" i="2"/>
  <c r="AK30" i="2"/>
  <c r="AK234" i="2"/>
  <c r="AK256" i="2"/>
  <c r="AK21" i="2"/>
  <c r="AK584" i="2"/>
  <c r="AR584" i="2" s="1"/>
  <c r="AK182" i="2"/>
  <c r="AR182" i="2" s="1"/>
  <c r="AK593" i="2"/>
  <c r="AK307" i="2"/>
  <c r="AK673" i="2"/>
  <c r="AR673" i="2" s="1"/>
  <c r="AK441" i="2"/>
  <c r="AK660" i="2"/>
  <c r="AR660" i="2" s="1"/>
  <c r="AK274" i="2"/>
  <c r="AR274" i="2" s="1"/>
  <c r="AK449" i="2"/>
  <c r="AR449" i="2" s="1"/>
  <c r="AK464" i="2"/>
  <c r="AK551" i="2"/>
  <c r="AK641" i="2"/>
  <c r="AR641" i="2" s="1"/>
  <c r="AK398" i="2"/>
  <c r="AK84" i="2"/>
  <c r="AR84" i="2" s="1"/>
  <c r="AK603" i="2"/>
  <c r="AR603" i="2" s="1"/>
  <c r="AK89" i="2"/>
  <c r="AK410" i="2"/>
  <c r="AR410" i="2" s="1"/>
  <c r="AK311" i="2"/>
  <c r="AK358" i="2"/>
  <c r="AK218" i="2"/>
  <c r="AK471" i="2"/>
  <c r="AK220" i="2"/>
  <c r="AK549" i="2"/>
  <c r="AR549" i="2" s="1"/>
  <c r="AK409" i="2"/>
  <c r="AK664" i="2"/>
  <c r="AK503" i="2"/>
  <c r="AK85" i="2"/>
  <c r="AR85" i="2" s="1"/>
  <c r="AK203" i="2"/>
  <c r="AK500" i="2"/>
  <c r="AK344" i="2"/>
  <c r="AK231" i="2"/>
  <c r="AR231" i="2" s="1"/>
  <c r="AK75" i="2"/>
  <c r="AK508" i="2"/>
  <c r="AK554" i="2"/>
  <c r="AK119" i="2"/>
  <c r="AK485" i="2"/>
  <c r="AK178" i="2"/>
  <c r="AR178" i="2" s="1"/>
  <c r="AK112" i="2"/>
  <c r="AK269" i="2"/>
  <c r="AK337" i="2"/>
  <c r="AK405" i="2"/>
  <c r="AK270" i="2"/>
  <c r="AK444" i="2"/>
  <c r="AK140" i="2"/>
  <c r="AR140" i="2" s="1"/>
  <c r="AK676" i="2"/>
  <c r="AK51" i="2"/>
  <c r="AK621" i="2"/>
  <c r="AK66" i="2"/>
  <c r="AK567" i="2"/>
  <c r="AK626" i="2"/>
  <c r="AR626" i="2" s="1"/>
  <c r="AK524" i="2"/>
  <c r="AK719" i="2"/>
  <c r="AR719" i="2" s="1"/>
  <c r="AK59" i="2"/>
  <c r="AK552" i="2"/>
  <c r="AK298" i="2"/>
  <c r="AK266" i="2"/>
  <c r="AK215" i="2"/>
  <c r="AR215" i="2" s="1"/>
  <c r="AK707" i="2"/>
  <c r="AR707" i="2" s="1"/>
  <c r="AK497" i="2"/>
  <c r="AK69" i="2"/>
  <c r="AK461" i="2"/>
  <c r="AK16" i="2"/>
  <c r="AK315" i="2"/>
  <c r="AK152" i="2"/>
  <c r="AR152" i="2" s="1"/>
  <c r="AK360" i="2"/>
  <c r="AK317" i="2"/>
  <c r="AK696" i="2"/>
  <c r="AR696" i="2" s="1"/>
  <c r="AK250" i="2"/>
  <c r="AK504" i="2"/>
  <c r="AK187" i="2"/>
  <c r="C60" i="3" s="1"/>
  <c r="AK67" i="2"/>
  <c r="AK297" i="2"/>
  <c r="AK555" i="2"/>
  <c r="AR555" i="2" s="1"/>
  <c r="AK543" i="2"/>
  <c r="AK219" i="2"/>
  <c r="AK634" i="2"/>
  <c r="AR634" i="2" s="1"/>
  <c r="AK422" i="2"/>
  <c r="AK367" i="2"/>
  <c r="AK267" i="2"/>
  <c r="AR267" i="2" s="1"/>
  <c r="AK214" i="2"/>
  <c r="AK23" i="2"/>
  <c r="AK588" i="2"/>
  <c r="AR588" i="2" s="1"/>
  <c r="AK146" i="2"/>
  <c r="AK437" i="2"/>
  <c r="AK435" i="2"/>
  <c r="AK196" i="2"/>
  <c r="AK495" i="2"/>
  <c r="AR495" i="2" s="1"/>
  <c r="AK565" i="2"/>
  <c r="AR565" i="2" s="1"/>
  <c r="AK511" i="2"/>
  <c r="AK382" i="2"/>
  <c r="AK166" i="2"/>
  <c r="AR166" i="2" s="1"/>
  <c r="AK79" i="2"/>
  <c r="AK448" i="2"/>
  <c r="AR448" i="2" s="1"/>
  <c r="AK158" i="2"/>
  <c r="AK428" i="2"/>
  <c r="AK50" i="2"/>
  <c r="AK300" i="2"/>
  <c r="AK246" i="2"/>
  <c r="AK248" i="2"/>
  <c r="AR248" i="2" s="1"/>
  <c r="AK502" i="2"/>
  <c r="AR502" i="2" s="1"/>
  <c r="AK632" i="2"/>
  <c r="AK275" i="2"/>
  <c r="AK71" i="2"/>
  <c r="AK28" i="2"/>
  <c r="AR28" i="2" s="1"/>
  <c r="AK710" i="2"/>
  <c r="AR710" i="2" s="1"/>
  <c r="AK108" i="2"/>
  <c r="AK45" i="2"/>
  <c r="AK561" i="2"/>
  <c r="AK6" i="2"/>
  <c r="AK48" i="2"/>
  <c r="AK635" i="2"/>
  <c r="AR635" i="2" s="1"/>
  <c r="AK123" i="2"/>
  <c r="AK540" i="2"/>
  <c r="AK176" i="2"/>
  <c r="AK518" i="2"/>
  <c r="AR518" i="2" s="1"/>
  <c r="AK70" i="2"/>
  <c r="AK624" i="2"/>
  <c r="AK247" i="2"/>
  <c r="C4" i="3" s="1"/>
  <c r="AK197" i="2"/>
  <c r="AK416" i="2"/>
  <c r="AK185" i="2"/>
  <c r="AK356" i="2"/>
  <c r="AR356" i="2" s="1"/>
  <c r="AK492" i="2"/>
  <c r="AK259" i="2"/>
  <c r="AK213" i="2"/>
  <c r="AK141" i="2"/>
  <c r="AK319" i="2"/>
  <c r="AK186" i="2"/>
  <c r="AK261" i="2"/>
  <c r="AK558" i="2"/>
  <c r="AK346" i="2"/>
  <c r="AK431" i="2"/>
  <c r="AK175" i="2"/>
  <c r="AK323" i="2"/>
  <c r="AK128" i="2"/>
  <c r="AK677" i="2"/>
  <c r="AR677" i="2" s="1"/>
  <c r="AK133" i="2"/>
  <c r="AK55" i="2"/>
  <c r="AK95" i="2"/>
  <c r="AK629" i="2"/>
  <c r="AR629" i="2" s="1"/>
  <c r="AK224" i="2"/>
  <c r="AK7" i="2"/>
  <c r="AK41" i="2"/>
  <c r="AR41" i="2" s="1"/>
  <c r="AK473" i="2"/>
  <c r="AR473" i="2" s="1"/>
  <c r="AK34" i="2"/>
  <c r="AK77" i="2"/>
  <c r="AK404" i="2"/>
  <c r="AK117" i="2"/>
  <c r="AR117" i="2" s="1"/>
  <c r="AK87" i="2"/>
  <c r="AK483" i="2"/>
  <c r="AR483" i="2" s="1"/>
  <c r="AK589" i="2"/>
  <c r="AR589" i="2" s="1"/>
  <c r="AK720" i="2"/>
  <c r="AR720" i="2" s="1"/>
  <c r="AK578" i="2"/>
  <c r="AR578" i="2" s="1"/>
  <c r="AK38" i="2"/>
  <c r="AR38" i="2" s="1"/>
  <c r="AK338" i="2"/>
  <c r="AK663" i="2"/>
  <c r="AK476" i="2"/>
  <c r="AR476" i="2" s="1"/>
  <c r="AK610" i="2"/>
  <c r="AR610" i="2" s="1"/>
  <c r="AK137" i="2"/>
  <c r="AK699" i="2"/>
  <c r="AK273" i="2"/>
  <c r="AK509" i="2"/>
  <c r="AK305" i="2"/>
  <c r="AR305" i="2" s="1"/>
  <c r="AK468" i="2"/>
  <c r="AK672" i="2"/>
  <c r="AR672" i="2" s="1"/>
  <c r="AK407" i="2"/>
  <c r="AK27" i="2"/>
  <c r="AK515" i="2"/>
  <c r="AK190" i="2"/>
  <c r="AK253" i="2"/>
  <c r="AK550" i="2"/>
  <c r="AK289" i="2"/>
  <c r="AK293" i="2"/>
  <c r="AR293" i="2" s="1"/>
  <c r="AK522" i="2"/>
  <c r="AR522" i="2" s="1"/>
  <c r="AK647" i="2"/>
  <c r="AR647" i="2" s="1"/>
  <c r="AK155" i="2"/>
  <c r="AK370" i="2"/>
  <c r="AK604" i="2"/>
  <c r="AR604" i="2" s="1"/>
  <c r="AK91" i="2"/>
  <c r="AR91" i="2" s="1"/>
  <c r="AK179" i="2"/>
  <c r="AR179" i="2" s="1"/>
  <c r="AK105" i="2"/>
  <c r="AK585" i="2"/>
  <c r="AK151" i="2"/>
  <c r="AK109" i="2"/>
  <c r="AK402" i="2"/>
  <c r="AK689" i="2"/>
  <c r="AK321" i="2"/>
  <c r="AK276" i="2"/>
  <c r="AK149" i="2"/>
  <c r="AK394" i="2"/>
  <c r="AR394" i="2" s="1"/>
  <c r="AK595" i="2"/>
  <c r="AR595" i="2" s="1"/>
  <c r="AK156" i="2"/>
  <c r="AK531" i="2"/>
  <c r="AK147" i="2"/>
  <c r="AK620" i="2"/>
  <c r="AR620" i="2" s="1"/>
  <c r="AK280" i="2"/>
  <c r="AK465" i="2"/>
  <c r="AK257" i="2"/>
  <c r="AR257" i="2" s="1"/>
  <c r="AK35" i="2"/>
  <c r="AK139" i="2"/>
  <c r="AK251" i="2"/>
  <c r="AK527" i="2"/>
  <c r="AR527" i="2" s="1"/>
  <c r="AK397" i="2"/>
  <c r="AK99" i="2"/>
  <c r="AK477" i="2"/>
  <c r="AK181" i="2"/>
  <c r="AR181" i="2" s="1"/>
  <c r="AK389" i="2"/>
  <c r="AK165" i="2"/>
  <c r="AK687" i="2"/>
  <c r="AR687" i="2" s="1"/>
  <c r="AK118" i="2"/>
  <c r="AR118" i="2" s="1"/>
  <c r="AK57" i="2"/>
  <c r="AK24" i="2"/>
  <c r="AK365" i="2"/>
  <c r="AK92" i="2"/>
  <c r="AK114" i="2"/>
  <c r="AK350" i="2"/>
  <c r="AK637" i="2"/>
  <c r="AR637" i="2" s="1"/>
  <c r="AK19" i="2"/>
  <c r="AK227" i="2"/>
  <c r="AK143" i="2"/>
  <c r="AK377" i="2"/>
  <c r="AK470" i="2"/>
  <c r="AK132" i="2"/>
  <c r="AR132" i="2" s="1"/>
  <c r="AK580" i="2"/>
  <c r="AR580" i="2" s="1"/>
  <c r="AK226" i="2"/>
  <c r="AK167" i="2"/>
  <c r="AK25" i="2"/>
  <c r="AK326" i="2"/>
  <c r="AK216" i="2"/>
  <c r="AK15" i="2"/>
  <c r="AK8" i="2"/>
  <c r="AK638" i="2"/>
  <c r="AR638" i="2" s="1"/>
  <c r="AK730" i="2"/>
  <c r="AR730" i="2" s="1"/>
  <c r="AK56" i="2"/>
  <c r="AK221" i="2"/>
  <c r="AK528" i="2"/>
  <c r="AK520" i="2"/>
  <c r="AR520" i="2" s="1"/>
  <c r="AK327" i="2"/>
  <c r="AK115" i="2"/>
  <c r="AK211" i="2"/>
  <c r="AK284" i="2"/>
  <c r="AR284" i="2" s="1"/>
  <c r="AK121" i="2"/>
  <c r="AK512" i="2"/>
  <c r="AR512" i="2" s="1"/>
  <c r="AK408" i="2"/>
  <c r="AR408" i="2" s="1"/>
  <c r="AK241" i="2"/>
  <c r="AR241" i="2" s="1"/>
  <c r="AK61" i="2"/>
  <c r="AK460" i="2"/>
  <c r="AR460" i="2" s="1"/>
  <c r="AK355" i="2"/>
  <c r="AK354" i="2"/>
  <c r="AK656" i="2"/>
  <c r="AR656" i="2" s="1"/>
  <c r="AK154" i="2"/>
  <c r="AK517" i="2"/>
  <c r="AK644" i="2"/>
  <c r="AR644" i="2" s="1"/>
  <c r="AK285" i="2"/>
  <c r="AR285" i="2" s="1"/>
  <c r="AK423" i="2"/>
  <c r="AR423" i="2" s="1"/>
  <c r="AK607" i="2"/>
  <c r="AR607" i="2" s="1"/>
  <c r="AK445" i="2"/>
  <c r="AK13" i="2"/>
  <c r="AK413" i="2"/>
  <c r="AK698" i="2"/>
  <c r="AR698" i="2" s="1"/>
  <c r="AK379" i="2"/>
  <c r="AK237" i="2"/>
  <c r="AR237" i="2" s="1"/>
  <c r="AK661" i="2"/>
  <c r="AK240" i="2"/>
  <c r="AK120" i="2"/>
  <c r="AK4" i="2"/>
  <c r="AK726" i="2"/>
  <c r="AR726" i="2" s="1"/>
  <c r="AK212" i="2"/>
  <c r="AK18" i="2"/>
  <c r="AK385" i="2"/>
  <c r="AR385" i="2" s="1"/>
  <c r="AK169" i="2"/>
  <c r="AK254" i="2"/>
  <c r="AK163" i="2"/>
  <c r="AK330" i="2"/>
  <c r="AK486" i="2"/>
  <c r="AK299" i="2"/>
  <c r="AR299" i="2" s="1"/>
  <c r="AK537" i="2"/>
  <c r="AR537" i="2" s="1"/>
  <c r="AK78" i="2"/>
  <c r="AK619" i="2"/>
  <c r="AR619" i="2" s="1"/>
  <c r="AK334" i="2"/>
  <c r="AK725" i="2"/>
  <c r="AR725" i="2" s="1"/>
  <c r="AK425" i="2"/>
  <c r="AR425" i="2" s="1"/>
  <c r="AK113" i="2"/>
  <c r="AK42" i="2"/>
  <c r="AK459" i="2"/>
  <c r="AK136" i="2"/>
  <c r="AK596" i="2"/>
  <c r="AK399" i="2"/>
  <c r="AR399" i="2" s="1"/>
  <c r="AK228" i="2"/>
  <c r="AK499" i="2"/>
  <c r="AK351" i="2"/>
  <c r="AK645" i="2"/>
  <c r="AR645" i="2" s="1"/>
  <c r="AK450" i="2"/>
  <c r="AK731" i="2"/>
  <c r="AR731" i="2" s="1"/>
  <c r="AK242" i="2"/>
  <c r="AK400" i="2"/>
  <c r="AK667" i="2"/>
  <c r="AR667" i="2" s="1"/>
  <c r="AK469" i="2"/>
  <c r="AR469" i="2" s="1"/>
  <c r="AK553" i="2"/>
  <c r="AK222" i="2"/>
  <c r="AK452" i="2"/>
  <c r="AR452" i="2" s="1"/>
  <c r="AK685" i="2"/>
  <c r="AR685" i="2" s="1"/>
  <c r="AK110" i="2"/>
  <c r="AK455" i="2"/>
  <c r="AR455" i="2" s="1"/>
  <c r="AK12" i="2"/>
  <c r="AK613" i="2"/>
  <c r="AR613" i="2" s="1"/>
  <c r="AK17" i="2"/>
  <c r="AK662" i="2"/>
  <c r="AR662" i="2" s="1"/>
  <c r="AK352" i="2"/>
  <c r="AK594" i="2"/>
  <c r="AK406" i="2"/>
  <c r="AR406" i="2" s="1"/>
  <c r="AK467" i="2"/>
  <c r="AK491" i="2"/>
  <c r="AK347" i="2"/>
  <c r="AK420" i="2"/>
  <c r="AK513" i="2"/>
  <c r="AR513" i="2" s="1"/>
  <c r="AK100" i="2"/>
  <c r="AK58" i="2"/>
  <c r="AK333" i="2"/>
  <c r="AK160" i="2"/>
  <c r="AK608" i="2"/>
  <c r="AK180" i="2"/>
  <c r="AK263" i="2"/>
  <c r="AK126" i="2"/>
  <c r="AR126" i="2" s="1"/>
  <c r="AK682" i="2"/>
  <c r="AR682" i="2" s="1"/>
  <c r="AK411" i="2"/>
  <c r="AR411" i="2" s="1"/>
  <c r="AK393" i="2"/>
  <c r="AK665" i="2"/>
  <c r="AR665" i="2" s="1"/>
  <c r="AK546" i="2"/>
  <c r="AK734" i="2"/>
  <c r="AR734" i="2" s="1"/>
  <c r="AK576" i="2"/>
  <c r="AK339" i="2"/>
  <c r="AK475" i="2"/>
  <c r="AR475" i="2" s="1"/>
  <c r="AK544" i="2"/>
  <c r="AK304" i="2"/>
  <c r="AK208" i="2"/>
  <c r="AK353" i="2"/>
  <c r="AK706" i="2"/>
  <c r="AR706" i="2" s="1"/>
  <c r="AK301" i="2"/>
  <c r="AK74" i="2"/>
  <c r="AK454" i="2"/>
  <c r="AR454" i="2" s="1"/>
  <c r="AK368" i="2"/>
  <c r="AR368" i="2" s="1"/>
  <c r="AK200" i="2"/>
  <c r="C55" i="3" s="1"/>
  <c r="AK612" i="2"/>
  <c r="AR612" i="2" s="1"/>
  <c r="AK96" i="2"/>
  <c r="AK506" i="2"/>
  <c r="AK286" i="2"/>
  <c r="AK97" i="2"/>
  <c r="AK46" i="2"/>
  <c r="AK386" i="2"/>
  <c r="AR386" i="2" s="1"/>
  <c r="AK33" i="2"/>
  <c r="AK148" i="2"/>
  <c r="AK72" i="2"/>
  <c r="AK592" i="2"/>
  <c r="AR592" i="2" s="1"/>
  <c r="AK281" i="2"/>
  <c r="AK529" i="2"/>
  <c r="AR529" i="2" s="1"/>
  <c r="AK617" i="2"/>
  <c r="AR617" i="2" s="1"/>
  <c r="AK243" i="2"/>
  <c r="AK63" i="2"/>
  <c r="AK489" i="2"/>
  <c r="AK40" i="2"/>
  <c r="AK493" i="2"/>
  <c r="AR493" i="2" s="1"/>
  <c r="AK86" i="2"/>
  <c r="AK643" i="2"/>
  <c r="AR643" i="2" s="1"/>
  <c r="AK590" i="2"/>
  <c r="AK541" i="2"/>
  <c r="AK439" i="2"/>
  <c r="AK31" i="2"/>
  <c r="AK47" i="2"/>
  <c r="AK625" i="2"/>
  <c r="AR625" i="2" s="1"/>
  <c r="AK702" i="2"/>
  <c r="AR702" i="2" s="1"/>
  <c r="AK29" i="2"/>
  <c r="AK264" i="2"/>
  <c r="AK255" i="2"/>
  <c r="AK474" i="2"/>
  <c r="AR474" i="2" s="1"/>
  <c r="AK514" i="2"/>
  <c r="AR514" i="2" s="1"/>
  <c r="AK265" i="2"/>
  <c r="AK82" i="2"/>
  <c r="AR82" i="2" s="1"/>
  <c r="AK302" i="2"/>
  <c r="AK357" i="2"/>
  <c r="AK462" i="2"/>
  <c r="AK359" i="2"/>
  <c r="AK76" i="2"/>
  <c r="AK36" i="2"/>
  <c r="AK372" i="2"/>
  <c r="AK694" i="2"/>
  <c r="AR694" i="2" s="1"/>
  <c r="AK349" i="2"/>
  <c r="AK569" i="2"/>
  <c r="AK456" i="2"/>
  <c r="AK670" i="2"/>
  <c r="AR670" i="2" s="1"/>
  <c r="AK674" i="2"/>
  <c r="AK421" i="2"/>
  <c r="AR421" i="2" s="1"/>
  <c r="AK335" i="2"/>
  <c r="AK717" i="2"/>
  <c r="AR717" i="2" s="1"/>
  <c r="AK209" i="2"/>
  <c r="AK646" i="2"/>
  <c r="AR646" i="2" s="1"/>
  <c r="AK159" i="2"/>
  <c r="AK81" i="2"/>
  <c r="AK363" i="2"/>
  <c r="AR363" i="2" s="1"/>
  <c r="AK328" i="2"/>
  <c r="AK129" i="2"/>
  <c r="AK705" i="2"/>
  <c r="AK189" i="2"/>
  <c r="AK675" i="2"/>
  <c r="AR675" i="2" s="1"/>
  <c r="AK101" i="2"/>
  <c r="AK533" i="2"/>
  <c r="AK704" i="2"/>
  <c r="AR704" i="2" s="1"/>
  <c r="AK73" i="2"/>
  <c r="AK244" i="2"/>
  <c r="AK52" i="2"/>
  <c r="AK494" i="2"/>
  <c r="AR494" i="2" s="1"/>
  <c r="AK713" i="2"/>
  <c r="AR713" i="2" s="1"/>
  <c r="AK83" i="2"/>
  <c r="AK150" i="2"/>
  <c r="AK446" i="2"/>
  <c r="AR446" i="2" s="1"/>
  <c r="AK80" i="2"/>
  <c r="AK381" i="2"/>
  <c r="AK583" i="2"/>
  <c r="C119" i="3" s="1"/>
  <c r="AK131" i="2"/>
  <c r="AK729" i="2"/>
  <c r="AR729" i="2" s="1"/>
  <c r="AK145" i="2"/>
  <c r="AK260" i="2"/>
  <c r="AK484" i="2"/>
  <c r="AK322" i="2"/>
  <c r="AR322" i="2" s="1"/>
  <c r="AK245" i="2"/>
  <c r="AK391" i="2"/>
  <c r="AK279" i="2"/>
  <c r="AK695" i="2"/>
  <c r="AR695" i="2" s="1"/>
  <c r="AK653" i="2"/>
  <c r="AR653" i="2" s="1"/>
  <c r="AK691" i="2"/>
  <c r="AR691" i="2" s="1"/>
  <c r="AK633" i="2"/>
  <c r="AR633" i="2" s="1"/>
  <c r="AK519" i="2"/>
  <c r="AK127" i="2"/>
  <c r="AK548" i="2"/>
  <c r="AR548" i="2" s="1"/>
  <c r="AK325" i="2"/>
  <c r="AR325" i="2" s="1"/>
  <c r="AK383" i="2"/>
  <c r="AK649" i="2"/>
  <c r="AR649" i="2" s="1"/>
  <c r="AK692" i="2"/>
  <c r="AR692" i="2" s="1"/>
  <c r="AK277" i="2"/>
  <c r="AK575" i="2"/>
  <c r="AR575" i="2" s="1"/>
  <c r="AK375" i="2"/>
  <c r="AK700" i="2"/>
  <c r="AR700" i="2" s="1"/>
  <c r="AK703" i="2"/>
  <c r="AR703" i="2" s="1"/>
  <c r="AK683" i="2"/>
  <c r="AR683" i="2" s="1"/>
  <c r="AK556" i="2"/>
  <c r="AK587" i="2"/>
  <c r="AK440" i="2"/>
  <c r="AK510" i="2"/>
  <c r="AK107" i="2"/>
  <c r="AK688" i="2"/>
  <c r="AR688" i="2" s="1"/>
  <c r="AK586" i="2"/>
  <c r="AK640" i="2"/>
  <c r="AK294" i="2"/>
  <c r="AK735" i="2"/>
  <c r="AR735" i="2" s="1"/>
  <c r="AK507" i="2"/>
  <c r="AK258" i="2"/>
  <c r="AK574" i="2"/>
  <c r="AR574" i="2" s="1"/>
  <c r="AK329" i="2"/>
  <c r="AK650" i="2"/>
  <c r="AR650" i="2" s="1"/>
  <c r="AK690" i="2"/>
  <c r="AK134" i="2"/>
  <c r="AK98" i="2"/>
  <c r="AK392" i="2"/>
  <c r="AR392" i="2" s="1"/>
  <c r="AK373" i="2"/>
  <c r="AK287" i="2"/>
  <c r="AK371" i="2"/>
  <c r="AK188" i="2"/>
  <c r="AK426" i="2"/>
  <c r="AK591" i="2"/>
  <c r="AK534" i="2"/>
  <c r="AR534" i="2" s="1"/>
  <c r="AK64" i="2"/>
  <c r="AK314" i="2"/>
  <c r="AK614" i="2"/>
  <c r="AR614" i="2" s="1"/>
  <c r="AK728" i="2"/>
  <c r="AR728" i="2" s="1"/>
  <c r="AK376" i="2"/>
  <c r="AK306" i="2"/>
  <c r="AK429" i="2"/>
  <c r="AK207" i="2"/>
  <c r="AK343" i="2"/>
  <c r="AK573" i="2"/>
  <c r="AR573" i="2" s="1"/>
  <c r="AK384" i="2"/>
  <c r="AK581" i="2"/>
  <c r="AR581" i="2" s="1"/>
  <c r="AK362" i="2"/>
  <c r="AK479" i="2"/>
  <c r="AK679" i="2"/>
  <c r="AR679" i="2" s="1"/>
  <c r="AK600" i="2"/>
  <c r="AK201" i="2"/>
  <c r="AK490" i="2"/>
  <c r="AK525" i="2"/>
  <c r="AK458" i="2"/>
  <c r="AK505" i="2"/>
  <c r="AK530" i="2"/>
  <c r="AR530" i="2" s="1"/>
  <c r="AK631" i="2"/>
  <c r="AK401" i="2"/>
  <c r="AR401" i="2" s="1"/>
  <c r="AK559" i="2"/>
  <c r="AK268" i="2"/>
  <c r="AR268" i="2" s="1"/>
  <c r="AK316" i="2"/>
  <c r="AK616" i="2"/>
  <c r="AR616" i="2" s="1"/>
  <c r="AK199" i="2"/>
  <c r="AK457" i="2"/>
  <c r="AK271" i="2"/>
  <c r="AK414" i="2"/>
  <c r="AK480" i="2"/>
  <c r="AK498" i="2"/>
  <c r="AK712" i="2"/>
  <c r="AR712" i="2" s="1"/>
  <c r="AK374" i="2"/>
  <c r="AK718" i="2"/>
  <c r="AR718" i="2" s="1"/>
  <c r="AK204" i="2"/>
  <c r="AK320" i="2"/>
  <c r="AK478" i="2"/>
  <c r="AK562" i="2"/>
  <c r="AR562" i="2" s="1"/>
  <c r="AK378" i="2"/>
  <c r="AK671" i="2"/>
  <c r="AR671" i="2" s="1"/>
  <c r="AK380" i="2"/>
  <c r="AK438" i="2"/>
  <c r="AK639" i="2"/>
  <c r="AR639" i="2" s="1"/>
  <c r="AK572" i="2"/>
  <c r="AR572" i="2" s="1"/>
  <c r="AK642" i="2"/>
  <c r="AR642" i="2" s="1"/>
  <c r="AK721" i="2"/>
  <c r="AR721" i="2" s="1"/>
  <c r="AK697" i="2"/>
  <c r="AR697" i="2" s="1"/>
  <c r="AK442" i="2"/>
  <c r="AR442" i="2" s="1"/>
  <c r="AK566" i="2"/>
  <c r="AR566" i="2" s="1"/>
  <c r="AK481" i="2"/>
  <c r="AK714" i="2"/>
  <c r="AR714" i="2" s="1"/>
  <c r="AK678" i="2"/>
  <c r="AR678" i="2" s="1"/>
  <c r="AK651" i="2"/>
  <c r="AR651" i="2" s="1"/>
  <c r="AK722" i="2"/>
  <c r="AR722" i="2" s="1"/>
  <c r="AK570" i="2"/>
  <c r="AR570" i="2" s="1"/>
  <c r="AK711" i="2"/>
  <c r="AK597" i="2"/>
  <c r="AR597" i="2" s="1"/>
  <c r="AK733" i="2"/>
  <c r="AR733" i="2" s="1"/>
  <c r="AK657" i="2"/>
  <c r="AR657" i="2" s="1"/>
  <c r="AK686" i="2"/>
  <c r="AR686" i="2" s="1"/>
  <c r="AK577" i="2"/>
  <c r="AK627" i="2"/>
  <c r="AR627" i="2" s="1"/>
  <c r="AK564" i="2"/>
  <c r="AK709" i="2"/>
  <c r="AR709" i="2" s="1"/>
  <c r="AK693" i="2"/>
  <c r="AR693" i="2" s="1"/>
  <c r="AK701" i="2"/>
  <c r="AR701" i="2" s="1"/>
  <c r="AK622" i="2"/>
  <c r="AK724" i="2"/>
  <c r="AR724" i="2" s="1"/>
  <c r="AK680" i="2"/>
  <c r="AR680" i="2" s="1"/>
  <c r="AK655" i="2"/>
  <c r="AK666" i="2"/>
  <c r="AR666" i="2" s="1"/>
  <c r="AK648" i="2"/>
  <c r="AR648" i="2" s="1"/>
  <c r="AK716" i="2"/>
  <c r="AR716" i="2" s="1"/>
  <c r="AK630" i="2"/>
  <c r="AR630" i="2" s="1"/>
  <c r="AK579" i="2"/>
  <c r="AK732" i="2"/>
  <c r="AR732" i="2" s="1"/>
  <c r="AK684" i="2"/>
  <c r="AR684" i="2" s="1"/>
  <c r="AK727" i="2"/>
  <c r="AR727" i="2" s="1"/>
  <c r="AH568" i="2"/>
  <c r="AH605" i="2"/>
  <c r="AH599" i="2"/>
  <c r="AH168" i="2"/>
  <c r="AH395" i="2"/>
  <c r="AH582" i="2"/>
  <c r="AH308" i="2"/>
  <c r="AH447" i="2"/>
  <c r="AH601" i="2"/>
  <c r="AH361" i="2"/>
  <c r="AH336" i="2"/>
  <c r="AH130" i="2"/>
  <c r="AH547" i="2"/>
  <c r="AH282" i="2"/>
  <c r="AH681" i="2"/>
  <c r="AH170" i="2"/>
  <c r="AH122" i="2"/>
  <c r="AH403" i="2"/>
  <c r="AH487" i="2"/>
  <c r="AH463" i="2"/>
  <c r="AH659" i="2"/>
  <c r="AH342" i="2"/>
  <c r="AH419" i="2"/>
  <c r="AH68" i="2"/>
  <c r="AH232" i="2"/>
  <c r="AH125" i="2"/>
  <c r="AH177" i="2"/>
  <c r="AH20" i="2"/>
  <c r="AH571" i="2"/>
  <c r="AH668" i="2"/>
  <c r="AH369" i="2"/>
  <c r="AH142" i="2"/>
  <c r="AH90" i="2"/>
  <c r="AH138" i="2"/>
  <c r="AH669" i="2"/>
  <c r="AH652" i="2"/>
  <c r="AH62" i="2"/>
  <c r="AH43" i="2"/>
  <c r="AH324" i="2"/>
  <c r="AH623" i="2"/>
  <c r="AH93" i="2"/>
  <c r="AH9" i="2"/>
  <c r="AH557" i="2"/>
  <c r="AH22" i="2"/>
  <c r="AH453" i="2"/>
  <c r="AH272" i="2"/>
  <c r="AH210" i="2"/>
  <c r="AH545" i="2"/>
  <c r="AH348" i="2"/>
  <c r="AH424" i="2"/>
  <c r="AH198" i="2"/>
  <c r="AH173" i="2"/>
  <c r="AH116" i="2"/>
  <c r="AH60" i="2"/>
  <c r="AH658" i="2"/>
  <c r="AH390" i="2"/>
  <c r="AH516" i="2"/>
  <c r="AH144" i="2"/>
  <c r="AH65" i="2"/>
  <c r="AH206" i="2"/>
  <c r="AH563" i="2"/>
  <c r="AH542" i="2"/>
  <c r="AH331" i="2"/>
  <c r="AH415" i="2"/>
  <c r="AH443" i="2"/>
  <c r="AH482" i="2"/>
  <c r="AH205" i="2"/>
  <c r="AH312" i="2"/>
  <c r="AH466" i="2"/>
  <c r="AH193" i="2"/>
  <c r="AH451" i="2"/>
  <c r="AH535" i="2"/>
  <c r="AH164" i="2"/>
  <c r="AH388" i="2"/>
  <c r="AH291" i="2"/>
  <c r="AH102" i="2"/>
  <c r="AH103" i="2"/>
  <c r="AH135" i="2"/>
  <c r="AH3" i="2"/>
  <c r="AH488" i="2"/>
  <c r="AH303" i="2"/>
  <c r="AH526" i="2"/>
  <c r="AH341" i="2"/>
  <c r="AH290" i="2"/>
  <c r="AH229" i="2"/>
  <c r="AH106" i="2"/>
  <c r="O58" i="3" s="1"/>
  <c r="AH217" i="2"/>
  <c r="AH252" i="2"/>
  <c r="AH602" i="2"/>
  <c r="AH10" i="2"/>
  <c r="AH11" i="2"/>
  <c r="AH54" i="2"/>
  <c r="AH295" i="2"/>
  <c r="AH636" i="2"/>
  <c r="AH412" i="2"/>
  <c r="AH387" i="2"/>
  <c r="AH53" i="2"/>
  <c r="AH44" i="2"/>
  <c r="AH172" i="2"/>
  <c r="AH278" i="2"/>
  <c r="AH296" i="2"/>
  <c r="AH5" i="2"/>
  <c r="AH283" i="2"/>
  <c r="AH153" i="2"/>
  <c r="AH157" i="2"/>
  <c r="AH433" i="2"/>
  <c r="AH171" i="2"/>
  <c r="AH184" i="2"/>
  <c r="AH538" i="2"/>
  <c r="AH191" i="2"/>
  <c r="AH94" i="2"/>
  <c r="AH288" i="2"/>
  <c r="AH427" i="2"/>
  <c r="AH310" i="2"/>
  <c r="AH39" i="2"/>
  <c r="AH598" i="2"/>
  <c r="AH366" i="2"/>
  <c r="AH708" i="2"/>
  <c r="AH192" i="2"/>
  <c r="AH606" i="2"/>
  <c r="AH195" i="2"/>
  <c r="AH340" i="2"/>
  <c r="AH37" i="2"/>
  <c r="AH536" i="2"/>
  <c r="AH225" i="2"/>
  <c r="AH230" i="2"/>
  <c r="AH496" i="2"/>
  <c r="AH532" i="2"/>
  <c r="AH364" i="2"/>
  <c r="AH313" i="2"/>
  <c r="O107" i="3" s="1"/>
  <c r="AH262" i="2"/>
  <c r="AH183" i="2"/>
  <c r="AH236" i="2"/>
  <c r="AH436" i="2"/>
  <c r="AH238" i="2"/>
  <c r="AH32" i="2"/>
  <c r="AH49" i="2"/>
  <c r="AH235" i="2"/>
  <c r="AH417" i="2"/>
  <c r="AH434" i="2"/>
  <c r="AH332" i="2"/>
  <c r="AH723" i="2"/>
  <c r="O104" i="3" s="1"/>
  <c r="AH174" i="2"/>
  <c r="AH233" i="2"/>
  <c r="AH162" i="2"/>
  <c r="AH309" i="2"/>
  <c r="AH223" i="2"/>
  <c r="AH104" i="2"/>
  <c r="AH396" i="2"/>
  <c r="AH249" i="2"/>
  <c r="AH715" i="2"/>
  <c r="AH345" i="2"/>
  <c r="AH2" i="2"/>
  <c r="AH14" i="2"/>
  <c r="AH111" i="2"/>
  <c r="AH430" i="2"/>
  <c r="AH124" i="2"/>
  <c r="AH521" i="2"/>
  <c r="AH611" i="2"/>
  <c r="AH26" i="2"/>
  <c r="AH202" i="2"/>
  <c r="AH239" i="2"/>
  <c r="AH432" i="2"/>
  <c r="O2" i="3" s="1"/>
  <c r="AH609" i="2"/>
  <c r="AH418" i="2"/>
  <c r="AH88" i="2"/>
  <c r="AH472" i="2"/>
  <c r="AH501" i="2"/>
  <c r="AH560" i="2"/>
  <c r="AH523" i="2"/>
  <c r="AH628" i="2"/>
  <c r="AH292" i="2"/>
  <c r="AH615" i="2"/>
  <c r="AH318" i="2"/>
  <c r="AH654" i="2"/>
  <c r="AH618" i="2"/>
  <c r="AH161" i="2"/>
  <c r="AH539" i="2"/>
  <c r="AH194" i="2"/>
  <c r="AH30" i="2"/>
  <c r="AH234" i="2"/>
  <c r="AH256" i="2"/>
  <c r="AH21" i="2"/>
  <c r="AH584" i="2"/>
  <c r="AH182" i="2"/>
  <c r="AH593" i="2"/>
  <c r="AH307" i="2"/>
  <c r="AH673" i="2"/>
  <c r="AH441" i="2"/>
  <c r="AH660" i="2"/>
  <c r="AH274" i="2"/>
  <c r="AH449" i="2"/>
  <c r="AH464" i="2"/>
  <c r="AH551" i="2"/>
  <c r="AH641" i="2"/>
  <c r="AH398" i="2"/>
  <c r="AH84" i="2"/>
  <c r="AH603" i="2"/>
  <c r="AH89" i="2"/>
  <c r="AH410" i="2"/>
  <c r="AH311" i="2"/>
  <c r="AH358" i="2"/>
  <c r="AH218" i="2"/>
  <c r="AH471" i="2"/>
  <c r="AH220" i="2"/>
  <c r="AH549" i="2"/>
  <c r="AH409" i="2"/>
  <c r="AH664" i="2"/>
  <c r="AH503" i="2"/>
  <c r="AH85" i="2"/>
  <c r="AH203" i="2"/>
  <c r="AH500" i="2"/>
  <c r="AH344" i="2"/>
  <c r="AH231" i="2"/>
  <c r="AH75" i="2"/>
  <c r="AH508" i="2"/>
  <c r="AH554" i="2"/>
  <c r="AH119" i="2"/>
  <c r="AH485" i="2"/>
  <c r="AH178" i="2"/>
  <c r="AH112" i="2"/>
  <c r="AH269" i="2"/>
  <c r="AH337" i="2"/>
  <c r="AH405" i="2"/>
  <c r="AH270" i="2"/>
  <c r="AH444" i="2"/>
  <c r="AH140" i="2"/>
  <c r="AH676" i="2"/>
  <c r="AH51" i="2"/>
  <c r="AH621" i="2"/>
  <c r="AH66" i="2"/>
  <c r="AH567" i="2"/>
  <c r="AH626" i="2"/>
  <c r="AH524" i="2"/>
  <c r="AH719" i="2"/>
  <c r="AH59" i="2"/>
  <c r="AH552" i="2"/>
  <c r="AH298" i="2"/>
  <c r="AH266" i="2"/>
  <c r="AH215" i="2"/>
  <c r="AH707" i="2"/>
  <c r="AH497" i="2"/>
  <c r="AH69" i="2"/>
  <c r="AH461" i="2"/>
  <c r="AH16" i="2"/>
  <c r="AH315" i="2"/>
  <c r="AH152" i="2"/>
  <c r="AH360" i="2"/>
  <c r="AH317" i="2"/>
  <c r="AH696" i="2"/>
  <c r="AH250" i="2"/>
  <c r="AH504" i="2"/>
  <c r="AH187" i="2"/>
  <c r="O60" i="3" s="1"/>
  <c r="AH67" i="2"/>
  <c r="AH297" i="2"/>
  <c r="AH555" i="2"/>
  <c r="AH543" i="2"/>
  <c r="AH219" i="2"/>
  <c r="AH634" i="2"/>
  <c r="AH422" i="2"/>
  <c r="AH367" i="2"/>
  <c r="AH267" i="2"/>
  <c r="AH214" i="2"/>
  <c r="AH23" i="2"/>
  <c r="AH588" i="2"/>
  <c r="AH146" i="2"/>
  <c r="AH437" i="2"/>
  <c r="AH435" i="2"/>
  <c r="AH196" i="2"/>
  <c r="AH495" i="2"/>
  <c r="AH565" i="2"/>
  <c r="AH511" i="2"/>
  <c r="AH382" i="2"/>
  <c r="AH166" i="2"/>
  <c r="AH79" i="2"/>
  <c r="AH448" i="2"/>
  <c r="AH158" i="2"/>
  <c r="AH428" i="2"/>
  <c r="AH50" i="2"/>
  <c r="AH300" i="2"/>
  <c r="AH246" i="2"/>
  <c r="AH248" i="2"/>
  <c r="AH502" i="2"/>
  <c r="AH632" i="2"/>
  <c r="AH275" i="2"/>
  <c r="AH71" i="2"/>
  <c r="AH28" i="2"/>
  <c r="AH710" i="2"/>
  <c r="AH108" i="2"/>
  <c r="AH45" i="2"/>
  <c r="AH561" i="2"/>
  <c r="AH6" i="2"/>
  <c r="AH48" i="2"/>
  <c r="O64" i="3" s="1"/>
  <c r="AH635" i="2"/>
  <c r="AH123" i="2"/>
  <c r="AH540" i="2"/>
  <c r="AH176" i="2"/>
  <c r="AH518" i="2"/>
  <c r="AH70" i="2"/>
  <c r="AH624" i="2"/>
  <c r="AH247" i="2"/>
  <c r="O4" i="3" s="1"/>
  <c r="AH197" i="2"/>
  <c r="AH416" i="2"/>
  <c r="AH185" i="2"/>
  <c r="AH356" i="2"/>
  <c r="AH492" i="2"/>
  <c r="AH259" i="2"/>
  <c r="AH213" i="2"/>
  <c r="AH141" i="2"/>
  <c r="AH319" i="2"/>
  <c r="AH186" i="2"/>
  <c r="AH261" i="2"/>
  <c r="AH558" i="2"/>
  <c r="AH346" i="2"/>
  <c r="AH431" i="2"/>
  <c r="AH175" i="2"/>
  <c r="AH323" i="2"/>
  <c r="AH128" i="2"/>
  <c r="AH677" i="2"/>
  <c r="AH133" i="2"/>
  <c r="AH55" i="2"/>
  <c r="AH95" i="2"/>
  <c r="AH629" i="2"/>
  <c r="AH224" i="2"/>
  <c r="AH7" i="2"/>
  <c r="AH41" i="2"/>
  <c r="AH473" i="2"/>
  <c r="AH34" i="2"/>
  <c r="AH77" i="2"/>
  <c r="AH404" i="2"/>
  <c r="AH117" i="2"/>
  <c r="AH87" i="2"/>
  <c r="AH483" i="2"/>
  <c r="AH589" i="2"/>
  <c r="AH720" i="2"/>
  <c r="AH578" i="2"/>
  <c r="AH38" i="2"/>
  <c r="AH338" i="2"/>
  <c r="AH663" i="2"/>
  <c r="AH476" i="2"/>
  <c r="AH610" i="2"/>
  <c r="AH137" i="2"/>
  <c r="AH699" i="2"/>
  <c r="AH273" i="2"/>
  <c r="AH509" i="2"/>
  <c r="AH305" i="2"/>
  <c r="AH468" i="2"/>
  <c r="AH672" i="2"/>
  <c r="AH407" i="2"/>
  <c r="AH27" i="2"/>
  <c r="AH515" i="2"/>
  <c r="AH190" i="2"/>
  <c r="AH253" i="2"/>
  <c r="AH550" i="2"/>
  <c r="AH289" i="2"/>
  <c r="AH293" i="2"/>
  <c r="AH522" i="2"/>
  <c r="AH647" i="2"/>
  <c r="AH155" i="2"/>
  <c r="AH370" i="2"/>
  <c r="AH604" i="2"/>
  <c r="AH91" i="2"/>
  <c r="AH179" i="2"/>
  <c r="AH105" i="2"/>
  <c r="AH585" i="2"/>
  <c r="AH151" i="2"/>
  <c r="AH109" i="2"/>
  <c r="AH402" i="2"/>
  <c r="AH689" i="2"/>
  <c r="AH321" i="2"/>
  <c r="AH276" i="2"/>
  <c r="AH149" i="2"/>
  <c r="AH394" i="2"/>
  <c r="AH595" i="2"/>
  <c r="AH156" i="2"/>
  <c r="AH531" i="2"/>
  <c r="AH147" i="2"/>
  <c r="AH620" i="2"/>
  <c r="AH280" i="2"/>
  <c r="AH465" i="2"/>
  <c r="AH257" i="2"/>
  <c r="AH35" i="2"/>
  <c r="AH139" i="2"/>
  <c r="AH251" i="2"/>
  <c r="AH527" i="2"/>
  <c r="AH397" i="2"/>
  <c r="AH99" i="2"/>
  <c r="AH477" i="2"/>
  <c r="AH181" i="2"/>
  <c r="AH389" i="2"/>
  <c r="AH165" i="2"/>
  <c r="AH687" i="2"/>
  <c r="AH118" i="2"/>
  <c r="AH57" i="2"/>
  <c r="AH24" i="2"/>
  <c r="AH365" i="2"/>
  <c r="AH92" i="2"/>
  <c r="AH114" i="2"/>
  <c r="AH350" i="2"/>
  <c r="AH637" i="2"/>
  <c r="O120" i="3" s="1"/>
  <c r="AH19" i="2"/>
  <c r="AH227" i="2"/>
  <c r="AH143" i="2"/>
  <c r="AH377" i="2"/>
  <c r="AH470" i="2"/>
  <c r="AH132" i="2"/>
  <c r="AH580" i="2"/>
  <c r="AH226" i="2"/>
  <c r="AH167" i="2"/>
  <c r="AH25" i="2"/>
  <c r="AH326" i="2"/>
  <c r="AH216" i="2"/>
  <c r="AH15" i="2"/>
  <c r="AH8" i="2"/>
  <c r="AH638" i="2"/>
  <c r="AH730" i="2"/>
  <c r="AH56" i="2"/>
  <c r="AH221" i="2"/>
  <c r="AH528" i="2"/>
  <c r="AH520" i="2"/>
  <c r="AH327" i="2"/>
  <c r="AH115" i="2"/>
  <c r="AH211" i="2"/>
  <c r="AH284" i="2"/>
  <c r="AH121" i="2"/>
  <c r="AH512" i="2"/>
  <c r="AH408" i="2"/>
  <c r="AH241" i="2"/>
  <c r="AH61" i="2"/>
  <c r="AH460" i="2"/>
  <c r="AH355" i="2"/>
  <c r="AH354" i="2"/>
  <c r="AH656" i="2"/>
  <c r="AH154" i="2"/>
  <c r="AH517" i="2"/>
  <c r="AH644" i="2"/>
  <c r="AH285" i="2"/>
  <c r="AH423" i="2"/>
  <c r="AH607" i="2"/>
  <c r="AH445" i="2"/>
  <c r="AH13" i="2"/>
  <c r="AH413" i="2"/>
  <c r="AH698" i="2"/>
  <c r="AH379" i="2"/>
  <c r="AH237" i="2"/>
  <c r="AH661" i="2"/>
  <c r="AH240" i="2"/>
  <c r="AH120" i="2"/>
  <c r="AH4" i="2"/>
  <c r="AH726" i="2"/>
  <c r="AH212" i="2"/>
  <c r="AH18" i="2"/>
  <c r="AH385" i="2"/>
  <c r="AH169" i="2"/>
  <c r="AH254" i="2"/>
  <c r="AH163" i="2"/>
  <c r="AH330" i="2"/>
  <c r="AH486" i="2"/>
  <c r="AH299" i="2"/>
  <c r="AH537" i="2"/>
  <c r="AH78" i="2"/>
  <c r="AH619" i="2"/>
  <c r="AH334" i="2"/>
  <c r="AH725" i="2"/>
  <c r="AH425" i="2"/>
  <c r="AH113" i="2"/>
  <c r="AH42" i="2"/>
  <c r="AH459" i="2"/>
  <c r="AH136" i="2"/>
  <c r="AH596" i="2"/>
  <c r="AH399" i="2"/>
  <c r="AH228" i="2"/>
  <c r="AH499" i="2"/>
  <c r="AH351" i="2"/>
  <c r="AH645" i="2"/>
  <c r="AH450" i="2"/>
  <c r="AH731" i="2"/>
  <c r="AH242" i="2"/>
  <c r="AH400" i="2"/>
  <c r="AH667" i="2"/>
  <c r="AH469" i="2"/>
  <c r="AH553" i="2"/>
  <c r="AH222" i="2"/>
  <c r="AH452" i="2"/>
  <c r="AH685" i="2"/>
  <c r="AH110" i="2"/>
  <c r="AH455" i="2"/>
  <c r="AH12" i="2"/>
  <c r="AH613" i="2"/>
  <c r="AH17" i="2"/>
  <c r="AH662" i="2"/>
  <c r="AH352" i="2"/>
  <c r="AH594" i="2"/>
  <c r="AH406" i="2"/>
  <c r="AH467" i="2"/>
  <c r="AH491" i="2"/>
  <c r="AH347" i="2"/>
  <c r="AH420" i="2"/>
  <c r="AH513" i="2"/>
  <c r="AH100" i="2"/>
  <c r="AH58" i="2"/>
  <c r="AH333" i="2"/>
  <c r="AH160" i="2"/>
  <c r="AH608" i="2"/>
  <c r="AH180" i="2"/>
  <c r="AH263" i="2"/>
  <c r="AH126" i="2"/>
  <c r="AH682" i="2"/>
  <c r="AH411" i="2"/>
  <c r="AH393" i="2"/>
  <c r="AH665" i="2"/>
  <c r="AH546" i="2"/>
  <c r="AH734" i="2"/>
  <c r="AH576" i="2"/>
  <c r="AH339" i="2"/>
  <c r="AH475" i="2"/>
  <c r="AH544" i="2"/>
  <c r="AH304" i="2"/>
  <c r="AH208" i="2"/>
  <c r="AH353" i="2"/>
  <c r="AH706" i="2"/>
  <c r="AH301" i="2"/>
  <c r="AH74" i="2"/>
  <c r="AH454" i="2"/>
  <c r="AH368" i="2"/>
  <c r="AH200" i="2"/>
  <c r="O55" i="3" s="1"/>
  <c r="AH612" i="2"/>
  <c r="AH96" i="2"/>
  <c r="AH506" i="2"/>
  <c r="AH286" i="2"/>
  <c r="AH97" i="2"/>
  <c r="AH46" i="2"/>
  <c r="AH386" i="2"/>
  <c r="AH33" i="2"/>
  <c r="AH148" i="2"/>
  <c r="AH72" i="2"/>
  <c r="AH592" i="2"/>
  <c r="AH281" i="2"/>
  <c r="AH529" i="2"/>
  <c r="AH617" i="2"/>
  <c r="AH243" i="2"/>
  <c r="AH63" i="2"/>
  <c r="AH489" i="2"/>
  <c r="AH40" i="2"/>
  <c r="AH493" i="2"/>
  <c r="AH86" i="2"/>
  <c r="AH643" i="2"/>
  <c r="AH590" i="2"/>
  <c r="AH541" i="2"/>
  <c r="AH439" i="2"/>
  <c r="AH31" i="2"/>
  <c r="AH47" i="2"/>
  <c r="AH625" i="2"/>
  <c r="AH702" i="2"/>
  <c r="AH29" i="2"/>
  <c r="AH264" i="2"/>
  <c r="AH255" i="2"/>
  <c r="AH474" i="2"/>
  <c r="AH514" i="2"/>
  <c r="AH265" i="2"/>
  <c r="AH82" i="2"/>
  <c r="AH302" i="2"/>
  <c r="AH357" i="2"/>
  <c r="AH462" i="2"/>
  <c r="AH359" i="2"/>
  <c r="AH76" i="2"/>
  <c r="AH36" i="2"/>
  <c r="AH372" i="2"/>
  <c r="AH694" i="2"/>
  <c r="AH349" i="2"/>
  <c r="AH569" i="2"/>
  <c r="AH456" i="2"/>
  <c r="AH670" i="2"/>
  <c r="AH674" i="2"/>
  <c r="AH421" i="2"/>
  <c r="AH335" i="2"/>
  <c r="AH717" i="2"/>
  <c r="AH209" i="2"/>
  <c r="AH646" i="2"/>
  <c r="AH159" i="2"/>
  <c r="AH81" i="2"/>
  <c r="AH363" i="2"/>
  <c r="AH328" i="2"/>
  <c r="AH129" i="2"/>
  <c r="AH705" i="2"/>
  <c r="AH189" i="2"/>
  <c r="AH675" i="2"/>
  <c r="AH101" i="2"/>
  <c r="AH533" i="2"/>
  <c r="AH704" i="2"/>
  <c r="AH73" i="2"/>
  <c r="AH244" i="2"/>
  <c r="AH52" i="2"/>
  <c r="AH494" i="2"/>
  <c r="AH713" i="2"/>
  <c r="AH83" i="2"/>
  <c r="AH150" i="2"/>
  <c r="AH446" i="2"/>
  <c r="AH80" i="2"/>
  <c r="AH381" i="2"/>
  <c r="AH583" i="2"/>
  <c r="AH131" i="2"/>
  <c r="AH729" i="2"/>
  <c r="AH145" i="2"/>
  <c r="AH260" i="2"/>
  <c r="AH484" i="2"/>
  <c r="AH322" i="2"/>
  <c r="AH245" i="2"/>
  <c r="AH391" i="2"/>
  <c r="AH279" i="2"/>
  <c r="AH695" i="2"/>
  <c r="AH653" i="2"/>
  <c r="AH691" i="2"/>
  <c r="AH633" i="2"/>
  <c r="AH519" i="2"/>
  <c r="AH127" i="2"/>
  <c r="AH548" i="2"/>
  <c r="AH325" i="2"/>
  <c r="AH383" i="2"/>
  <c r="AH649" i="2"/>
  <c r="AH692" i="2"/>
  <c r="AH277" i="2"/>
  <c r="AH575" i="2"/>
  <c r="AH375" i="2"/>
  <c r="AH700" i="2"/>
  <c r="AH703" i="2"/>
  <c r="AH683" i="2"/>
  <c r="AH556" i="2"/>
  <c r="AH587" i="2"/>
  <c r="AH440" i="2"/>
  <c r="AH510" i="2"/>
  <c r="AH107" i="2"/>
  <c r="AH688" i="2"/>
  <c r="AH586" i="2"/>
  <c r="AH640" i="2"/>
  <c r="AH294" i="2"/>
  <c r="AH735" i="2"/>
  <c r="AH507" i="2"/>
  <c r="AH258" i="2"/>
  <c r="AH574" i="2"/>
  <c r="AH329" i="2"/>
  <c r="AH650" i="2"/>
  <c r="AH690" i="2"/>
  <c r="AH134" i="2"/>
  <c r="AH98" i="2"/>
  <c r="AH392" i="2"/>
  <c r="AH373" i="2"/>
  <c r="AH287" i="2"/>
  <c r="AH371" i="2"/>
  <c r="AH188" i="2"/>
  <c r="AH426" i="2"/>
  <c r="AH591" i="2"/>
  <c r="AH534" i="2"/>
  <c r="AH64" i="2"/>
  <c r="AH314" i="2"/>
  <c r="AH614" i="2"/>
  <c r="AH728" i="2"/>
  <c r="AH376" i="2"/>
  <c r="AH306" i="2"/>
  <c r="AH429" i="2"/>
  <c r="AH207" i="2"/>
  <c r="AH343" i="2"/>
  <c r="AH573" i="2"/>
  <c r="AH384" i="2"/>
  <c r="AH581" i="2"/>
  <c r="AH362" i="2"/>
  <c r="AH479" i="2"/>
  <c r="AH679" i="2"/>
  <c r="AH600" i="2"/>
  <c r="AH201" i="2"/>
  <c r="AH490" i="2"/>
  <c r="AH525" i="2"/>
  <c r="AH458" i="2"/>
  <c r="AH505" i="2"/>
  <c r="AH530" i="2"/>
  <c r="AH631" i="2"/>
  <c r="AH401" i="2"/>
  <c r="AH559" i="2"/>
  <c r="AH268" i="2"/>
  <c r="AH316" i="2"/>
  <c r="AH616" i="2"/>
  <c r="AH199" i="2"/>
  <c r="AH457" i="2"/>
  <c r="AH271" i="2"/>
  <c r="AH414" i="2"/>
  <c r="AH480" i="2"/>
  <c r="AH498" i="2"/>
  <c r="AH712" i="2"/>
  <c r="AH374" i="2"/>
  <c r="AH718" i="2"/>
  <c r="AH204" i="2"/>
  <c r="AH320" i="2"/>
  <c r="AH478" i="2"/>
  <c r="AH562" i="2"/>
  <c r="AH378" i="2"/>
  <c r="AH671" i="2"/>
  <c r="AH380" i="2"/>
  <c r="AH438" i="2"/>
  <c r="AH639" i="2"/>
  <c r="AH572" i="2"/>
  <c r="AH642" i="2"/>
  <c r="AH721" i="2"/>
  <c r="AH697" i="2"/>
  <c r="AH442" i="2"/>
  <c r="AH566" i="2"/>
  <c r="AH481" i="2"/>
  <c r="AH714" i="2"/>
  <c r="AH678" i="2"/>
  <c r="AH651" i="2"/>
  <c r="AH722" i="2"/>
  <c r="AH570" i="2"/>
  <c r="AH711" i="2"/>
  <c r="AH597" i="2"/>
  <c r="AH733" i="2"/>
  <c r="AH657" i="2"/>
  <c r="AH686" i="2"/>
  <c r="AH577" i="2"/>
  <c r="AH627" i="2"/>
  <c r="AH564" i="2"/>
  <c r="AH709" i="2"/>
  <c r="AH693" i="2"/>
  <c r="AH701" i="2"/>
  <c r="AH622" i="2"/>
  <c r="AH724" i="2"/>
  <c r="AH680" i="2"/>
  <c r="AH655" i="2"/>
  <c r="AH666" i="2"/>
  <c r="AH648" i="2"/>
  <c r="AH716" i="2"/>
  <c r="AH630" i="2"/>
  <c r="AH579" i="2"/>
  <c r="AH732" i="2"/>
  <c r="AH684" i="2"/>
  <c r="AH727" i="2"/>
  <c r="AG568" i="2"/>
  <c r="AG605" i="2"/>
  <c r="AG599" i="2"/>
  <c r="AG168" i="2"/>
  <c r="AG395" i="2"/>
  <c r="AG582" i="2"/>
  <c r="AG308" i="2"/>
  <c r="AG447" i="2"/>
  <c r="AG601" i="2"/>
  <c r="AG361" i="2"/>
  <c r="AG336" i="2"/>
  <c r="AG130" i="2"/>
  <c r="AG547" i="2"/>
  <c r="AG282" i="2"/>
  <c r="AG681" i="2"/>
  <c r="AG170" i="2"/>
  <c r="AG122" i="2"/>
  <c r="AG403" i="2"/>
  <c r="AG487" i="2"/>
  <c r="AG463" i="2"/>
  <c r="AG659" i="2"/>
  <c r="AG342" i="2"/>
  <c r="AG419" i="2"/>
  <c r="AG68" i="2"/>
  <c r="AG232" i="2"/>
  <c r="AG125" i="2"/>
  <c r="AG177" i="2"/>
  <c r="AG20" i="2"/>
  <c r="AG571" i="2"/>
  <c r="AG668" i="2"/>
  <c r="AG369" i="2"/>
  <c r="AG142" i="2"/>
  <c r="AG90" i="2"/>
  <c r="AG138" i="2"/>
  <c r="AG669" i="2"/>
  <c r="AG652" i="2"/>
  <c r="AG62" i="2"/>
  <c r="AG43" i="2"/>
  <c r="AG324" i="2"/>
  <c r="AG623" i="2"/>
  <c r="AG93" i="2"/>
  <c r="AG9" i="2"/>
  <c r="AG557" i="2"/>
  <c r="AG22" i="2"/>
  <c r="AG453" i="2"/>
  <c r="AG272" i="2"/>
  <c r="AG210" i="2"/>
  <c r="AG545" i="2"/>
  <c r="AG348" i="2"/>
  <c r="AG424" i="2"/>
  <c r="AG198" i="2"/>
  <c r="AG173" i="2"/>
  <c r="AG116" i="2"/>
  <c r="AG60" i="2"/>
  <c r="AG658" i="2"/>
  <c r="AG390" i="2"/>
  <c r="AG516" i="2"/>
  <c r="AG144" i="2"/>
  <c r="AG65" i="2"/>
  <c r="AG206" i="2"/>
  <c r="AG563" i="2"/>
  <c r="AG542" i="2"/>
  <c r="AG331" i="2"/>
  <c r="AG415" i="2"/>
  <c r="AG443" i="2"/>
  <c r="AG482" i="2"/>
  <c r="AG205" i="2"/>
  <c r="AG312" i="2"/>
  <c r="AG466" i="2"/>
  <c r="AG193" i="2"/>
  <c r="AG451" i="2"/>
  <c r="AG535" i="2"/>
  <c r="AG164" i="2"/>
  <c r="AG388" i="2"/>
  <c r="AG291" i="2"/>
  <c r="AG102" i="2"/>
  <c r="AG103" i="2"/>
  <c r="AG135" i="2"/>
  <c r="AG3" i="2"/>
  <c r="AG488" i="2"/>
  <c r="AG303" i="2"/>
  <c r="AG526" i="2"/>
  <c r="AG341" i="2"/>
  <c r="AG290" i="2"/>
  <c r="AG229" i="2"/>
  <c r="AG106" i="2"/>
  <c r="N58" i="3" s="1"/>
  <c r="AG217" i="2"/>
  <c r="AG252" i="2"/>
  <c r="AG602" i="2"/>
  <c r="AG10" i="2"/>
  <c r="AG11" i="2"/>
  <c r="AG54" i="2"/>
  <c r="AG295" i="2"/>
  <c r="AG636" i="2"/>
  <c r="AG412" i="2"/>
  <c r="AG387" i="2"/>
  <c r="AG53" i="2"/>
  <c r="AG44" i="2"/>
  <c r="AG172" i="2"/>
  <c r="AG278" i="2"/>
  <c r="AG296" i="2"/>
  <c r="AG5" i="2"/>
  <c r="AG283" i="2"/>
  <c r="AG153" i="2"/>
  <c r="AG157" i="2"/>
  <c r="AG433" i="2"/>
  <c r="AG171" i="2"/>
  <c r="AG184" i="2"/>
  <c r="AG538" i="2"/>
  <c r="AG191" i="2"/>
  <c r="AG94" i="2"/>
  <c r="AG288" i="2"/>
  <c r="AG427" i="2"/>
  <c r="AG310" i="2"/>
  <c r="AG39" i="2"/>
  <c r="AG598" i="2"/>
  <c r="AG366" i="2"/>
  <c r="AG708" i="2"/>
  <c r="AG192" i="2"/>
  <c r="AG606" i="2"/>
  <c r="AG195" i="2"/>
  <c r="AG340" i="2"/>
  <c r="AG37" i="2"/>
  <c r="AG536" i="2"/>
  <c r="AG225" i="2"/>
  <c r="AG230" i="2"/>
  <c r="AG496" i="2"/>
  <c r="AG532" i="2"/>
  <c r="AG364" i="2"/>
  <c r="AG313" i="2"/>
  <c r="N107" i="3" s="1"/>
  <c r="AG262" i="2"/>
  <c r="AG183" i="2"/>
  <c r="AG236" i="2"/>
  <c r="AG436" i="2"/>
  <c r="AG238" i="2"/>
  <c r="AG32" i="2"/>
  <c r="AG49" i="2"/>
  <c r="AG235" i="2"/>
  <c r="AG417" i="2"/>
  <c r="AG434" i="2"/>
  <c r="AG332" i="2"/>
  <c r="AG723" i="2"/>
  <c r="N104" i="3" s="1"/>
  <c r="AG174" i="2"/>
  <c r="AG233" i="2"/>
  <c r="AG162" i="2"/>
  <c r="AG309" i="2"/>
  <c r="AG223" i="2"/>
  <c r="AG104" i="2"/>
  <c r="AG396" i="2"/>
  <c r="AG249" i="2"/>
  <c r="AG715" i="2"/>
  <c r="AG345" i="2"/>
  <c r="AG2" i="2"/>
  <c r="AG14" i="2"/>
  <c r="AG111" i="2"/>
  <c r="AG430" i="2"/>
  <c r="AG124" i="2"/>
  <c r="AG521" i="2"/>
  <c r="AG611" i="2"/>
  <c r="AG26" i="2"/>
  <c r="AG202" i="2"/>
  <c r="AG239" i="2"/>
  <c r="AG432" i="2"/>
  <c r="N2" i="3" s="1"/>
  <c r="AG609" i="2"/>
  <c r="AG418" i="2"/>
  <c r="AG88" i="2"/>
  <c r="AG472" i="2"/>
  <c r="AG501" i="2"/>
  <c r="AG560" i="2"/>
  <c r="AG523" i="2"/>
  <c r="AG628" i="2"/>
  <c r="AG292" i="2"/>
  <c r="AG615" i="2"/>
  <c r="AG318" i="2"/>
  <c r="AG654" i="2"/>
  <c r="AG618" i="2"/>
  <c r="AG161" i="2"/>
  <c r="AG539" i="2"/>
  <c r="AG194" i="2"/>
  <c r="AG30" i="2"/>
  <c r="AG234" i="2"/>
  <c r="AG256" i="2"/>
  <c r="AG21" i="2"/>
  <c r="AG584" i="2"/>
  <c r="AG182" i="2"/>
  <c r="AG593" i="2"/>
  <c r="AG307" i="2"/>
  <c r="AG673" i="2"/>
  <c r="AG441" i="2"/>
  <c r="AG660" i="2"/>
  <c r="AG274" i="2"/>
  <c r="AG449" i="2"/>
  <c r="AG464" i="2"/>
  <c r="AG551" i="2"/>
  <c r="AG641" i="2"/>
  <c r="AG398" i="2"/>
  <c r="N117" i="3" s="1"/>
  <c r="AG84" i="2"/>
  <c r="AG603" i="2"/>
  <c r="AG89" i="2"/>
  <c r="AG410" i="2"/>
  <c r="AG311" i="2"/>
  <c r="AG358" i="2"/>
  <c r="AG218" i="2"/>
  <c r="AG471" i="2"/>
  <c r="AG220" i="2"/>
  <c r="AG549" i="2"/>
  <c r="AG409" i="2"/>
  <c r="AG664" i="2"/>
  <c r="AG503" i="2"/>
  <c r="AG85" i="2"/>
  <c r="AG203" i="2"/>
  <c r="AG500" i="2"/>
  <c r="AG344" i="2"/>
  <c r="AG231" i="2"/>
  <c r="AG75" i="2"/>
  <c r="AG508" i="2"/>
  <c r="AG554" i="2"/>
  <c r="AG119" i="2"/>
  <c r="AG485" i="2"/>
  <c r="AG178" i="2"/>
  <c r="AG112" i="2"/>
  <c r="AG269" i="2"/>
  <c r="AG337" i="2"/>
  <c r="AG405" i="2"/>
  <c r="AG270" i="2"/>
  <c r="AG444" i="2"/>
  <c r="AG140" i="2"/>
  <c r="AG676" i="2"/>
  <c r="AG51" i="2"/>
  <c r="AG621" i="2"/>
  <c r="AG66" i="2"/>
  <c r="AG567" i="2"/>
  <c r="AG626" i="2"/>
  <c r="AG524" i="2"/>
  <c r="AG719" i="2"/>
  <c r="AG59" i="2"/>
  <c r="AG552" i="2"/>
  <c r="AG298" i="2"/>
  <c r="AG266" i="2"/>
  <c r="AG215" i="2"/>
  <c r="AG707" i="2"/>
  <c r="AG497" i="2"/>
  <c r="AG69" i="2"/>
  <c r="AG461" i="2"/>
  <c r="AG16" i="2"/>
  <c r="AG315" i="2"/>
  <c r="AG152" i="2"/>
  <c r="AG360" i="2"/>
  <c r="AG317" i="2"/>
  <c r="AG696" i="2"/>
  <c r="AG250" i="2"/>
  <c r="AG504" i="2"/>
  <c r="AG187" i="2"/>
  <c r="N60" i="3" s="1"/>
  <c r="AG67" i="2"/>
  <c r="AG297" i="2"/>
  <c r="AG555" i="2"/>
  <c r="AG543" i="2"/>
  <c r="AG219" i="2"/>
  <c r="AG634" i="2"/>
  <c r="AG422" i="2"/>
  <c r="AG367" i="2"/>
  <c r="AG267" i="2"/>
  <c r="AG214" i="2"/>
  <c r="AG23" i="2"/>
  <c r="AG588" i="2"/>
  <c r="AG146" i="2"/>
  <c r="AG437" i="2"/>
  <c r="AG435" i="2"/>
  <c r="AG196" i="2"/>
  <c r="AG495" i="2"/>
  <c r="AG565" i="2"/>
  <c r="AG511" i="2"/>
  <c r="AG382" i="2"/>
  <c r="AG166" i="2"/>
  <c r="AG79" i="2"/>
  <c r="AG448" i="2"/>
  <c r="AG158" i="2"/>
  <c r="AG428" i="2"/>
  <c r="AG50" i="2"/>
  <c r="AG300" i="2"/>
  <c r="AG246" i="2"/>
  <c r="AG248" i="2"/>
  <c r="AG502" i="2"/>
  <c r="AG632" i="2"/>
  <c r="AG275" i="2"/>
  <c r="AG71" i="2"/>
  <c r="AG28" i="2"/>
  <c r="AG710" i="2"/>
  <c r="AG108" i="2"/>
  <c r="AG45" i="2"/>
  <c r="AG561" i="2"/>
  <c r="AG6" i="2"/>
  <c r="AG48" i="2"/>
  <c r="AG635" i="2"/>
  <c r="AG123" i="2"/>
  <c r="AG540" i="2"/>
  <c r="AG176" i="2"/>
  <c r="AG518" i="2"/>
  <c r="AG70" i="2"/>
  <c r="AG624" i="2"/>
  <c r="AG247" i="2"/>
  <c r="N4" i="3" s="1"/>
  <c r="AG197" i="2"/>
  <c r="AG416" i="2"/>
  <c r="AG185" i="2"/>
  <c r="AG356" i="2"/>
  <c r="AG492" i="2"/>
  <c r="AG259" i="2"/>
  <c r="AG213" i="2"/>
  <c r="AG141" i="2"/>
  <c r="AG319" i="2"/>
  <c r="AG186" i="2"/>
  <c r="AG261" i="2"/>
  <c r="AG558" i="2"/>
  <c r="AG346" i="2"/>
  <c r="AG431" i="2"/>
  <c r="AG175" i="2"/>
  <c r="AG323" i="2"/>
  <c r="AG128" i="2"/>
  <c r="AG677" i="2"/>
  <c r="AG133" i="2"/>
  <c r="AG55" i="2"/>
  <c r="AG95" i="2"/>
  <c r="AG629" i="2"/>
  <c r="AG224" i="2"/>
  <c r="AG7" i="2"/>
  <c r="AG41" i="2"/>
  <c r="AG473" i="2"/>
  <c r="AG34" i="2"/>
  <c r="AG77" i="2"/>
  <c r="AG404" i="2"/>
  <c r="AG117" i="2"/>
  <c r="AG87" i="2"/>
  <c r="AG483" i="2"/>
  <c r="AG589" i="2"/>
  <c r="AG720" i="2"/>
  <c r="AG578" i="2"/>
  <c r="AG38" i="2"/>
  <c r="AG338" i="2"/>
  <c r="AG663" i="2"/>
  <c r="AG476" i="2"/>
  <c r="AG610" i="2"/>
  <c r="AG137" i="2"/>
  <c r="AG699" i="2"/>
  <c r="AG273" i="2"/>
  <c r="AG509" i="2"/>
  <c r="AG305" i="2"/>
  <c r="AG468" i="2"/>
  <c r="AG672" i="2"/>
  <c r="AG407" i="2"/>
  <c r="AG27" i="2"/>
  <c r="AG515" i="2"/>
  <c r="AG190" i="2"/>
  <c r="AG253" i="2"/>
  <c r="AG550" i="2"/>
  <c r="AG289" i="2"/>
  <c r="AG293" i="2"/>
  <c r="AG522" i="2"/>
  <c r="AG647" i="2"/>
  <c r="AG155" i="2"/>
  <c r="AG370" i="2"/>
  <c r="AG604" i="2"/>
  <c r="AG91" i="2"/>
  <c r="AG179" i="2"/>
  <c r="AG105" i="2"/>
  <c r="AG585" i="2"/>
  <c r="AG151" i="2"/>
  <c r="AG109" i="2"/>
  <c r="AG402" i="2"/>
  <c r="AG689" i="2"/>
  <c r="AG321" i="2"/>
  <c r="AG276" i="2"/>
  <c r="AG149" i="2"/>
  <c r="AG394" i="2"/>
  <c r="AG595" i="2"/>
  <c r="AG156" i="2"/>
  <c r="AG531" i="2"/>
  <c r="AG147" i="2"/>
  <c r="AG620" i="2"/>
  <c r="AG280" i="2"/>
  <c r="AG465" i="2"/>
  <c r="AG257" i="2"/>
  <c r="AG35" i="2"/>
  <c r="AG139" i="2"/>
  <c r="AG251" i="2"/>
  <c r="AG527" i="2"/>
  <c r="AG397" i="2"/>
  <c r="AG99" i="2"/>
  <c r="AG477" i="2"/>
  <c r="AG181" i="2"/>
  <c r="AG389" i="2"/>
  <c r="AG165" i="2"/>
  <c r="AG687" i="2"/>
  <c r="AG118" i="2"/>
  <c r="AG57" i="2"/>
  <c r="AG24" i="2"/>
  <c r="AG365" i="2"/>
  <c r="AG92" i="2"/>
  <c r="AG114" i="2"/>
  <c r="AG350" i="2"/>
  <c r="AG637" i="2"/>
  <c r="AG19" i="2"/>
  <c r="AG227" i="2"/>
  <c r="AG143" i="2"/>
  <c r="AG377" i="2"/>
  <c r="AG470" i="2"/>
  <c r="AG132" i="2"/>
  <c r="AG580" i="2"/>
  <c r="AG226" i="2"/>
  <c r="AG167" i="2"/>
  <c r="AG25" i="2"/>
  <c r="AG326" i="2"/>
  <c r="AG216" i="2"/>
  <c r="AG15" i="2"/>
  <c r="AG8" i="2"/>
  <c r="AG638" i="2"/>
  <c r="AG730" i="2"/>
  <c r="AG56" i="2"/>
  <c r="AG221" i="2"/>
  <c r="AG528" i="2"/>
  <c r="AG520" i="2"/>
  <c r="AG327" i="2"/>
  <c r="AG115" i="2"/>
  <c r="AG211" i="2"/>
  <c r="AG284" i="2"/>
  <c r="AG121" i="2"/>
  <c r="AG512" i="2"/>
  <c r="AG408" i="2"/>
  <c r="AG241" i="2"/>
  <c r="AG61" i="2"/>
  <c r="AG460" i="2"/>
  <c r="AG355" i="2"/>
  <c r="AG354" i="2"/>
  <c r="AG656" i="2"/>
  <c r="AG154" i="2"/>
  <c r="AG517" i="2"/>
  <c r="AG644" i="2"/>
  <c r="AG285" i="2"/>
  <c r="AG423" i="2"/>
  <c r="AG607" i="2"/>
  <c r="AG445" i="2"/>
  <c r="AG13" i="2"/>
  <c r="AG413" i="2"/>
  <c r="AG698" i="2"/>
  <c r="AG379" i="2"/>
  <c r="AG237" i="2"/>
  <c r="AG661" i="2"/>
  <c r="AG240" i="2"/>
  <c r="AG120" i="2"/>
  <c r="AG4" i="2"/>
  <c r="AG726" i="2"/>
  <c r="AG212" i="2"/>
  <c r="AG18" i="2"/>
  <c r="AG385" i="2"/>
  <c r="AG169" i="2"/>
  <c r="AG254" i="2"/>
  <c r="AG163" i="2"/>
  <c r="AG330" i="2"/>
  <c r="AG486" i="2"/>
  <c r="AG299" i="2"/>
  <c r="AG537" i="2"/>
  <c r="AG78" i="2"/>
  <c r="AG619" i="2"/>
  <c r="AG334" i="2"/>
  <c r="AG725" i="2"/>
  <c r="AG425" i="2"/>
  <c r="AG113" i="2"/>
  <c r="AG42" i="2"/>
  <c r="AG459" i="2"/>
  <c r="AG136" i="2"/>
  <c r="AG596" i="2"/>
  <c r="AG399" i="2"/>
  <c r="AG228" i="2"/>
  <c r="AG499" i="2"/>
  <c r="AG351" i="2"/>
  <c r="AG645" i="2"/>
  <c r="AG450" i="2"/>
  <c r="AG731" i="2"/>
  <c r="AG242" i="2"/>
  <c r="AG400" i="2"/>
  <c r="AG667" i="2"/>
  <c r="AG469" i="2"/>
  <c r="AG553" i="2"/>
  <c r="AG222" i="2"/>
  <c r="AG452" i="2"/>
  <c r="AG685" i="2"/>
  <c r="AG110" i="2"/>
  <c r="AG455" i="2"/>
  <c r="AG12" i="2"/>
  <c r="AG613" i="2"/>
  <c r="AG17" i="2"/>
  <c r="AG662" i="2"/>
  <c r="AG352" i="2"/>
  <c r="AG594" i="2"/>
  <c r="AG406" i="2"/>
  <c r="AG467" i="2"/>
  <c r="AG491" i="2"/>
  <c r="AG347" i="2"/>
  <c r="AG420" i="2"/>
  <c r="AG513" i="2"/>
  <c r="AG100" i="2"/>
  <c r="AG58" i="2"/>
  <c r="AG333" i="2"/>
  <c r="AG160" i="2"/>
  <c r="AG608" i="2"/>
  <c r="AG180" i="2"/>
  <c r="AG263" i="2"/>
  <c r="AG126" i="2"/>
  <c r="AG682" i="2"/>
  <c r="AG411" i="2"/>
  <c r="AG393" i="2"/>
  <c r="AG665" i="2"/>
  <c r="AG546" i="2"/>
  <c r="AG734" i="2"/>
  <c r="AG576" i="2"/>
  <c r="AG339" i="2"/>
  <c r="AG475" i="2"/>
  <c r="AG544" i="2"/>
  <c r="AG304" i="2"/>
  <c r="AG208" i="2"/>
  <c r="AG353" i="2"/>
  <c r="AG706" i="2"/>
  <c r="AG301" i="2"/>
  <c r="AG74" i="2"/>
  <c r="AG454" i="2"/>
  <c r="AG368" i="2"/>
  <c r="AG200" i="2"/>
  <c r="N55" i="3" s="1"/>
  <c r="AG612" i="2"/>
  <c r="AG96" i="2"/>
  <c r="AG506" i="2"/>
  <c r="AG286" i="2"/>
  <c r="AG97" i="2"/>
  <c r="AG46" i="2"/>
  <c r="AG386" i="2"/>
  <c r="AG33" i="2"/>
  <c r="AG148" i="2"/>
  <c r="AG72" i="2"/>
  <c r="AG592" i="2"/>
  <c r="AG281" i="2"/>
  <c r="AG529" i="2"/>
  <c r="AG617" i="2"/>
  <c r="AG243" i="2"/>
  <c r="AG63" i="2"/>
  <c r="AG489" i="2"/>
  <c r="AG40" i="2"/>
  <c r="AG493" i="2"/>
  <c r="AG86" i="2"/>
  <c r="AG643" i="2"/>
  <c r="AG590" i="2"/>
  <c r="AG541" i="2"/>
  <c r="AG439" i="2"/>
  <c r="AG31" i="2"/>
  <c r="AG47" i="2"/>
  <c r="AG625" i="2"/>
  <c r="AG702" i="2"/>
  <c r="AG29" i="2"/>
  <c r="AG264" i="2"/>
  <c r="AG255" i="2"/>
  <c r="AG474" i="2"/>
  <c r="AG514" i="2"/>
  <c r="N118" i="3" s="1"/>
  <c r="AG265" i="2"/>
  <c r="AG82" i="2"/>
  <c r="AG302" i="2"/>
  <c r="AG357" i="2"/>
  <c r="AG462" i="2"/>
  <c r="AG359" i="2"/>
  <c r="AG76" i="2"/>
  <c r="AG36" i="2"/>
  <c r="AG372" i="2"/>
  <c r="AG694" i="2"/>
  <c r="AG349" i="2"/>
  <c r="AG569" i="2"/>
  <c r="AG456" i="2"/>
  <c r="AG670" i="2"/>
  <c r="AG674" i="2"/>
  <c r="AG421" i="2"/>
  <c r="AG335" i="2"/>
  <c r="AG717" i="2"/>
  <c r="AG209" i="2"/>
  <c r="AG646" i="2"/>
  <c r="AG159" i="2"/>
  <c r="AG81" i="2"/>
  <c r="AG363" i="2"/>
  <c r="AG328" i="2"/>
  <c r="AG129" i="2"/>
  <c r="AG705" i="2"/>
  <c r="AG189" i="2"/>
  <c r="AG675" i="2"/>
  <c r="AG101" i="2"/>
  <c r="AG533" i="2"/>
  <c r="AG704" i="2"/>
  <c r="AG73" i="2"/>
  <c r="AG244" i="2"/>
  <c r="AG52" i="2"/>
  <c r="AG494" i="2"/>
  <c r="AG713" i="2"/>
  <c r="AG83" i="2"/>
  <c r="AG150" i="2"/>
  <c r="AG446" i="2"/>
  <c r="AG80" i="2"/>
  <c r="AG381" i="2"/>
  <c r="AG583" i="2"/>
  <c r="N119" i="3" s="1"/>
  <c r="AG131" i="2"/>
  <c r="AG729" i="2"/>
  <c r="AG145" i="2"/>
  <c r="AG260" i="2"/>
  <c r="AG484" i="2"/>
  <c r="AG322" i="2"/>
  <c r="AG245" i="2"/>
  <c r="AG391" i="2"/>
  <c r="AG279" i="2"/>
  <c r="AG695" i="2"/>
  <c r="AG653" i="2"/>
  <c r="AG691" i="2"/>
  <c r="AG633" i="2"/>
  <c r="AG519" i="2"/>
  <c r="AG127" i="2"/>
  <c r="AG548" i="2"/>
  <c r="AG325" i="2"/>
  <c r="AG383" i="2"/>
  <c r="AG649" i="2"/>
  <c r="AG692" i="2"/>
  <c r="AG277" i="2"/>
  <c r="AG575" i="2"/>
  <c r="AG375" i="2"/>
  <c r="AG700" i="2"/>
  <c r="AG703" i="2"/>
  <c r="AG683" i="2"/>
  <c r="AG556" i="2"/>
  <c r="AG587" i="2"/>
  <c r="AG440" i="2"/>
  <c r="AG510" i="2"/>
  <c r="AG107" i="2"/>
  <c r="AG688" i="2"/>
  <c r="AG586" i="2"/>
  <c r="AG640" i="2"/>
  <c r="AG294" i="2"/>
  <c r="AG735" i="2"/>
  <c r="AG507" i="2"/>
  <c r="AG258" i="2"/>
  <c r="AG574" i="2"/>
  <c r="AG329" i="2"/>
  <c r="AG650" i="2"/>
  <c r="AG690" i="2"/>
  <c r="AG134" i="2"/>
  <c r="AG98" i="2"/>
  <c r="AG392" i="2"/>
  <c r="AG373" i="2"/>
  <c r="AG287" i="2"/>
  <c r="AG371" i="2"/>
  <c r="AG188" i="2"/>
  <c r="AG426" i="2"/>
  <c r="AG591" i="2"/>
  <c r="AG534" i="2"/>
  <c r="AG64" i="2"/>
  <c r="AG314" i="2"/>
  <c r="AG614" i="2"/>
  <c r="AG728" i="2"/>
  <c r="AG376" i="2"/>
  <c r="AG306" i="2"/>
  <c r="AG429" i="2"/>
  <c r="AG207" i="2"/>
  <c r="AG343" i="2"/>
  <c r="AG573" i="2"/>
  <c r="AG384" i="2"/>
  <c r="AG581" i="2"/>
  <c r="AG362" i="2"/>
  <c r="AG479" i="2"/>
  <c r="AG679" i="2"/>
  <c r="AG600" i="2"/>
  <c r="AG201" i="2"/>
  <c r="AG490" i="2"/>
  <c r="AG525" i="2"/>
  <c r="AG458" i="2"/>
  <c r="AG505" i="2"/>
  <c r="AG530" i="2"/>
  <c r="AG631" i="2"/>
  <c r="AG401" i="2"/>
  <c r="AG559" i="2"/>
  <c r="AG268" i="2"/>
  <c r="AG316" i="2"/>
  <c r="AG616" i="2"/>
  <c r="AG199" i="2"/>
  <c r="AG457" i="2"/>
  <c r="AG271" i="2"/>
  <c r="AG414" i="2"/>
  <c r="AG480" i="2"/>
  <c r="AG498" i="2"/>
  <c r="AG712" i="2"/>
  <c r="AG374" i="2"/>
  <c r="AG718" i="2"/>
  <c r="AG204" i="2"/>
  <c r="AG320" i="2"/>
  <c r="AG478" i="2"/>
  <c r="AG562" i="2"/>
  <c r="AG378" i="2"/>
  <c r="AG671" i="2"/>
  <c r="AG380" i="2"/>
  <c r="AG438" i="2"/>
  <c r="AG639" i="2"/>
  <c r="AG572" i="2"/>
  <c r="AG642" i="2"/>
  <c r="AG721" i="2"/>
  <c r="AG697" i="2"/>
  <c r="AG442" i="2"/>
  <c r="AG566" i="2"/>
  <c r="AG481" i="2"/>
  <c r="AG714" i="2"/>
  <c r="AG678" i="2"/>
  <c r="AG651" i="2"/>
  <c r="AG722" i="2"/>
  <c r="AG570" i="2"/>
  <c r="AG711" i="2"/>
  <c r="AG597" i="2"/>
  <c r="AG733" i="2"/>
  <c r="AG657" i="2"/>
  <c r="AG686" i="2"/>
  <c r="AG577" i="2"/>
  <c r="AG627" i="2"/>
  <c r="AG564" i="2"/>
  <c r="AG709" i="2"/>
  <c r="AG693" i="2"/>
  <c r="AG701" i="2"/>
  <c r="AG622" i="2"/>
  <c r="AG724" i="2"/>
  <c r="AG680" i="2"/>
  <c r="AG655" i="2"/>
  <c r="AG666" i="2"/>
  <c r="AG648" i="2"/>
  <c r="AG716" i="2"/>
  <c r="AG630" i="2"/>
  <c r="AG579" i="2"/>
  <c r="AG732" i="2"/>
  <c r="AG684" i="2"/>
  <c r="AG727" i="2"/>
  <c r="AF568" i="2"/>
  <c r="AF605" i="2"/>
  <c r="AF599" i="2"/>
  <c r="AF168" i="2"/>
  <c r="AF395" i="2"/>
  <c r="AF582" i="2"/>
  <c r="AF308" i="2"/>
  <c r="AF447" i="2"/>
  <c r="AF601" i="2"/>
  <c r="AF361" i="2"/>
  <c r="AF336" i="2"/>
  <c r="AF130" i="2"/>
  <c r="AF547" i="2"/>
  <c r="AF282" i="2"/>
  <c r="AF681" i="2"/>
  <c r="AF170" i="2"/>
  <c r="AF122" i="2"/>
  <c r="AF403" i="2"/>
  <c r="AF487" i="2"/>
  <c r="AF463" i="2"/>
  <c r="AF659" i="2"/>
  <c r="AF342" i="2"/>
  <c r="AF419" i="2"/>
  <c r="AF68" i="2"/>
  <c r="AF232" i="2"/>
  <c r="AF125" i="2"/>
  <c r="AF177" i="2"/>
  <c r="AF20" i="2"/>
  <c r="AF571" i="2"/>
  <c r="AF668" i="2"/>
  <c r="AF369" i="2"/>
  <c r="AF142" i="2"/>
  <c r="AF90" i="2"/>
  <c r="AF138" i="2"/>
  <c r="AF669" i="2"/>
  <c r="AF652" i="2"/>
  <c r="AF62" i="2"/>
  <c r="AF43" i="2"/>
  <c r="AF324" i="2"/>
  <c r="AF623" i="2"/>
  <c r="AF93" i="2"/>
  <c r="AF9" i="2"/>
  <c r="AF557" i="2"/>
  <c r="AF22" i="2"/>
  <c r="AF453" i="2"/>
  <c r="AF272" i="2"/>
  <c r="AF210" i="2"/>
  <c r="M66" i="3" s="1"/>
  <c r="AF545" i="2"/>
  <c r="AF348" i="2"/>
  <c r="AF424" i="2"/>
  <c r="AF198" i="2"/>
  <c r="AF173" i="2"/>
  <c r="AF116" i="2"/>
  <c r="AF60" i="2"/>
  <c r="AF658" i="2"/>
  <c r="AF390" i="2"/>
  <c r="AF516" i="2"/>
  <c r="AF144" i="2"/>
  <c r="AF65" i="2"/>
  <c r="AF206" i="2"/>
  <c r="AF563" i="2"/>
  <c r="AF542" i="2"/>
  <c r="AF331" i="2"/>
  <c r="AF415" i="2"/>
  <c r="AF443" i="2"/>
  <c r="AF482" i="2"/>
  <c r="AF205" i="2"/>
  <c r="AF312" i="2"/>
  <c r="AF466" i="2"/>
  <c r="AF193" i="2"/>
  <c r="AF451" i="2"/>
  <c r="AF535" i="2"/>
  <c r="AF164" i="2"/>
  <c r="AF388" i="2"/>
  <c r="AF291" i="2"/>
  <c r="AF102" i="2"/>
  <c r="AF103" i="2"/>
  <c r="AF135" i="2"/>
  <c r="AF3" i="2"/>
  <c r="AF488" i="2"/>
  <c r="AF303" i="2"/>
  <c r="AF526" i="2"/>
  <c r="AF341" i="2"/>
  <c r="AF290" i="2"/>
  <c r="AF229" i="2"/>
  <c r="AF106" i="2"/>
  <c r="M58" i="3" s="1"/>
  <c r="AF217" i="2"/>
  <c r="AF252" i="2"/>
  <c r="AF602" i="2"/>
  <c r="AF10" i="2"/>
  <c r="AF11" i="2"/>
  <c r="AF54" i="2"/>
  <c r="AF295" i="2"/>
  <c r="AF636" i="2"/>
  <c r="AF412" i="2"/>
  <c r="AF387" i="2"/>
  <c r="AF53" i="2"/>
  <c r="AF44" i="2"/>
  <c r="AF172" i="2"/>
  <c r="AF278" i="2"/>
  <c r="AF296" i="2"/>
  <c r="AF5" i="2"/>
  <c r="AF283" i="2"/>
  <c r="AF153" i="2"/>
  <c r="AF157" i="2"/>
  <c r="AF433" i="2"/>
  <c r="AF171" i="2"/>
  <c r="AF184" i="2"/>
  <c r="AF538" i="2"/>
  <c r="AF191" i="2"/>
  <c r="AF94" i="2"/>
  <c r="AF288" i="2"/>
  <c r="AF427" i="2"/>
  <c r="AF310" i="2"/>
  <c r="AF39" i="2"/>
  <c r="AF598" i="2"/>
  <c r="AF366" i="2"/>
  <c r="AF708" i="2"/>
  <c r="AF192" i="2"/>
  <c r="AF606" i="2"/>
  <c r="AF195" i="2"/>
  <c r="AF340" i="2"/>
  <c r="AF37" i="2"/>
  <c r="AF536" i="2"/>
  <c r="AF225" i="2"/>
  <c r="AF230" i="2"/>
  <c r="AF496" i="2"/>
  <c r="AF532" i="2"/>
  <c r="AF364" i="2"/>
  <c r="AF313" i="2"/>
  <c r="M107" i="3" s="1"/>
  <c r="AF262" i="2"/>
  <c r="AF183" i="2"/>
  <c r="AF236" i="2"/>
  <c r="AF436" i="2"/>
  <c r="AF238" i="2"/>
  <c r="AF32" i="2"/>
  <c r="AF49" i="2"/>
  <c r="AF235" i="2"/>
  <c r="AF417" i="2"/>
  <c r="AF434" i="2"/>
  <c r="AF332" i="2"/>
  <c r="AF723" i="2"/>
  <c r="M104" i="3" s="1"/>
  <c r="AF174" i="2"/>
  <c r="AF233" i="2"/>
  <c r="AF162" i="2"/>
  <c r="AF309" i="2"/>
  <c r="AF223" i="2"/>
  <c r="AF104" i="2"/>
  <c r="AF396" i="2"/>
  <c r="AF249" i="2"/>
  <c r="AF715" i="2"/>
  <c r="AF345" i="2"/>
  <c r="AF2" i="2"/>
  <c r="AF14" i="2"/>
  <c r="AF111" i="2"/>
  <c r="AF430" i="2"/>
  <c r="AF124" i="2"/>
  <c r="AF521" i="2"/>
  <c r="AF611" i="2"/>
  <c r="AF26" i="2"/>
  <c r="AF202" i="2"/>
  <c r="AF239" i="2"/>
  <c r="AF432" i="2"/>
  <c r="M2" i="3" s="1"/>
  <c r="AF609" i="2"/>
  <c r="AF418" i="2"/>
  <c r="AF88" i="2"/>
  <c r="AF472" i="2"/>
  <c r="AF501" i="2"/>
  <c r="AF560" i="2"/>
  <c r="AF523" i="2"/>
  <c r="AF628" i="2"/>
  <c r="AF292" i="2"/>
  <c r="AF615" i="2"/>
  <c r="AF318" i="2"/>
  <c r="AF654" i="2"/>
  <c r="AF618" i="2"/>
  <c r="AF161" i="2"/>
  <c r="AF539" i="2"/>
  <c r="AF194" i="2"/>
  <c r="AF30" i="2"/>
  <c r="AF234" i="2"/>
  <c r="AF256" i="2"/>
  <c r="AF21" i="2"/>
  <c r="AF584" i="2"/>
  <c r="AF182" i="2"/>
  <c r="AF593" i="2"/>
  <c r="AF307" i="2"/>
  <c r="AF673" i="2"/>
  <c r="AF441" i="2"/>
  <c r="AF660" i="2"/>
  <c r="AF274" i="2"/>
  <c r="AF449" i="2"/>
  <c r="AF464" i="2"/>
  <c r="AF551" i="2"/>
  <c r="AF641" i="2"/>
  <c r="AF398" i="2"/>
  <c r="AF84" i="2"/>
  <c r="AF603" i="2"/>
  <c r="AF89" i="2"/>
  <c r="AF410" i="2"/>
  <c r="AF311" i="2"/>
  <c r="AF358" i="2"/>
  <c r="AF218" i="2"/>
  <c r="AF471" i="2"/>
  <c r="AF220" i="2"/>
  <c r="AF549" i="2"/>
  <c r="AF409" i="2"/>
  <c r="AF664" i="2"/>
  <c r="AF503" i="2"/>
  <c r="AF85" i="2"/>
  <c r="AF203" i="2"/>
  <c r="AF500" i="2"/>
  <c r="AF344" i="2"/>
  <c r="AF231" i="2"/>
  <c r="AF75" i="2"/>
  <c r="AF508" i="2"/>
  <c r="AF554" i="2"/>
  <c r="AF119" i="2"/>
  <c r="AF485" i="2"/>
  <c r="AF178" i="2"/>
  <c r="AF112" i="2"/>
  <c r="AF269" i="2"/>
  <c r="AF337" i="2"/>
  <c r="AF405" i="2"/>
  <c r="AF270" i="2"/>
  <c r="AF444" i="2"/>
  <c r="AF140" i="2"/>
  <c r="AF676" i="2"/>
  <c r="AF51" i="2"/>
  <c r="AF621" i="2"/>
  <c r="AF66" i="2"/>
  <c r="AF567" i="2"/>
  <c r="AF626" i="2"/>
  <c r="AF524" i="2"/>
  <c r="AF719" i="2"/>
  <c r="AF59" i="2"/>
  <c r="AF552" i="2"/>
  <c r="AF298" i="2"/>
  <c r="AF266" i="2"/>
  <c r="AF215" i="2"/>
  <c r="AF707" i="2"/>
  <c r="AF497" i="2"/>
  <c r="AF69" i="2"/>
  <c r="AF461" i="2"/>
  <c r="AF16" i="2"/>
  <c r="AF315" i="2"/>
  <c r="AF152" i="2"/>
  <c r="AF360" i="2"/>
  <c r="AF317" i="2"/>
  <c r="AF696" i="2"/>
  <c r="AF250" i="2"/>
  <c r="AF504" i="2"/>
  <c r="AF187" i="2"/>
  <c r="M60" i="3" s="1"/>
  <c r="AF67" i="2"/>
  <c r="AF297" i="2"/>
  <c r="AF555" i="2"/>
  <c r="AF543" i="2"/>
  <c r="AF219" i="2"/>
  <c r="AF634" i="2"/>
  <c r="AF422" i="2"/>
  <c r="AF367" i="2"/>
  <c r="AF267" i="2"/>
  <c r="AF214" i="2"/>
  <c r="AF23" i="2"/>
  <c r="AF588" i="2"/>
  <c r="AF146" i="2"/>
  <c r="AF437" i="2"/>
  <c r="AF435" i="2"/>
  <c r="AF196" i="2"/>
  <c r="AF495" i="2"/>
  <c r="AF565" i="2"/>
  <c r="AF511" i="2"/>
  <c r="AF382" i="2"/>
  <c r="AF166" i="2"/>
  <c r="AF79" i="2"/>
  <c r="AF448" i="2"/>
  <c r="AF158" i="2"/>
  <c r="AF428" i="2"/>
  <c r="AF50" i="2"/>
  <c r="AF300" i="2"/>
  <c r="AF246" i="2"/>
  <c r="AF248" i="2"/>
  <c r="AF502" i="2"/>
  <c r="AF632" i="2"/>
  <c r="AF275" i="2"/>
  <c r="AF71" i="2"/>
  <c r="AF28" i="2"/>
  <c r="AF710" i="2"/>
  <c r="AF108" i="2"/>
  <c r="AF45" i="2"/>
  <c r="AF561" i="2"/>
  <c r="AF6" i="2"/>
  <c r="AF48" i="2"/>
  <c r="AF635" i="2"/>
  <c r="AF123" i="2"/>
  <c r="AF540" i="2"/>
  <c r="AF176" i="2"/>
  <c r="AF518" i="2"/>
  <c r="AF70" i="2"/>
  <c r="AF624" i="2"/>
  <c r="AF247" i="2"/>
  <c r="M4" i="3" s="1"/>
  <c r="AF197" i="2"/>
  <c r="AF416" i="2"/>
  <c r="AF185" i="2"/>
  <c r="AF356" i="2"/>
  <c r="AF492" i="2"/>
  <c r="AF259" i="2"/>
  <c r="AF213" i="2"/>
  <c r="AF141" i="2"/>
  <c r="AF319" i="2"/>
  <c r="AF186" i="2"/>
  <c r="AF261" i="2"/>
  <c r="AF558" i="2"/>
  <c r="AF346" i="2"/>
  <c r="AF431" i="2"/>
  <c r="AF175" i="2"/>
  <c r="AF323" i="2"/>
  <c r="AF128" i="2"/>
  <c r="AF677" i="2"/>
  <c r="AF133" i="2"/>
  <c r="AF55" i="2"/>
  <c r="AF95" i="2"/>
  <c r="AF629" i="2"/>
  <c r="AF224" i="2"/>
  <c r="AF7" i="2"/>
  <c r="AF41" i="2"/>
  <c r="AF473" i="2"/>
  <c r="AF34" i="2"/>
  <c r="AF77" i="2"/>
  <c r="AF404" i="2"/>
  <c r="AF117" i="2"/>
  <c r="AF87" i="2"/>
  <c r="AF483" i="2"/>
  <c r="AF589" i="2"/>
  <c r="AF720" i="2"/>
  <c r="AF578" i="2"/>
  <c r="AF38" i="2"/>
  <c r="AF338" i="2"/>
  <c r="AF663" i="2"/>
  <c r="AF476" i="2"/>
  <c r="AF610" i="2"/>
  <c r="AF137" i="2"/>
  <c r="AF699" i="2"/>
  <c r="AF273" i="2"/>
  <c r="AF509" i="2"/>
  <c r="AF305" i="2"/>
  <c r="AF468" i="2"/>
  <c r="AF672" i="2"/>
  <c r="AF407" i="2"/>
  <c r="AF27" i="2"/>
  <c r="AF515" i="2"/>
  <c r="AF190" i="2"/>
  <c r="AF253" i="2"/>
  <c r="AF550" i="2"/>
  <c r="AF289" i="2"/>
  <c r="AF293" i="2"/>
  <c r="AF522" i="2"/>
  <c r="AF647" i="2"/>
  <c r="AF155" i="2"/>
  <c r="AF370" i="2"/>
  <c r="AF604" i="2"/>
  <c r="AF91" i="2"/>
  <c r="AF179" i="2"/>
  <c r="AF105" i="2"/>
  <c r="AF585" i="2"/>
  <c r="AF151" i="2"/>
  <c r="AF109" i="2"/>
  <c r="AF402" i="2"/>
  <c r="AF689" i="2"/>
  <c r="AF321" i="2"/>
  <c r="AF276" i="2"/>
  <c r="AF149" i="2"/>
  <c r="AF394" i="2"/>
  <c r="AF595" i="2"/>
  <c r="AF156" i="2"/>
  <c r="AF531" i="2"/>
  <c r="AF147" i="2"/>
  <c r="AF620" i="2"/>
  <c r="AF280" i="2"/>
  <c r="AF465" i="2"/>
  <c r="AF257" i="2"/>
  <c r="AF35" i="2"/>
  <c r="AF139" i="2"/>
  <c r="AF251" i="2"/>
  <c r="AF527" i="2"/>
  <c r="AF397" i="2"/>
  <c r="AF99" i="2"/>
  <c r="AF477" i="2"/>
  <c r="AF181" i="2"/>
  <c r="AF389" i="2"/>
  <c r="AF165" i="2"/>
  <c r="AF687" i="2"/>
  <c r="AF118" i="2"/>
  <c r="AF57" i="2"/>
  <c r="AF24" i="2"/>
  <c r="AF365" i="2"/>
  <c r="AF92" i="2"/>
  <c r="AF114" i="2"/>
  <c r="AF350" i="2"/>
  <c r="AF637" i="2"/>
  <c r="AF19" i="2"/>
  <c r="AF227" i="2"/>
  <c r="AF143" i="2"/>
  <c r="AF377" i="2"/>
  <c r="AF470" i="2"/>
  <c r="AF132" i="2"/>
  <c r="AF580" i="2"/>
  <c r="AF226" i="2"/>
  <c r="AF167" i="2"/>
  <c r="AF25" i="2"/>
  <c r="AF326" i="2"/>
  <c r="AF216" i="2"/>
  <c r="AF15" i="2"/>
  <c r="AF8" i="2"/>
  <c r="AF638" i="2"/>
  <c r="AF730" i="2"/>
  <c r="AF56" i="2"/>
  <c r="AF221" i="2"/>
  <c r="AF528" i="2"/>
  <c r="AF520" i="2"/>
  <c r="AF327" i="2"/>
  <c r="AF115" i="2"/>
  <c r="AF211" i="2"/>
  <c r="AF284" i="2"/>
  <c r="AF121" i="2"/>
  <c r="AF512" i="2"/>
  <c r="AF408" i="2"/>
  <c r="AF241" i="2"/>
  <c r="AF61" i="2"/>
  <c r="AF460" i="2"/>
  <c r="AF355" i="2"/>
  <c r="AF354" i="2"/>
  <c r="AF656" i="2"/>
  <c r="AF154" i="2"/>
  <c r="AF517" i="2"/>
  <c r="AF644" i="2"/>
  <c r="AF285" i="2"/>
  <c r="AF423" i="2"/>
  <c r="AF607" i="2"/>
  <c r="AF445" i="2"/>
  <c r="AF13" i="2"/>
  <c r="AF413" i="2"/>
  <c r="AF698" i="2"/>
  <c r="AF379" i="2"/>
  <c r="AF237" i="2"/>
  <c r="AF661" i="2"/>
  <c r="AF240" i="2"/>
  <c r="AF120" i="2"/>
  <c r="AF4" i="2"/>
  <c r="AF726" i="2"/>
  <c r="AF212" i="2"/>
  <c r="AF18" i="2"/>
  <c r="AF385" i="2"/>
  <c r="AF169" i="2"/>
  <c r="AF254" i="2"/>
  <c r="AF163" i="2"/>
  <c r="AF330" i="2"/>
  <c r="AF486" i="2"/>
  <c r="AF299" i="2"/>
  <c r="AF537" i="2"/>
  <c r="AF78" i="2"/>
  <c r="AF619" i="2"/>
  <c r="AF334" i="2"/>
  <c r="AF725" i="2"/>
  <c r="AF425" i="2"/>
  <c r="AF113" i="2"/>
  <c r="AF42" i="2"/>
  <c r="AF459" i="2"/>
  <c r="AF136" i="2"/>
  <c r="AF596" i="2"/>
  <c r="AF399" i="2"/>
  <c r="AF228" i="2"/>
  <c r="AF499" i="2"/>
  <c r="AF351" i="2"/>
  <c r="AF645" i="2"/>
  <c r="AF450" i="2"/>
  <c r="AF731" i="2"/>
  <c r="AF242" i="2"/>
  <c r="AF400" i="2"/>
  <c r="AF667" i="2"/>
  <c r="AF469" i="2"/>
  <c r="AF553" i="2"/>
  <c r="AF222" i="2"/>
  <c r="AF452" i="2"/>
  <c r="AF685" i="2"/>
  <c r="AF110" i="2"/>
  <c r="AF455" i="2"/>
  <c r="AF12" i="2"/>
  <c r="AF613" i="2"/>
  <c r="AF17" i="2"/>
  <c r="AF662" i="2"/>
  <c r="AF352" i="2"/>
  <c r="AF594" i="2"/>
  <c r="AF406" i="2"/>
  <c r="AF467" i="2"/>
  <c r="AF491" i="2"/>
  <c r="AF347" i="2"/>
  <c r="AF420" i="2"/>
  <c r="AF513" i="2"/>
  <c r="AF100" i="2"/>
  <c r="AF58" i="2"/>
  <c r="AF333" i="2"/>
  <c r="AF160" i="2"/>
  <c r="AF608" i="2"/>
  <c r="AF180" i="2"/>
  <c r="AF263" i="2"/>
  <c r="AF126" i="2"/>
  <c r="AF682" i="2"/>
  <c r="AF411" i="2"/>
  <c r="AF393" i="2"/>
  <c r="AF665" i="2"/>
  <c r="AF546" i="2"/>
  <c r="AF734" i="2"/>
  <c r="AF576" i="2"/>
  <c r="AF339" i="2"/>
  <c r="AF475" i="2"/>
  <c r="AF544" i="2"/>
  <c r="AF304" i="2"/>
  <c r="AF208" i="2"/>
  <c r="AF353" i="2"/>
  <c r="AF706" i="2"/>
  <c r="AF301" i="2"/>
  <c r="AF74" i="2"/>
  <c r="AF454" i="2"/>
  <c r="AF368" i="2"/>
  <c r="AF200" i="2"/>
  <c r="M55" i="3" s="1"/>
  <c r="AF612" i="2"/>
  <c r="AF96" i="2"/>
  <c r="AF506" i="2"/>
  <c r="AF286" i="2"/>
  <c r="AF97" i="2"/>
  <c r="AF46" i="2"/>
  <c r="AF386" i="2"/>
  <c r="AF33" i="2"/>
  <c r="AF148" i="2"/>
  <c r="AF72" i="2"/>
  <c r="AF592" i="2"/>
  <c r="AF281" i="2"/>
  <c r="AF529" i="2"/>
  <c r="AF617" i="2"/>
  <c r="AF243" i="2"/>
  <c r="AF63" i="2"/>
  <c r="AF489" i="2"/>
  <c r="AF40" i="2"/>
  <c r="AF493" i="2"/>
  <c r="AF86" i="2"/>
  <c r="AF643" i="2"/>
  <c r="AF590" i="2"/>
  <c r="AF541" i="2"/>
  <c r="AF439" i="2"/>
  <c r="AF31" i="2"/>
  <c r="AF47" i="2"/>
  <c r="AF625" i="2"/>
  <c r="AF702" i="2"/>
  <c r="AF29" i="2"/>
  <c r="AF264" i="2"/>
  <c r="AF255" i="2"/>
  <c r="AF474" i="2"/>
  <c r="AF514" i="2"/>
  <c r="M118" i="3" s="1"/>
  <c r="AF265" i="2"/>
  <c r="AF82" i="2"/>
  <c r="AF302" i="2"/>
  <c r="AF357" i="2"/>
  <c r="AF462" i="2"/>
  <c r="AF359" i="2"/>
  <c r="AF76" i="2"/>
  <c r="AF36" i="2"/>
  <c r="AF372" i="2"/>
  <c r="AF694" i="2"/>
  <c r="AF349" i="2"/>
  <c r="AF569" i="2"/>
  <c r="AF456" i="2"/>
  <c r="AF670" i="2"/>
  <c r="AF674" i="2"/>
  <c r="AF421" i="2"/>
  <c r="AF335" i="2"/>
  <c r="AF717" i="2"/>
  <c r="AF209" i="2"/>
  <c r="AF646" i="2"/>
  <c r="AF159" i="2"/>
  <c r="AF81" i="2"/>
  <c r="AF363" i="2"/>
  <c r="AF328" i="2"/>
  <c r="AF129" i="2"/>
  <c r="AF705" i="2"/>
  <c r="AF189" i="2"/>
  <c r="AF675" i="2"/>
  <c r="AF101" i="2"/>
  <c r="AF533" i="2"/>
  <c r="AF704" i="2"/>
  <c r="AF73" i="2"/>
  <c r="AF244" i="2"/>
  <c r="AF52" i="2"/>
  <c r="AF494" i="2"/>
  <c r="AF713" i="2"/>
  <c r="AF83" i="2"/>
  <c r="AF150" i="2"/>
  <c r="AF446" i="2"/>
  <c r="AF80" i="2"/>
  <c r="AF381" i="2"/>
  <c r="AF583" i="2"/>
  <c r="M119" i="3" s="1"/>
  <c r="AF131" i="2"/>
  <c r="AF729" i="2"/>
  <c r="AF145" i="2"/>
  <c r="AF260" i="2"/>
  <c r="AF484" i="2"/>
  <c r="AF322" i="2"/>
  <c r="AF245" i="2"/>
  <c r="AF391" i="2"/>
  <c r="AF279" i="2"/>
  <c r="AF695" i="2"/>
  <c r="AF653" i="2"/>
  <c r="AF691" i="2"/>
  <c r="AF633" i="2"/>
  <c r="AF519" i="2"/>
  <c r="AF127" i="2"/>
  <c r="AF548" i="2"/>
  <c r="AF325" i="2"/>
  <c r="AF383" i="2"/>
  <c r="AF649" i="2"/>
  <c r="AF692" i="2"/>
  <c r="AF277" i="2"/>
  <c r="AF575" i="2"/>
  <c r="AF375" i="2"/>
  <c r="AF700" i="2"/>
  <c r="AF703" i="2"/>
  <c r="AF683" i="2"/>
  <c r="AF556" i="2"/>
  <c r="AF587" i="2"/>
  <c r="AF440" i="2"/>
  <c r="AF510" i="2"/>
  <c r="AF107" i="2"/>
  <c r="AF688" i="2"/>
  <c r="AF586" i="2"/>
  <c r="AF640" i="2"/>
  <c r="AF294" i="2"/>
  <c r="AF735" i="2"/>
  <c r="AF507" i="2"/>
  <c r="AF258" i="2"/>
  <c r="AF574" i="2"/>
  <c r="AF329" i="2"/>
  <c r="AF650" i="2"/>
  <c r="AF690" i="2"/>
  <c r="AF134" i="2"/>
  <c r="AF98" i="2"/>
  <c r="AF392" i="2"/>
  <c r="AF373" i="2"/>
  <c r="AF287" i="2"/>
  <c r="AF371" i="2"/>
  <c r="AF188" i="2"/>
  <c r="AF426" i="2"/>
  <c r="AF591" i="2"/>
  <c r="AF534" i="2"/>
  <c r="AF64" i="2"/>
  <c r="AF314" i="2"/>
  <c r="M68" i="3" s="1"/>
  <c r="AF614" i="2"/>
  <c r="AF728" i="2"/>
  <c r="AF376" i="2"/>
  <c r="AF306" i="2"/>
  <c r="AF429" i="2"/>
  <c r="AF207" i="2"/>
  <c r="AF343" i="2"/>
  <c r="AF573" i="2"/>
  <c r="AF384" i="2"/>
  <c r="AF581" i="2"/>
  <c r="AF362" i="2"/>
  <c r="AF479" i="2"/>
  <c r="AF679" i="2"/>
  <c r="AF600" i="2"/>
  <c r="AF201" i="2"/>
  <c r="AF490" i="2"/>
  <c r="AF525" i="2"/>
  <c r="AF458" i="2"/>
  <c r="AF505" i="2"/>
  <c r="AF530" i="2"/>
  <c r="AF631" i="2"/>
  <c r="AF401" i="2"/>
  <c r="AF559" i="2"/>
  <c r="AF268" i="2"/>
  <c r="AF316" i="2"/>
  <c r="AF616" i="2"/>
  <c r="AF199" i="2"/>
  <c r="AF457" i="2"/>
  <c r="AF271" i="2"/>
  <c r="AF414" i="2"/>
  <c r="AF480" i="2"/>
  <c r="AF498" i="2"/>
  <c r="AF712" i="2"/>
  <c r="AF374" i="2"/>
  <c r="AF718" i="2"/>
  <c r="AF204" i="2"/>
  <c r="AF320" i="2"/>
  <c r="AF478" i="2"/>
  <c r="AF562" i="2"/>
  <c r="AF378" i="2"/>
  <c r="AF671" i="2"/>
  <c r="AF380" i="2"/>
  <c r="AF438" i="2"/>
  <c r="AF639" i="2"/>
  <c r="AF572" i="2"/>
  <c r="AF642" i="2"/>
  <c r="AF721" i="2"/>
  <c r="AF697" i="2"/>
  <c r="AF442" i="2"/>
  <c r="AF566" i="2"/>
  <c r="AF481" i="2"/>
  <c r="AF714" i="2"/>
  <c r="AF678" i="2"/>
  <c r="AF651" i="2"/>
  <c r="AF722" i="2"/>
  <c r="AF570" i="2"/>
  <c r="AF711" i="2"/>
  <c r="AF597" i="2"/>
  <c r="AF733" i="2"/>
  <c r="AF657" i="2"/>
  <c r="AF686" i="2"/>
  <c r="AF577" i="2"/>
  <c r="AF627" i="2"/>
  <c r="AF564" i="2"/>
  <c r="AF709" i="2"/>
  <c r="AF693" i="2"/>
  <c r="AF701" i="2"/>
  <c r="M121" i="3" s="1"/>
  <c r="AF622" i="2"/>
  <c r="AF724" i="2"/>
  <c r="AF680" i="2"/>
  <c r="AF655" i="2"/>
  <c r="AF666" i="2"/>
  <c r="AF648" i="2"/>
  <c r="AF716" i="2"/>
  <c r="AF630" i="2"/>
  <c r="AF579" i="2"/>
  <c r="AF732" i="2"/>
  <c r="AF684" i="2"/>
  <c r="AF727" i="2"/>
  <c r="AE568" i="2"/>
  <c r="AE605" i="2"/>
  <c r="AE599" i="2"/>
  <c r="AE168" i="2"/>
  <c r="AE395" i="2"/>
  <c r="AE582" i="2"/>
  <c r="AE308" i="2"/>
  <c r="AE447" i="2"/>
  <c r="AE601" i="2"/>
  <c r="AE361" i="2"/>
  <c r="AE336" i="2"/>
  <c r="AE130" i="2"/>
  <c r="AE547" i="2"/>
  <c r="AE282" i="2"/>
  <c r="AE681" i="2"/>
  <c r="AE170" i="2"/>
  <c r="AE122" i="2"/>
  <c r="AE403" i="2"/>
  <c r="AE487" i="2"/>
  <c r="AE463" i="2"/>
  <c r="AE659" i="2"/>
  <c r="AE342" i="2"/>
  <c r="AE419" i="2"/>
  <c r="AE68" i="2"/>
  <c r="AE232" i="2"/>
  <c r="AE125" i="2"/>
  <c r="AE177" i="2"/>
  <c r="AE20" i="2"/>
  <c r="AE571" i="2"/>
  <c r="AE668" i="2"/>
  <c r="AE369" i="2"/>
  <c r="AE142" i="2"/>
  <c r="AE90" i="2"/>
  <c r="AE138" i="2"/>
  <c r="AE669" i="2"/>
  <c r="AE652" i="2"/>
  <c r="AE62" i="2"/>
  <c r="AE43" i="2"/>
  <c r="AE324" i="2"/>
  <c r="AE623" i="2"/>
  <c r="AE93" i="2"/>
  <c r="AE9" i="2"/>
  <c r="AE557" i="2"/>
  <c r="AE22" i="2"/>
  <c r="AE453" i="2"/>
  <c r="AE272" i="2"/>
  <c r="AE210" i="2"/>
  <c r="AE545" i="2"/>
  <c r="AE348" i="2"/>
  <c r="AE424" i="2"/>
  <c r="AE198" i="2"/>
  <c r="AE173" i="2"/>
  <c r="AE116" i="2"/>
  <c r="AE60" i="2"/>
  <c r="AE658" i="2"/>
  <c r="AE390" i="2"/>
  <c r="AE516" i="2"/>
  <c r="AE144" i="2"/>
  <c r="AE65" i="2"/>
  <c r="AE206" i="2"/>
  <c r="AE563" i="2"/>
  <c r="AE542" i="2"/>
  <c r="AE331" i="2"/>
  <c r="AE415" i="2"/>
  <c r="AE443" i="2"/>
  <c r="AE482" i="2"/>
  <c r="AE205" i="2"/>
  <c r="AE312" i="2"/>
  <c r="AE466" i="2"/>
  <c r="AE193" i="2"/>
  <c r="AE451" i="2"/>
  <c r="AE535" i="2"/>
  <c r="AE164" i="2"/>
  <c r="AE388" i="2"/>
  <c r="AE291" i="2"/>
  <c r="AE102" i="2"/>
  <c r="AE103" i="2"/>
  <c r="AE135" i="2"/>
  <c r="AE3" i="2"/>
  <c r="AE488" i="2"/>
  <c r="AE303" i="2"/>
  <c r="AE526" i="2"/>
  <c r="AE341" i="2"/>
  <c r="AE290" i="2"/>
  <c r="AE229" i="2"/>
  <c r="AE106" i="2"/>
  <c r="L58" i="3" s="1"/>
  <c r="AE217" i="2"/>
  <c r="AE252" i="2"/>
  <c r="AE602" i="2"/>
  <c r="AE10" i="2"/>
  <c r="AE11" i="2"/>
  <c r="AE54" i="2"/>
  <c r="AE295" i="2"/>
  <c r="AE636" i="2"/>
  <c r="AE412" i="2"/>
  <c r="AE387" i="2"/>
  <c r="AE53" i="2"/>
  <c r="AE44" i="2"/>
  <c r="AE172" i="2"/>
  <c r="AE278" i="2"/>
  <c r="AE296" i="2"/>
  <c r="AE5" i="2"/>
  <c r="AE283" i="2"/>
  <c r="AE153" i="2"/>
  <c r="AE157" i="2"/>
  <c r="AE433" i="2"/>
  <c r="AE171" i="2"/>
  <c r="AE184" i="2"/>
  <c r="AE538" i="2"/>
  <c r="AE191" i="2"/>
  <c r="AE94" i="2"/>
  <c r="AE288" i="2"/>
  <c r="AE427" i="2"/>
  <c r="AE310" i="2"/>
  <c r="AE39" i="2"/>
  <c r="AE598" i="2"/>
  <c r="AE366" i="2"/>
  <c r="AE708" i="2"/>
  <c r="AE192" i="2"/>
  <c r="AE606" i="2"/>
  <c r="AE195" i="2"/>
  <c r="AE340" i="2"/>
  <c r="AE37" i="2"/>
  <c r="AE536" i="2"/>
  <c r="AE225" i="2"/>
  <c r="AE230" i="2"/>
  <c r="AE496" i="2"/>
  <c r="AE532" i="2"/>
  <c r="AE364" i="2"/>
  <c r="AE313" i="2"/>
  <c r="L107" i="3" s="1"/>
  <c r="AE262" i="2"/>
  <c r="AE183" i="2"/>
  <c r="AE236" i="2"/>
  <c r="AE436" i="2"/>
  <c r="AE238" i="2"/>
  <c r="AE32" i="2"/>
  <c r="AE49" i="2"/>
  <c r="AE235" i="2"/>
  <c r="AE417" i="2"/>
  <c r="AE434" i="2"/>
  <c r="AE332" i="2"/>
  <c r="AE723" i="2"/>
  <c r="L104" i="3" s="1"/>
  <c r="AE174" i="2"/>
  <c r="AE233" i="2"/>
  <c r="AE162" i="2"/>
  <c r="AE309" i="2"/>
  <c r="AE223" i="2"/>
  <c r="AE104" i="2"/>
  <c r="AE396" i="2"/>
  <c r="AE249" i="2"/>
  <c r="AE715" i="2"/>
  <c r="AE345" i="2"/>
  <c r="AE2" i="2"/>
  <c r="AE14" i="2"/>
  <c r="AE111" i="2"/>
  <c r="AE430" i="2"/>
  <c r="AE124" i="2"/>
  <c r="AE521" i="2"/>
  <c r="AE611" i="2"/>
  <c r="AE26" i="2"/>
  <c r="AE202" i="2"/>
  <c r="AE239" i="2"/>
  <c r="AE432" i="2"/>
  <c r="L2" i="3" s="1"/>
  <c r="AE609" i="2"/>
  <c r="AE418" i="2"/>
  <c r="AE88" i="2"/>
  <c r="AE472" i="2"/>
  <c r="AE501" i="2"/>
  <c r="AE560" i="2"/>
  <c r="AE523" i="2"/>
  <c r="AE628" i="2"/>
  <c r="AE292" i="2"/>
  <c r="AE615" i="2"/>
  <c r="AE318" i="2"/>
  <c r="AE654" i="2"/>
  <c r="AE618" i="2"/>
  <c r="AE161" i="2"/>
  <c r="AE539" i="2"/>
  <c r="AE194" i="2"/>
  <c r="AE30" i="2"/>
  <c r="AE234" i="2"/>
  <c r="AE256" i="2"/>
  <c r="AE21" i="2"/>
  <c r="AE584" i="2"/>
  <c r="AE182" i="2"/>
  <c r="AE593" i="2"/>
  <c r="AE307" i="2"/>
  <c r="AE673" i="2"/>
  <c r="AE441" i="2"/>
  <c r="AE660" i="2"/>
  <c r="AE274" i="2"/>
  <c r="AE449" i="2"/>
  <c r="AE464" i="2"/>
  <c r="AE551" i="2"/>
  <c r="AE641" i="2"/>
  <c r="AE398" i="2"/>
  <c r="AE84" i="2"/>
  <c r="AE603" i="2"/>
  <c r="AE89" i="2"/>
  <c r="AE410" i="2"/>
  <c r="AE311" i="2"/>
  <c r="AE358" i="2"/>
  <c r="AE218" i="2"/>
  <c r="AE471" i="2"/>
  <c r="AE220" i="2"/>
  <c r="AE549" i="2"/>
  <c r="AE409" i="2"/>
  <c r="AE664" i="2"/>
  <c r="AE503" i="2"/>
  <c r="AE85" i="2"/>
  <c r="AE203" i="2"/>
  <c r="AE500" i="2"/>
  <c r="AE344" i="2"/>
  <c r="AE231" i="2"/>
  <c r="AE75" i="2"/>
  <c r="AE508" i="2"/>
  <c r="AE554" i="2"/>
  <c r="AE119" i="2"/>
  <c r="AE485" i="2"/>
  <c r="AE178" i="2"/>
  <c r="AE112" i="2"/>
  <c r="AE269" i="2"/>
  <c r="AE337" i="2"/>
  <c r="AE405" i="2"/>
  <c r="AE270" i="2"/>
  <c r="AE444" i="2"/>
  <c r="AE140" i="2"/>
  <c r="AE676" i="2"/>
  <c r="AE51" i="2"/>
  <c r="AE621" i="2"/>
  <c r="AE66" i="2"/>
  <c r="AE567" i="2"/>
  <c r="AE626" i="2"/>
  <c r="AE524" i="2"/>
  <c r="AE719" i="2"/>
  <c r="AE59" i="2"/>
  <c r="AE552" i="2"/>
  <c r="AE298" i="2"/>
  <c r="AE266" i="2"/>
  <c r="AE215" i="2"/>
  <c r="AE707" i="2"/>
  <c r="AE497" i="2"/>
  <c r="AE69" i="2"/>
  <c r="AE461" i="2"/>
  <c r="AE16" i="2"/>
  <c r="AE315" i="2"/>
  <c r="AE152" i="2"/>
  <c r="AE360" i="2"/>
  <c r="AE317" i="2"/>
  <c r="AE696" i="2"/>
  <c r="AE250" i="2"/>
  <c r="AE504" i="2"/>
  <c r="AE187" i="2"/>
  <c r="L60" i="3" s="1"/>
  <c r="AE67" i="2"/>
  <c r="AE297" i="2"/>
  <c r="AE555" i="2"/>
  <c r="AE543" i="2"/>
  <c r="AE219" i="2"/>
  <c r="AE634" i="2"/>
  <c r="AE422" i="2"/>
  <c r="AE367" i="2"/>
  <c r="AE267" i="2"/>
  <c r="AE214" i="2"/>
  <c r="AE23" i="2"/>
  <c r="AE588" i="2"/>
  <c r="AE146" i="2"/>
  <c r="AE437" i="2"/>
  <c r="AE435" i="2"/>
  <c r="AE196" i="2"/>
  <c r="AE495" i="2"/>
  <c r="AE565" i="2"/>
  <c r="AE511" i="2"/>
  <c r="AE382" i="2"/>
  <c r="AE166" i="2"/>
  <c r="AE79" i="2"/>
  <c r="AE448" i="2"/>
  <c r="AE158" i="2"/>
  <c r="AE428" i="2"/>
  <c r="AE50" i="2"/>
  <c r="AE300" i="2"/>
  <c r="AE246" i="2"/>
  <c r="AE248" i="2"/>
  <c r="AE502" i="2"/>
  <c r="AE632" i="2"/>
  <c r="AE275" i="2"/>
  <c r="AE71" i="2"/>
  <c r="AE28" i="2"/>
  <c r="AE710" i="2"/>
  <c r="AE108" i="2"/>
  <c r="AE45" i="2"/>
  <c r="AE561" i="2"/>
  <c r="AE6" i="2"/>
  <c r="AE48" i="2"/>
  <c r="AE635" i="2"/>
  <c r="AE123" i="2"/>
  <c r="AE540" i="2"/>
  <c r="AE176" i="2"/>
  <c r="AE518" i="2"/>
  <c r="AE70" i="2"/>
  <c r="AE624" i="2"/>
  <c r="AE247" i="2"/>
  <c r="L4" i="3" s="1"/>
  <c r="AE197" i="2"/>
  <c r="AE416" i="2"/>
  <c r="AE185" i="2"/>
  <c r="AE356" i="2"/>
  <c r="AE492" i="2"/>
  <c r="AE259" i="2"/>
  <c r="AE213" i="2"/>
  <c r="AE141" i="2"/>
  <c r="AE319" i="2"/>
  <c r="AE186" i="2"/>
  <c r="AE261" i="2"/>
  <c r="AE558" i="2"/>
  <c r="AE346" i="2"/>
  <c r="AE431" i="2"/>
  <c r="AE175" i="2"/>
  <c r="AE323" i="2"/>
  <c r="AE128" i="2"/>
  <c r="AE677" i="2"/>
  <c r="AE133" i="2"/>
  <c r="AE55" i="2"/>
  <c r="AE95" i="2"/>
  <c r="AE629" i="2"/>
  <c r="AE224" i="2"/>
  <c r="AE7" i="2"/>
  <c r="AE41" i="2"/>
  <c r="AE473" i="2"/>
  <c r="AE34" i="2"/>
  <c r="AE77" i="2"/>
  <c r="AE404" i="2"/>
  <c r="AE117" i="2"/>
  <c r="AE87" i="2"/>
  <c r="AE483" i="2"/>
  <c r="AE589" i="2"/>
  <c r="AE720" i="2"/>
  <c r="AE578" i="2"/>
  <c r="AE38" i="2"/>
  <c r="AE338" i="2"/>
  <c r="AE663" i="2"/>
  <c r="AE476" i="2"/>
  <c r="AE610" i="2"/>
  <c r="AE137" i="2"/>
  <c r="AE699" i="2"/>
  <c r="AE273" i="2"/>
  <c r="AE509" i="2"/>
  <c r="AE305" i="2"/>
  <c r="AE468" i="2"/>
  <c r="AE672" i="2"/>
  <c r="AE407" i="2"/>
  <c r="AE27" i="2"/>
  <c r="AE515" i="2"/>
  <c r="AE190" i="2"/>
  <c r="AE253" i="2"/>
  <c r="AE550" i="2"/>
  <c r="AE289" i="2"/>
  <c r="AE293" i="2"/>
  <c r="AE522" i="2"/>
  <c r="AE647" i="2"/>
  <c r="AE155" i="2"/>
  <c r="AE370" i="2"/>
  <c r="AE604" i="2"/>
  <c r="AE91" i="2"/>
  <c r="AE179" i="2"/>
  <c r="AE105" i="2"/>
  <c r="AE585" i="2"/>
  <c r="AE151" i="2"/>
  <c r="AE109" i="2"/>
  <c r="AE402" i="2"/>
  <c r="AE689" i="2"/>
  <c r="AE321" i="2"/>
  <c r="AE276" i="2"/>
  <c r="AE149" i="2"/>
  <c r="AE394" i="2"/>
  <c r="AE595" i="2"/>
  <c r="AE156" i="2"/>
  <c r="AE531" i="2"/>
  <c r="AE147" i="2"/>
  <c r="AE620" i="2"/>
  <c r="AE280" i="2"/>
  <c r="AE465" i="2"/>
  <c r="AE257" i="2"/>
  <c r="AE35" i="2"/>
  <c r="AE139" i="2"/>
  <c r="AE251" i="2"/>
  <c r="AE527" i="2"/>
  <c r="AE397" i="2"/>
  <c r="AE99" i="2"/>
  <c r="AE477" i="2"/>
  <c r="AE181" i="2"/>
  <c r="L44" i="3" s="1"/>
  <c r="AE389" i="2"/>
  <c r="AE165" i="2"/>
  <c r="AE687" i="2"/>
  <c r="AE118" i="2"/>
  <c r="AE57" i="2"/>
  <c r="AE24" i="2"/>
  <c r="AE365" i="2"/>
  <c r="AE92" i="2"/>
  <c r="AE114" i="2"/>
  <c r="AE350" i="2"/>
  <c r="AE637" i="2"/>
  <c r="AE19" i="2"/>
  <c r="AE227" i="2"/>
  <c r="AE143" i="2"/>
  <c r="AE377" i="2"/>
  <c r="AE470" i="2"/>
  <c r="AE132" i="2"/>
  <c r="AE580" i="2"/>
  <c r="AE226" i="2"/>
  <c r="AE167" i="2"/>
  <c r="AE25" i="2"/>
  <c r="AE326" i="2"/>
  <c r="AE216" i="2"/>
  <c r="AE15" i="2"/>
  <c r="AE8" i="2"/>
  <c r="AE638" i="2"/>
  <c r="AE730" i="2"/>
  <c r="AE56" i="2"/>
  <c r="AE221" i="2"/>
  <c r="AE528" i="2"/>
  <c r="AE520" i="2"/>
  <c r="AE327" i="2"/>
  <c r="AE115" i="2"/>
  <c r="AE211" i="2"/>
  <c r="AE284" i="2"/>
  <c r="AE121" i="2"/>
  <c r="AE512" i="2"/>
  <c r="AE408" i="2"/>
  <c r="AE241" i="2"/>
  <c r="AE61" i="2"/>
  <c r="AE460" i="2"/>
  <c r="AE355" i="2"/>
  <c r="AE354" i="2"/>
  <c r="AE656" i="2"/>
  <c r="AE154" i="2"/>
  <c r="AE517" i="2"/>
  <c r="AE644" i="2"/>
  <c r="AE285" i="2"/>
  <c r="AE423" i="2"/>
  <c r="AE607" i="2"/>
  <c r="AE445" i="2"/>
  <c r="AE13" i="2"/>
  <c r="AE413" i="2"/>
  <c r="AE698" i="2"/>
  <c r="AE379" i="2"/>
  <c r="AE237" i="2"/>
  <c r="AE661" i="2"/>
  <c r="AE240" i="2"/>
  <c r="AE120" i="2"/>
  <c r="AE4" i="2"/>
  <c r="AE726" i="2"/>
  <c r="AE212" i="2"/>
  <c r="AE18" i="2"/>
  <c r="AE385" i="2"/>
  <c r="AE169" i="2"/>
  <c r="AE254" i="2"/>
  <c r="AE163" i="2"/>
  <c r="AE330" i="2"/>
  <c r="AE486" i="2"/>
  <c r="AE299" i="2"/>
  <c r="AE537" i="2"/>
  <c r="AE78" i="2"/>
  <c r="AE619" i="2"/>
  <c r="AE334" i="2"/>
  <c r="AE725" i="2"/>
  <c r="AE425" i="2"/>
  <c r="AE113" i="2"/>
  <c r="AE42" i="2"/>
  <c r="AE459" i="2"/>
  <c r="AE136" i="2"/>
  <c r="AE596" i="2"/>
  <c r="AE399" i="2"/>
  <c r="AE228" i="2"/>
  <c r="AE499" i="2"/>
  <c r="AE351" i="2"/>
  <c r="AE645" i="2"/>
  <c r="AE450" i="2"/>
  <c r="AE731" i="2"/>
  <c r="AE242" i="2"/>
  <c r="AE400" i="2"/>
  <c r="AE667" i="2"/>
  <c r="AE469" i="2"/>
  <c r="AE553" i="2"/>
  <c r="AE222" i="2"/>
  <c r="AE452" i="2"/>
  <c r="AE685" i="2"/>
  <c r="AE110" i="2"/>
  <c r="AE455" i="2"/>
  <c r="AE12" i="2"/>
  <c r="AE613" i="2"/>
  <c r="AE17" i="2"/>
  <c r="AE662" i="2"/>
  <c r="AE352" i="2"/>
  <c r="AE594" i="2"/>
  <c r="AE406" i="2"/>
  <c r="AE467" i="2"/>
  <c r="AE491" i="2"/>
  <c r="AE347" i="2"/>
  <c r="AE420" i="2"/>
  <c r="AE513" i="2"/>
  <c r="AE100" i="2"/>
  <c r="AE58" i="2"/>
  <c r="AE333" i="2"/>
  <c r="AE160" i="2"/>
  <c r="AE608" i="2"/>
  <c r="AE180" i="2"/>
  <c r="AE263" i="2"/>
  <c r="AE126" i="2"/>
  <c r="AE682" i="2"/>
  <c r="AE411" i="2"/>
  <c r="AE393" i="2"/>
  <c r="AE665" i="2"/>
  <c r="AE546" i="2"/>
  <c r="AE734" i="2"/>
  <c r="AE576" i="2"/>
  <c r="AE339" i="2"/>
  <c r="AE475" i="2"/>
  <c r="AE544" i="2"/>
  <c r="AE304" i="2"/>
  <c r="AE208" i="2"/>
  <c r="AE353" i="2"/>
  <c r="AE706" i="2"/>
  <c r="AE301" i="2"/>
  <c r="AE74" i="2"/>
  <c r="AE454" i="2"/>
  <c r="AE368" i="2"/>
  <c r="AE200" i="2"/>
  <c r="L55" i="3" s="1"/>
  <c r="AE612" i="2"/>
  <c r="AE96" i="2"/>
  <c r="AE506" i="2"/>
  <c r="AE286" i="2"/>
  <c r="AE97" i="2"/>
  <c r="AE46" i="2"/>
  <c r="AE386" i="2"/>
  <c r="AE33" i="2"/>
  <c r="AE148" i="2"/>
  <c r="AE72" i="2"/>
  <c r="AE592" i="2"/>
  <c r="AE281" i="2"/>
  <c r="AE529" i="2"/>
  <c r="AE617" i="2"/>
  <c r="AE243" i="2"/>
  <c r="AE63" i="2"/>
  <c r="AE489" i="2"/>
  <c r="AE40" i="2"/>
  <c r="AE493" i="2"/>
  <c r="AE86" i="2"/>
  <c r="AE643" i="2"/>
  <c r="AE590" i="2"/>
  <c r="AE541" i="2"/>
  <c r="AE439" i="2"/>
  <c r="AE31" i="2"/>
  <c r="AE47" i="2"/>
  <c r="AE625" i="2"/>
  <c r="AE702" i="2"/>
  <c r="AE29" i="2"/>
  <c r="AE264" i="2"/>
  <c r="AE255" i="2"/>
  <c r="AE474" i="2"/>
  <c r="AE514" i="2"/>
  <c r="L118" i="3" s="1"/>
  <c r="AE265" i="2"/>
  <c r="AE82" i="2"/>
  <c r="AE302" i="2"/>
  <c r="AE357" i="2"/>
  <c r="AE462" i="2"/>
  <c r="AE359" i="2"/>
  <c r="AE76" i="2"/>
  <c r="AE36" i="2"/>
  <c r="AE372" i="2"/>
  <c r="AE694" i="2"/>
  <c r="AE349" i="2"/>
  <c r="AE569" i="2"/>
  <c r="AE456" i="2"/>
  <c r="AE670" i="2"/>
  <c r="AE674" i="2"/>
  <c r="AE421" i="2"/>
  <c r="AE335" i="2"/>
  <c r="AE717" i="2"/>
  <c r="AE209" i="2"/>
  <c r="AE646" i="2"/>
  <c r="AE159" i="2"/>
  <c r="AE81" i="2"/>
  <c r="AE363" i="2"/>
  <c r="AE328" i="2"/>
  <c r="AE129" i="2"/>
  <c r="AE705" i="2"/>
  <c r="AE189" i="2"/>
  <c r="AE675" i="2"/>
  <c r="AE101" i="2"/>
  <c r="AE533" i="2"/>
  <c r="AE704" i="2"/>
  <c r="AE73" i="2"/>
  <c r="AE244" i="2"/>
  <c r="AE52" i="2"/>
  <c r="AE494" i="2"/>
  <c r="AE713" i="2"/>
  <c r="AE83" i="2"/>
  <c r="AE150" i="2"/>
  <c r="AE446" i="2"/>
  <c r="AE80" i="2"/>
  <c r="AE381" i="2"/>
  <c r="AE583" i="2"/>
  <c r="AE131" i="2"/>
  <c r="AE729" i="2"/>
  <c r="AE145" i="2"/>
  <c r="AE260" i="2"/>
  <c r="AE484" i="2"/>
  <c r="AE322" i="2"/>
  <c r="AE245" i="2"/>
  <c r="AE391" i="2"/>
  <c r="AE279" i="2"/>
  <c r="AE695" i="2"/>
  <c r="AE653" i="2"/>
  <c r="AE691" i="2"/>
  <c r="AE633" i="2"/>
  <c r="AE519" i="2"/>
  <c r="AE127" i="2"/>
  <c r="AE548" i="2"/>
  <c r="AE325" i="2"/>
  <c r="AE383" i="2"/>
  <c r="AE649" i="2"/>
  <c r="AE692" i="2"/>
  <c r="AE277" i="2"/>
  <c r="AE575" i="2"/>
  <c r="AE375" i="2"/>
  <c r="AE700" i="2"/>
  <c r="AE703" i="2"/>
  <c r="AE683" i="2"/>
  <c r="AE556" i="2"/>
  <c r="AE587" i="2"/>
  <c r="AE440" i="2"/>
  <c r="AE510" i="2"/>
  <c r="AE107" i="2"/>
  <c r="AE688" i="2"/>
  <c r="AE586" i="2"/>
  <c r="AE640" i="2"/>
  <c r="AE294" i="2"/>
  <c r="AE735" i="2"/>
  <c r="AE507" i="2"/>
  <c r="AE258" i="2"/>
  <c r="AE574" i="2"/>
  <c r="AE329" i="2"/>
  <c r="AE650" i="2"/>
  <c r="AE690" i="2"/>
  <c r="AE134" i="2"/>
  <c r="AE98" i="2"/>
  <c r="AE392" i="2"/>
  <c r="AE373" i="2"/>
  <c r="AE287" i="2"/>
  <c r="AE371" i="2"/>
  <c r="AE188" i="2"/>
  <c r="AE426" i="2"/>
  <c r="AE591" i="2"/>
  <c r="AE534" i="2"/>
  <c r="AE64" i="2"/>
  <c r="AE314" i="2"/>
  <c r="AE614" i="2"/>
  <c r="AE728" i="2"/>
  <c r="AE376" i="2"/>
  <c r="AE306" i="2"/>
  <c r="AE429" i="2"/>
  <c r="AE207" i="2"/>
  <c r="AE343" i="2"/>
  <c r="AE573" i="2"/>
  <c r="AE384" i="2"/>
  <c r="AE581" i="2"/>
  <c r="AE362" i="2"/>
  <c r="AE479" i="2"/>
  <c r="AE679" i="2"/>
  <c r="AE600" i="2"/>
  <c r="AE201" i="2"/>
  <c r="AE490" i="2"/>
  <c r="AE525" i="2"/>
  <c r="AE458" i="2"/>
  <c r="AE505" i="2"/>
  <c r="AE530" i="2"/>
  <c r="AE631" i="2"/>
  <c r="AE401" i="2"/>
  <c r="AE559" i="2"/>
  <c r="AE268" i="2"/>
  <c r="AE316" i="2"/>
  <c r="AE616" i="2"/>
  <c r="AE199" i="2"/>
  <c r="AE457" i="2"/>
  <c r="AE271" i="2"/>
  <c r="AE414" i="2"/>
  <c r="AE480" i="2"/>
  <c r="AE498" i="2"/>
  <c r="AE712" i="2"/>
  <c r="AE374" i="2"/>
  <c r="AE718" i="2"/>
  <c r="AE204" i="2"/>
  <c r="AE320" i="2"/>
  <c r="AE478" i="2"/>
  <c r="AE562" i="2"/>
  <c r="AE378" i="2"/>
  <c r="AE671" i="2"/>
  <c r="AE380" i="2"/>
  <c r="AE438" i="2"/>
  <c r="AE639" i="2"/>
  <c r="AE572" i="2"/>
  <c r="AE642" i="2"/>
  <c r="AE721" i="2"/>
  <c r="AE697" i="2"/>
  <c r="AE442" i="2"/>
  <c r="AE566" i="2"/>
  <c r="AE481" i="2"/>
  <c r="AE714" i="2"/>
  <c r="AE678" i="2"/>
  <c r="AE651" i="2"/>
  <c r="AE722" i="2"/>
  <c r="AE570" i="2"/>
  <c r="AE711" i="2"/>
  <c r="AE597" i="2"/>
  <c r="AE733" i="2"/>
  <c r="AE657" i="2"/>
  <c r="AE686" i="2"/>
  <c r="AE577" i="2"/>
  <c r="AE627" i="2"/>
  <c r="AE564" i="2"/>
  <c r="AE709" i="2"/>
  <c r="AE693" i="2"/>
  <c r="AE701" i="2"/>
  <c r="AE622" i="2"/>
  <c r="AE724" i="2"/>
  <c r="AE680" i="2"/>
  <c r="AE655" i="2"/>
  <c r="AE666" i="2"/>
  <c r="AE648" i="2"/>
  <c r="AE716" i="2"/>
  <c r="AE630" i="2"/>
  <c r="AE579" i="2"/>
  <c r="AE732" i="2"/>
  <c r="AE684" i="2"/>
  <c r="AE727" i="2"/>
  <c r="AD568" i="2"/>
  <c r="AD605" i="2"/>
  <c r="AD599" i="2"/>
  <c r="AD168" i="2"/>
  <c r="AD395" i="2"/>
  <c r="AD582" i="2"/>
  <c r="AD308" i="2"/>
  <c r="AD447" i="2"/>
  <c r="AD601" i="2"/>
  <c r="AD361" i="2"/>
  <c r="AD336" i="2"/>
  <c r="AD130" i="2"/>
  <c r="AD547" i="2"/>
  <c r="AD282" i="2"/>
  <c r="AD681" i="2"/>
  <c r="AD170" i="2"/>
  <c r="AD122" i="2"/>
  <c r="AD403" i="2"/>
  <c r="AD487" i="2"/>
  <c r="AD463" i="2"/>
  <c r="AD659" i="2"/>
  <c r="AD342" i="2"/>
  <c r="AD419" i="2"/>
  <c r="AD68" i="2"/>
  <c r="AD232" i="2"/>
  <c r="AD125" i="2"/>
  <c r="AD177" i="2"/>
  <c r="AD20" i="2"/>
  <c r="AD571" i="2"/>
  <c r="AD668" i="2"/>
  <c r="AD369" i="2"/>
  <c r="AD142" i="2"/>
  <c r="AD90" i="2"/>
  <c r="AD138" i="2"/>
  <c r="AD669" i="2"/>
  <c r="AD652" i="2"/>
  <c r="AD62" i="2"/>
  <c r="AD43" i="2"/>
  <c r="AD324" i="2"/>
  <c r="AD623" i="2"/>
  <c r="AD93" i="2"/>
  <c r="AD9" i="2"/>
  <c r="AD557" i="2"/>
  <c r="AD22" i="2"/>
  <c r="AD453" i="2"/>
  <c r="AD272" i="2"/>
  <c r="AD210" i="2"/>
  <c r="AD545" i="2"/>
  <c r="AD348" i="2"/>
  <c r="AD424" i="2"/>
  <c r="AD198" i="2"/>
  <c r="AD173" i="2"/>
  <c r="AD116" i="2"/>
  <c r="AD60" i="2"/>
  <c r="AD658" i="2"/>
  <c r="AD390" i="2"/>
  <c r="AD516" i="2"/>
  <c r="AD144" i="2"/>
  <c r="AD65" i="2"/>
  <c r="AD206" i="2"/>
  <c r="AD563" i="2"/>
  <c r="AD542" i="2"/>
  <c r="AD331" i="2"/>
  <c r="AD415" i="2"/>
  <c r="AD443" i="2"/>
  <c r="AD482" i="2"/>
  <c r="AD205" i="2"/>
  <c r="AD312" i="2"/>
  <c r="AD466" i="2"/>
  <c r="AD193" i="2"/>
  <c r="AD451" i="2"/>
  <c r="AD535" i="2"/>
  <c r="AD164" i="2"/>
  <c r="AD388" i="2"/>
  <c r="AD291" i="2"/>
  <c r="AD102" i="2"/>
  <c r="AD103" i="2"/>
  <c r="AD135" i="2"/>
  <c r="AD3" i="2"/>
  <c r="AD488" i="2"/>
  <c r="AD303" i="2"/>
  <c r="AD526" i="2"/>
  <c r="AD341" i="2"/>
  <c r="AD290" i="2"/>
  <c r="AD229" i="2"/>
  <c r="AD106" i="2"/>
  <c r="K58" i="3" s="1"/>
  <c r="AD217" i="2"/>
  <c r="AD252" i="2"/>
  <c r="AD602" i="2"/>
  <c r="AD10" i="2"/>
  <c r="AD11" i="2"/>
  <c r="AD54" i="2"/>
  <c r="AD295" i="2"/>
  <c r="AD636" i="2"/>
  <c r="AD412" i="2"/>
  <c r="AD387" i="2"/>
  <c r="AD53" i="2"/>
  <c r="AD44" i="2"/>
  <c r="AD172" i="2"/>
  <c r="AD278" i="2"/>
  <c r="AD296" i="2"/>
  <c r="AD5" i="2"/>
  <c r="AD283" i="2"/>
  <c r="AD153" i="2"/>
  <c r="AD157" i="2"/>
  <c r="AD433" i="2"/>
  <c r="AD171" i="2"/>
  <c r="AD184" i="2"/>
  <c r="AD538" i="2"/>
  <c r="AD191" i="2"/>
  <c r="AD94" i="2"/>
  <c r="AD288" i="2"/>
  <c r="AD427" i="2"/>
  <c r="AD310" i="2"/>
  <c r="AD39" i="2"/>
  <c r="AD598" i="2"/>
  <c r="AD366" i="2"/>
  <c r="AD708" i="2"/>
  <c r="AD192" i="2"/>
  <c r="AD606" i="2"/>
  <c r="AD195" i="2"/>
  <c r="AD340" i="2"/>
  <c r="AD37" i="2"/>
  <c r="AD536" i="2"/>
  <c r="AD225" i="2"/>
  <c r="AD230" i="2"/>
  <c r="AD496" i="2"/>
  <c r="AD532" i="2"/>
  <c r="AD364" i="2"/>
  <c r="AD313" i="2"/>
  <c r="K107" i="3" s="1"/>
  <c r="AD262" i="2"/>
  <c r="AD183" i="2"/>
  <c r="AD236" i="2"/>
  <c r="AD436" i="2"/>
  <c r="AD238" i="2"/>
  <c r="AD32" i="2"/>
  <c r="AD49" i="2"/>
  <c r="AD235" i="2"/>
  <c r="AD417" i="2"/>
  <c r="AD434" i="2"/>
  <c r="AD332" i="2"/>
  <c r="AD723" i="2"/>
  <c r="K104" i="3" s="1"/>
  <c r="AD174" i="2"/>
  <c r="AD233" i="2"/>
  <c r="AD162" i="2"/>
  <c r="AD309" i="2"/>
  <c r="AD223" i="2"/>
  <c r="AD104" i="2"/>
  <c r="AD396" i="2"/>
  <c r="AD249" i="2"/>
  <c r="AD715" i="2"/>
  <c r="AD345" i="2"/>
  <c r="AD2" i="2"/>
  <c r="AD14" i="2"/>
  <c r="AD111" i="2"/>
  <c r="AD430" i="2"/>
  <c r="AD124" i="2"/>
  <c r="AD521" i="2"/>
  <c r="AD611" i="2"/>
  <c r="AD26" i="2"/>
  <c r="AD202" i="2"/>
  <c r="AD239" i="2"/>
  <c r="AD432" i="2"/>
  <c r="K2" i="3" s="1"/>
  <c r="AD609" i="2"/>
  <c r="AD418" i="2"/>
  <c r="AD88" i="2"/>
  <c r="AD472" i="2"/>
  <c r="AD501" i="2"/>
  <c r="AD560" i="2"/>
  <c r="AD523" i="2"/>
  <c r="AD628" i="2"/>
  <c r="AD292" i="2"/>
  <c r="AD615" i="2"/>
  <c r="AD318" i="2"/>
  <c r="AD654" i="2"/>
  <c r="AD618" i="2"/>
  <c r="AD161" i="2"/>
  <c r="AD539" i="2"/>
  <c r="AD194" i="2"/>
  <c r="AD30" i="2"/>
  <c r="AD234" i="2"/>
  <c r="AD256" i="2"/>
  <c r="AD21" i="2"/>
  <c r="AD584" i="2"/>
  <c r="AD182" i="2"/>
  <c r="AD593" i="2"/>
  <c r="AD307" i="2"/>
  <c r="AD673" i="2"/>
  <c r="AD441" i="2"/>
  <c r="AD660" i="2"/>
  <c r="AD274" i="2"/>
  <c r="AD449" i="2"/>
  <c r="AD464" i="2"/>
  <c r="AD551" i="2"/>
  <c r="AD641" i="2"/>
  <c r="AD398" i="2"/>
  <c r="AD84" i="2"/>
  <c r="AD603" i="2"/>
  <c r="AD89" i="2"/>
  <c r="AD410" i="2"/>
  <c r="AD311" i="2"/>
  <c r="AD358" i="2"/>
  <c r="AD218" i="2"/>
  <c r="AD471" i="2"/>
  <c r="AD220" i="2"/>
  <c r="AD549" i="2"/>
  <c r="AD409" i="2"/>
  <c r="AD664" i="2"/>
  <c r="AD503" i="2"/>
  <c r="AD85" i="2"/>
  <c r="AD203" i="2"/>
  <c r="AD500" i="2"/>
  <c r="AD344" i="2"/>
  <c r="AD231" i="2"/>
  <c r="AD75" i="2"/>
  <c r="AD508" i="2"/>
  <c r="AD554" i="2"/>
  <c r="AD119" i="2"/>
  <c r="AD485" i="2"/>
  <c r="AD178" i="2"/>
  <c r="AD112" i="2"/>
  <c r="AD269" i="2"/>
  <c r="AD337" i="2"/>
  <c r="AD405" i="2"/>
  <c r="AD270" i="2"/>
  <c r="AD444" i="2"/>
  <c r="AD140" i="2"/>
  <c r="AD676" i="2"/>
  <c r="AD51" i="2"/>
  <c r="AD621" i="2"/>
  <c r="AD66" i="2"/>
  <c r="AD567" i="2"/>
  <c r="AD626" i="2"/>
  <c r="AD524" i="2"/>
  <c r="AD719" i="2"/>
  <c r="AD59" i="2"/>
  <c r="AD552" i="2"/>
  <c r="AD298" i="2"/>
  <c r="AD266" i="2"/>
  <c r="AD215" i="2"/>
  <c r="AD707" i="2"/>
  <c r="AD497" i="2"/>
  <c r="AD69" i="2"/>
  <c r="AD461" i="2"/>
  <c r="AD16" i="2"/>
  <c r="AD315" i="2"/>
  <c r="AD152" i="2"/>
  <c r="AD360" i="2"/>
  <c r="AD317" i="2"/>
  <c r="AD696" i="2"/>
  <c r="AD250" i="2"/>
  <c r="AD504" i="2"/>
  <c r="AD187" i="2"/>
  <c r="K60" i="3" s="1"/>
  <c r="AD67" i="2"/>
  <c r="AD297" i="2"/>
  <c r="AD555" i="2"/>
  <c r="AD543" i="2"/>
  <c r="AD219" i="2"/>
  <c r="AD634" i="2"/>
  <c r="AD422" i="2"/>
  <c r="AD367" i="2"/>
  <c r="AD267" i="2"/>
  <c r="AD214" i="2"/>
  <c r="AD23" i="2"/>
  <c r="AD588" i="2"/>
  <c r="AD146" i="2"/>
  <c r="AD437" i="2"/>
  <c r="AD435" i="2"/>
  <c r="AD196" i="2"/>
  <c r="AD495" i="2"/>
  <c r="AD565" i="2"/>
  <c r="AD511" i="2"/>
  <c r="AD382" i="2"/>
  <c r="AD166" i="2"/>
  <c r="AD79" i="2"/>
  <c r="AD448" i="2"/>
  <c r="AD158" i="2"/>
  <c r="AD428" i="2"/>
  <c r="AD50" i="2"/>
  <c r="AD300" i="2"/>
  <c r="AD246" i="2"/>
  <c r="AD248" i="2"/>
  <c r="AD502" i="2"/>
  <c r="AD632" i="2"/>
  <c r="AD275" i="2"/>
  <c r="AD71" i="2"/>
  <c r="AD28" i="2"/>
  <c r="AD710" i="2"/>
  <c r="AD108" i="2"/>
  <c r="AD45" i="2"/>
  <c r="AD561" i="2"/>
  <c r="AD6" i="2"/>
  <c r="AD48" i="2"/>
  <c r="AD635" i="2"/>
  <c r="AD123" i="2"/>
  <c r="AD540" i="2"/>
  <c r="AD176" i="2"/>
  <c r="AD518" i="2"/>
  <c r="AD70" i="2"/>
  <c r="AD624" i="2"/>
  <c r="AD247" i="2"/>
  <c r="K4" i="3" s="1"/>
  <c r="AD197" i="2"/>
  <c r="AD416" i="2"/>
  <c r="AD185" i="2"/>
  <c r="AD356" i="2"/>
  <c r="AD492" i="2"/>
  <c r="AD259" i="2"/>
  <c r="AD213" i="2"/>
  <c r="AD141" i="2"/>
  <c r="AD319" i="2"/>
  <c r="AD186" i="2"/>
  <c r="AD261" i="2"/>
  <c r="AD558" i="2"/>
  <c r="AD346" i="2"/>
  <c r="AD431" i="2"/>
  <c r="AD175" i="2"/>
  <c r="AD323" i="2"/>
  <c r="AD128" i="2"/>
  <c r="AD677" i="2"/>
  <c r="AD133" i="2"/>
  <c r="AD55" i="2"/>
  <c r="AD95" i="2"/>
  <c r="AD629" i="2"/>
  <c r="AD224" i="2"/>
  <c r="AD7" i="2"/>
  <c r="AD41" i="2"/>
  <c r="AD473" i="2"/>
  <c r="AD34" i="2"/>
  <c r="AD77" i="2"/>
  <c r="AD404" i="2"/>
  <c r="AD117" i="2"/>
  <c r="AD87" i="2"/>
  <c r="AD483" i="2"/>
  <c r="AD589" i="2"/>
  <c r="AD720" i="2"/>
  <c r="AD578" i="2"/>
  <c r="AD38" i="2"/>
  <c r="AD338" i="2"/>
  <c r="AD663" i="2"/>
  <c r="AD476" i="2"/>
  <c r="AD610" i="2"/>
  <c r="AD137" i="2"/>
  <c r="AD699" i="2"/>
  <c r="AD273" i="2"/>
  <c r="AD509" i="2"/>
  <c r="AD305" i="2"/>
  <c r="AD468" i="2"/>
  <c r="AD672" i="2"/>
  <c r="AD407" i="2"/>
  <c r="AD27" i="2"/>
  <c r="AD515" i="2"/>
  <c r="AD190" i="2"/>
  <c r="AD253" i="2"/>
  <c r="AD550" i="2"/>
  <c r="AD289" i="2"/>
  <c r="AD293" i="2"/>
  <c r="AD522" i="2"/>
  <c r="AD647" i="2"/>
  <c r="AD155" i="2"/>
  <c r="AD370" i="2"/>
  <c r="AD604" i="2"/>
  <c r="AD91" i="2"/>
  <c r="AD179" i="2"/>
  <c r="AD105" i="2"/>
  <c r="AD585" i="2"/>
  <c r="AD151" i="2"/>
  <c r="AD109" i="2"/>
  <c r="AD402" i="2"/>
  <c r="AD689" i="2"/>
  <c r="AD321" i="2"/>
  <c r="AD276" i="2"/>
  <c r="AD149" i="2"/>
  <c r="AD394" i="2"/>
  <c r="AD595" i="2"/>
  <c r="AD156" i="2"/>
  <c r="AD531" i="2"/>
  <c r="AD147" i="2"/>
  <c r="AD620" i="2"/>
  <c r="AD280" i="2"/>
  <c r="AD465" i="2"/>
  <c r="AD257" i="2"/>
  <c r="AD35" i="2"/>
  <c r="AD139" i="2"/>
  <c r="AD251" i="2"/>
  <c r="AD527" i="2"/>
  <c r="AD397" i="2"/>
  <c r="AD99" i="2"/>
  <c r="AD477" i="2"/>
  <c r="AD181" i="2"/>
  <c r="AD389" i="2"/>
  <c r="AD165" i="2"/>
  <c r="AD687" i="2"/>
  <c r="AD118" i="2"/>
  <c r="AD57" i="2"/>
  <c r="AD24" i="2"/>
  <c r="AD365" i="2"/>
  <c r="AD92" i="2"/>
  <c r="AD114" i="2"/>
  <c r="AD350" i="2"/>
  <c r="AD637" i="2"/>
  <c r="AD19" i="2"/>
  <c r="AD227" i="2"/>
  <c r="AD143" i="2"/>
  <c r="AD377" i="2"/>
  <c r="AD470" i="2"/>
  <c r="AD132" i="2"/>
  <c r="AD580" i="2"/>
  <c r="AD226" i="2"/>
  <c r="AD167" i="2"/>
  <c r="AD25" i="2"/>
  <c r="AD326" i="2"/>
  <c r="AD216" i="2"/>
  <c r="AD15" i="2"/>
  <c r="AD8" i="2"/>
  <c r="AD638" i="2"/>
  <c r="AD730" i="2"/>
  <c r="AD56" i="2"/>
  <c r="AD221" i="2"/>
  <c r="AD528" i="2"/>
  <c r="AD520" i="2"/>
  <c r="AD327" i="2"/>
  <c r="AD115" i="2"/>
  <c r="AD211" i="2"/>
  <c r="AD284" i="2"/>
  <c r="AD121" i="2"/>
  <c r="AD512" i="2"/>
  <c r="AD408" i="2"/>
  <c r="AD241" i="2"/>
  <c r="AD61" i="2"/>
  <c r="AD460" i="2"/>
  <c r="AD355" i="2"/>
  <c r="AD354" i="2"/>
  <c r="AD656" i="2"/>
  <c r="AD154" i="2"/>
  <c r="AD517" i="2"/>
  <c r="AD644" i="2"/>
  <c r="AD285" i="2"/>
  <c r="AD423" i="2"/>
  <c r="AD607" i="2"/>
  <c r="AD445" i="2"/>
  <c r="AD13" i="2"/>
  <c r="K15" i="3" s="1"/>
  <c r="AD413" i="2"/>
  <c r="AD698" i="2"/>
  <c r="AD379" i="2"/>
  <c r="AD237" i="2"/>
  <c r="AD661" i="2"/>
  <c r="AD240" i="2"/>
  <c r="AD120" i="2"/>
  <c r="AD4" i="2"/>
  <c r="AD726" i="2"/>
  <c r="AD212" i="2"/>
  <c r="AD18" i="2"/>
  <c r="AD385" i="2"/>
  <c r="AD169" i="2"/>
  <c r="AD254" i="2"/>
  <c r="AD163" i="2"/>
  <c r="AD330" i="2"/>
  <c r="AD486" i="2"/>
  <c r="AD299" i="2"/>
  <c r="AD537" i="2"/>
  <c r="AD78" i="2"/>
  <c r="AD619" i="2"/>
  <c r="AD334" i="2"/>
  <c r="AD725" i="2"/>
  <c r="AD425" i="2"/>
  <c r="AD113" i="2"/>
  <c r="AD42" i="2"/>
  <c r="AD459" i="2"/>
  <c r="AD136" i="2"/>
  <c r="AD596" i="2"/>
  <c r="AD399" i="2"/>
  <c r="AD228" i="2"/>
  <c r="AD499" i="2"/>
  <c r="AD351" i="2"/>
  <c r="AD645" i="2"/>
  <c r="AD450" i="2"/>
  <c r="AD731" i="2"/>
  <c r="AD242" i="2"/>
  <c r="AD400" i="2"/>
  <c r="AD667" i="2"/>
  <c r="AD469" i="2"/>
  <c r="AD553" i="2"/>
  <c r="AD222" i="2"/>
  <c r="AD452" i="2"/>
  <c r="AD685" i="2"/>
  <c r="AD110" i="2"/>
  <c r="AD455" i="2"/>
  <c r="AD12" i="2"/>
  <c r="AD613" i="2"/>
  <c r="AD17" i="2"/>
  <c r="AD662" i="2"/>
  <c r="AD352" i="2"/>
  <c r="AD594" i="2"/>
  <c r="AD406" i="2"/>
  <c r="AD467" i="2"/>
  <c r="AD491" i="2"/>
  <c r="AD347" i="2"/>
  <c r="AD420" i="2"/>
  <c r="AD513" i="2"/>
  <c r="AD100" i="2"/>
  <c r="AD58" i="2"/>
  <c r="AD333" i="2"/>
  <c r="AD160" i="2"/>
  <c r="AD608" i="2"/>
  <c r="AD180" i="2"/>
  <c r="AD263" i="2"/>
  <c r="AD126" i="2"/>
  <c r="AD682" i="2"/>
  <c r="AD411" i="2"/>
  <c r="AD393" i="2"/>
  <c r="AD665" i="2"/>
  <c r="AD546" i="2"/>
  <c r="AD734" i="2"/>
  <c r="AD576" i="2"/>
  <c r="AD339" i="2"/>
  <c r="AD475" i="2"/>
  <c r="AD544" i="2"/>
  <c r="AD304" i="2"/>
  <c r="AD208" i="2"/>
  <c r="AD353" i="2"/>
  <c r="AD706" i="2"/>
  <c r="AD301" i="2"/>
  <c r="AD74" i="2"/>
  <c r="AD454" i="2"/>
  <c r="AD368" i="2"/>
  <c r="AD200" i="2"/>
  <c r="K55" i="3" s="1"/>
  <c r="AD612" i="2"/>
  <c r="AD96" i="2"/>
  <c r="AD506" i="2"/>
  <c r="AD286" i="2"/>
  <c r="AD97" i="2"/>
  <c r="AD46" i="2"/>
  <c r="AD386" i="2"/>
  <c r="AD33" i="2"/>
  <c r="AD148" i="2"/>
  <c r="AD72" i="2"/>
  <c r="AD592" i="2"/>
  <c r="AD281" i="2"/>
  <c r="AD529" i="2"/>
  <c r="AD617" i="2"/>
  <c r="AD243" i="2"/>
  <c r="AD63" i="2"/>
  <c r="AD489" i="2"/>
  <c r="AD40" i="2"/>
  <c r="AD493" i="2"/>
  <c r="AD86" i="2"/>
  <c r="AD643" i="2"/>
  <c r="AD590" i="2"/>
  <c r="AD541" i="2"/>
  <c r="AD439" i="2"/>
  <c r="AD31" i="2"/>
  <c r="AD47" i="2"/>
  <c r="AD625" i="2"/>
  <c r="AD702" i="2"/>
  <c r="AD29" i="2"/>
  <c r="AD264" i="2"/>
  <c r="AD255" i="2"/>
  <c r="AD474" i="2"/>
  <c r="AD514" i="2"/>
  <c r="K118" i="3" s="1"/>
  <c r="AD265" i="2"/>
  <c r="AD82" i="2"/>
  <c r="AD302" i="2"/>
  <c r="AD357" i="2"/>
  <c r="AD462" i="2"/>
  <c r="AD359" i="2"/>
  <c r="AD76" i="2"/>
  <c r="AD36" i="2"/>
  <c r="AD372" i="2"/>
  <c r="AD694" i="2"/>
  <c r="AD349" i="2"/>
  <c r="AD569" i="2"/>
  <c r="AD456" i="2"/>
  <c r="AD670" i="2"/>
  <c r="AD674" i="2"/>
  <c r="AD421" i="2"/>
  <c r="AD335" i="2"/>
  <c r="AD717" i="2"/>
  <c r="AD209" i="2"/>
  <c r="AD646" i="2"/>
  <c r="AD159" i="2"/>
  <c r="AD81" i="2"/>
  <c r="AD363" i="2"/>
  <c r="AD328" i="2"/>
  <c r="AD129" i="2"/>
  <c r="AD705" i="2"/>
  <c r="AD189" i="2"/>
  <c r="AD675" i="2"/>
  <c r="AD101" i="2"/>
  <c r="AD533" i="2"/>
  <c r="AD704" i="2"/>
  <c r="AD73" i="2"/>
  <c r="AD244" i="2"/>
  <c r="AD52" i="2"/>
  <c r="AD494" i="2"/>
  <c r="AD713" i="2"/>
  <c r="AD83" i="2"/>
  <c r="AD150" i="2"/>
  <c r="AD446" i="2"/>
  <c r="AD80" i="2"/>
  <c r="AD381" i="2"/>
  <c r="AD583" i="2"/>
  <c r="K119" i="3" s="1"/>
  <c r="AD131" i="2"/>
  <c r="AD729" i="2"/>
  <c r="AD145" i="2"/>
  <c r="AD260" i="2"/>
  <c r="AD484" i="2"/>
  <c r="AD322" i="2"/>
  <c r="AD245" i="2"/>
  <c r="AD391" i="2"/>
  <c r="AD279" i="2"/>
  <c r="AD695" i="2"/>
  <c r="AD653" i="2"/>
  <c r="AD691" i="2"/>
  <c r="AD633" i="2"/>
  <c r="AD519" i="2"/>
  <c r="AD127" i="2"/>
  <c r="AD548" i="2"/>
  <c r="AD325" i="2"/>
  <c r="AD383" i="2"/>
  <c r="AD649" i="2"/>
  <c r="AD692" i="2"/>
  <c r="AD277" i="2"/>
  <c r="AD575" i="2"/>
  <c r="AD375" i="2"/>
  <c r="AD700" i="2"/>
  <c r="AD703" i="2"/>
  <c r="AD683" i="2"/>
  <c r="AD556" i="2"/>
  <c r="AD587" i="2"/>
  <c r="AD440" i="2"/>
  <c r="AD510" i="2"/>
  <c r="AD107" i="2"/>
  <c r="AD688" i="2"/>
  <c r="AD586" i="2"/>
  <c r="AD640" i="2"/>
  <c r="AD294" i="2"/>
  <c r="AD735" i="2"/>
  <c r="AD507" i="2"/>
  <c r="AD258" i="2"/>
  <c r="AD574" i="2"/>
  <c r="AD329" i="2"/>
  <c r="AD650" i="2"/>
  <c r="AD690" i="2"/>
  <c r="AD134" i="2"/>
  <c r="AD98" i="2"/>
  <c r="AD392" i="2"/>
  <c r="AD373" i="2"/>
  <c r="AD287" i="2"/>
  <c r="AD371" i="2"/>
  <c r="AD188" i="2"/>
  <c r="AD426" i="2"/>
  <c r="AD591" i="2"/>
  <c r="AD534" i="2"/>
  <c r="AD64" i="2"/>
  <c r="AD314" i="2"/>
  <c r="AD614" i="2"/>
  <c r="AD728" i="2"/>
  <c r="AD376" i="2"/>
  <c r="AD306" i="2"/>
  <c r="AD429" i="2"/>
  <c r="AD207" i="2"/>
  <c r="AD343" i="2"/>
  <c r="AD573" i="2"/>
  <c r="AD384" i="2"/>
  <c r="AD581" i="2"/>
  <c r="AD362" i="2"/>
  <c r="AD479" i="2"/>
  <c r="AD679" i="2"/>
  <c r="AD600" i="2"/>
  <c r="AD201" i="2"/>
  <c r="AD490" i="2"/>
  <c r="AD525" i="2"/>
  <c r="AD458" i="2"/>
  <c r="AD505" i="2"/>
  <c r="AD530" i="2"/>
  <c r="AD631" i="2"/>
  <c r="AD401" i="2"/>
  <c r="AD559" i="2"/>
  <c r="AD268" i="2"/>
  <c r="AD316" i="2"/>
  <c r="AD616" i="2"/>
  <c r="AD199" i="2"/>
  <c r="AD457" i="2"/>
  <c r="AD271" i="2"/>
  <c r="AD414" i="2"/>
  <c r="AD480" i="2"/>
  <c r="AD498" i="2"/>
  <c r="AD712" i="2"/>
  <c r="AD374" i="2"/>
  <c r="AD718" i="2"/>
  <c r="AD204" i="2"/>
  <c r="AD320" i="2"/>
  <c r="AD478" i="2"/>
  <c r="AD562" i="2"/>
  <c r="AD378" i="2"/>
  <c r="AD671" i="2"/>
  <c r="AD380" i="2"/>
  <c r="AD438" i="2"/>
  <c r="AD639" i="2"/>
  <c r="AD572" i="2"/>
  <c r="AD642" i="2"/>
  <c r="AD721" i="2"/>
  <c r="AD697" i="2"/>
  <c r="AD442" i="2"/>
  <c r="AD566" i="2"/>
  <c r="AD481" i="2"/>
  <c r="AD714" i="2"/>
  <c r="AD678" i="2"/>
  <c r="AD651" i="2"/>
  <c r="AD722" i="2"/>
  <c r="AD570" i="2"/>
  <c r="AD711" i="2"/>
  <c r="AD597" i="2"/>
  <c r="AD733" i="2"/>
  <c r="AD657" i="2"/>
  <c r="AD686" i="2"/>
  <c r="AD577" i="2"/>
  <c r="AD627" i="2"/>
  <c r="AD564" i="2"/>
  <c r="AD709" i="2"/>
  <c r="AD693" i="2"/>
  <c r="AD701" i="2"/>
  <c r="AD622" i="2"/>
  <c r="AD724" i="2"/>
  <c r="AD680" i="2"/>
  <c r="AD655" i="2"/>
  <c r="AD666" i="2"/>
  <c r="AD648" i="2"/>
  <c r="AD716" i="2"/>
  <c r="AD630" i="2"/>
  <c r="AD579" i="2"/>
  <c r="AD732" i="2"/>
  <c r="AD684" i="2"/>
  <c r="AD727" i="2"/>
  <c r="AC568" i="2"/>
  <c r="AC605" i="2"/>
  <c r="AC599" i="2"/>
  <c r="AC168" i="2"/>
  <c r="AC395" i="2"/>
  <c r="AC582" i="2"/>
  <c r="AC308" i="2"/>
  <c r="AC447" i="2"/>
  <c r="AC601" i="2"/>
  <c r="AC361" i="2"/>
  <c r="AC336" i="2"/>
  <c r="AC130" i="2"/>
  <c r="AC547" i="2"/>
  <c r="AC282" i="2"/>
  <c r="AC681" i="2"/>
  <c r="AC170" i="2"/>
  <c r="AC122" i="2"/>
  <c r="AC403" i="2"/>
  <c r="AC487" i="2"/>
  <c r="AC463" i="2"/>
  <c r="AC659" i="2"/>
  <c r="AC342" i="2"/>
  <c r="AC419" i="2"/>
  <c r="AC68" i="2"/>
  <c r="AC232" i="2"/>
  <c r="AC125" i="2"/>
  <c r="AC177" i="2"/>
  <c r="AC20" i="2"/>
  <c r="AC571" i="2"/>
  <c r="AC668" i="2"/>
  <c r="AC369" i="2"/>
  <c r="AC142" i="2"/>
  <c r="AC90" i="2"/>
  <c r="AC138" i="2"/>
  <c r="AC669" i="2"/>
  <c r="AC652" i="2"/>
  <c r="AC62" i="2"/>
  <c r="AC43" i="2"/>
  <c r="AC324" i="2"/>
  <c r="AC623" i="2"/>
  <c r="AC93" i="2"/>
  <c r="AC9" i="2"/>
  <c r="AC557" i="2"/>
  <c r="AC22" i="2"/>
  <c r="AC453" i="2"/>
  <c r="AC272" i="2"/>
  <c r="AC210" i="2"/>
  <c r="AC545" i="2"/>
  <c r="AC348" i="2"/>
  <c r="AC424" i="2"/>
  <c r="AC198" i="2"/>
  <c r="AC173" i="2"/>
  <c r="AC116" i="2"/>
  <c r="AC60" i="2"/>
  <c r="AC658" i="2"/>
  <c r="AC390" i="2"/>
  <c r="AC516" i="2"/>
  <c r="AC144" i="2"/>
  <c r="AC65" i="2"/>
  <c r="AC206" i="2"/>
  <c r="AC563" i="2"/>
  <c r="AC542" i="2"/>
  <c r="AC331" i="2"/>
  <c r="AC415" i="2"/>
  <c r="AC443" i="2"/>
  <c r="AC482" i="2"/>
  <c r="AC205" i="2"/>
  <c r="AC312" i="2"/>
  <c r="AC466" i="2"/>
  <c r="AC193" i="2"/>
  <c r="AC451" i="2"/>
  <c r="AC535" i="2"/>
  <c r="AC164" i="2"/>
  <c r="AC388" i="2"/>
  <c r="AC291" i="2"/>
  <c r="AC102" i="2"/>
  <c r="AC103" i="2"/>
  <c r="AC135" i="2"/>
  <c r="AC3" i="2"/>
  <c r="AC488" i="2"/>
  <c r="AC303" i="2"/>
  <c r="AC526" i="2"/>
  <c r="AC341" i="2"/>
  <c r="AC290" i="2"/>
  <c r="AC229" i="2"/>
  <c r="AC106" i="2"/>
  <c r="J58" i="3" s="1"/>
  <c r="AC217" i="2"/>
  <c r="AC252" i="2"/>
  <c r="AC602" i="2"/>
  <c r="AC10" i="2"/>
  <c r="AC11" i="2"/>
  <c r="AC54" i="2"/>
  <c r="AC295" i="2"/>
  <c r="AC636" i="2"/>
  <c r="AC412" i="2"/>
  <c r="AC387" i="2"/>
  <c r="AC53" i="2"/>
  <c r="AC44" i="2"/>
  <c r="AC172" i="2"/>
  <c r="AC278" i="2"/>
  <c r="AC296" i="2"/>
  <c r="AC5" i="2"/>
  <c r="AC283" i="2"/>
  <c r="AC153" i="2"/>
  <c r="AC157" i="2"/>
  <c r="AC433" i="2"/>
  <c r="AC171" i="2"/>
  <c r="AC184" i="2"/>
  <c r="AC538" i="2"/>
  <c r="AC191" i="2"/>
  <c r="AC94" i="2"/>
  <c r="AC288" i="2"/>
  <c r="AC427" i="2"/>
  <c r="AC310" i="2"/>
  <c r="AC39" i="2"/>
  <c r="AC598" i="2"/>
  <c r="AC366" i="2"/>
  <c r="AC708" i="2"/>
  <c r="AC192" i="2"/>
  <c r="AC606" i="2"/>
  <c r="AC195" i="2"/>
  <c r="AC340" i="2"/>
  <c r="AC37" i="2"/>
  <c r="AC536" i="2"/>
  <c r="AC225" i="2"/>
  <c r="AC230" i="2"/>
  <c r="AC496" i="2"/>
  <c r="AC532" i="2"/>
  <c r="AC364" i="2"/>
  <c r="AC313" i="2"/>
  <c r="J107" i="3" s="1"/>
  <c r="AC262" i="2"/>
  <c r="AC183" i="2"/>
  <c r="AC236" i="2"/>
  <c r="AC436" i="2"/>
  <c r="AC238" i="2"/>
  <c r="AC32" i="2"/>
  <c r="AC49" i="2"/>
  <c r="AC235" i="2"/>
  <c r="AC417" i="2"/>
  <c r="AC434" i="2"/>
  <c r="AC332" i="2"/>
  <c r="AC723" i="2"/>
  <c r="J104" i="3" s="1"/>
  <c r="AC174" i="2"/>
  <c r="AC233" i="2"/>
  <c r="AC162" i="2"/>
  <c r="AC309" i="2"/>
  <c r="AC223" i="2"/>
  <c r="AC104" i="2"/>
  <c r="AC396" i="2"/>
  <c r="AC249" i="2"/>
  <c r="AC715" i="2"/>
  <c r="AC345" i="2"/>
  <c r="AC2" i="2"/>
  <c r="AC14" i="2"/>
  <c r="AC111" i="2"/>
  <c r="AC430" i="2"/>
  <c r="AC124" i="2"/>
  <c r="AC521" i="2"/>
  <c r="AC611" i="2"/>
  <c r="AC26" i="2"/>
  <c r="AC202" i="2"/>
  <c r="AC239" i="2"/>
  <c r="AC432" i="2"/>
  <c r="J2" i="3" s="1"/>
  <c r="AC609" i="2"/>
  <c r="AC418" i="2"/>
  <c r="AC88" i="2"/>
  <c r="AC472" i="2"/>
  <c r="AC501" i="2"/>
  <c r="AC560" i="2"/>
  <c r="AC523" i="2"/>
  <c r="AC628" i="2"/>
  <c r="AC292" i="2"/>
  <c r="AC615" i="2"/>
  <c r="AC318" i="2"/>
  <c r="AC654" i="2"/>
  <c r="AC618" i="2"/>
  <c r="AC161" i="2"/>
  <c r="AC539" i="2"/>
  <c r="AC194" i="2"/>
  <c r="AC30" i="2"/>
  <c r="AC234" i="2"/>
  <c r="AC256" i="2"/>
  <c r="AC21" i="2"/>
  <c r="AC584" i="2"/>
  <c r="AC182" i="2"/>
  <c r="AC593" i="2"/>
  <c r="AC307" i="2"/>
  <c r="AC673" i="2"/>
  <c r="AC441" i="2"/>
  <c r="AC660" i="2"/>
  <c r="AC274" i="2"/>
  <c r="AC449" i="2"/>
  <c r="AC464" i="2"/>
  <c r="AC551" i="2"/>
  <c r="AC641" i="2"/>
  <c r="AC398" i="2"/>
  <c r="AC84" i="2"/>
  <c r="AC603" i="2"/>
  <c r="AC89" i="2"/>
  <c r="AC410" i="2"/>
  <c r="AC311" i="2"/>
  <c r="AC358" i="2"/>
  <c r="AC218" i="2"/>
  <c r="AC471" i="2"/>
  <c r="AC220" i="2"/>
  <c r="AC549" i="2"/>
  <c r="AC409" i="2"/>
  <c r="AC664" i="2"/>
  <c r="AC503" i="2"/>
  <c r="AC85" i="2"/>
  <c r="AC203" i="2"/>
  <c r="AC500" i="2"/>
  <c r="AC344" i="2"/>
  <c r="AC231" i="2"/>
  <c r="AC75" i="2"/>
  <c r="AC508" i="2"/>
  <c r="AC554" i="2"/>
  <c r="AC119" i="2"/>
  <c r="AC485" i="2"/>
  <c r="AC178" i="2"/>
  <c r="AC112" i="2"/>
  <c r="AC269" i="2"/>
  <c r="AC337" i="2"/>
  <c r="AC405" i="2"/>
  <c r="AC270" i="2"/>
  <c r="AC444" i="2"/>
  <c r="AC140" i="2"/>
  <c r="AC676" i="2"/>
  <c r="AC51" i="2"/>
  <c r="AC621" i="2"/>
  <c r="AC66" i="2"/>
  <c r="AC567" i="2"/>
  <c r="AC626" i="2"/>
  <c r="AC524" i="2"/>
  <c r="AC719" i="2"/>
  <c r="AC59" i="2"/>
  <c r="AC552" i="2"/>
  <c r="AC298" i="2"/>
  <c r="AC266" i="2"/>
  <c r="AC215" i="2"/>
  <c r="AC707" i="2"/>
  <c r="AC497" i="2"/>
  <c r="AC69" i="2"/>
  <c r="AC461" i="2"/>
  <c r="AC16" i="2"/>
  <c r="AC315" i="2"/>
  <c r="AC152" i="2"/>
  <c r="AC360" i="2"/>
  <c r="AC317" i="2"/>
  <c r="AC696" i="2"/>
  <c r="AC250" i="2"/>
  <c r="AC504" i="2"/>
  <c r="AC187" i="2"/>
  <c r="J60" i="3" s="1"/>
  <c r="AC67" i="2"/>
  <c r="AC297" i="2"/>
  <c r="AC555" i="2"/>
  <c r="AC543" i="2"/>
  <c r="AC219" i="2"/>
  <c r="AC634" i="2"/>
  <c r="AC422" i="2"/>
  <c r="AC367" i="2"/>
  <c r="AC267" i="2"/>
  <c r="AC214" i="2"/>
  <c r="AC23" i="2"/>
  <c r="AC588" i="2"/>
  <c r="AC146" i="2"/>
  <c r="AC437" i="2"/>
  <c r="AC435" i="2"/>
  <c r="AC196" i="2"/>
  <c r="AC495" i="2"/>
  <c r="AC565" i="2"/>
  <c r="AC511" i="2"/>
  <c r="AC382" i="2"/>
  <c r="AC166" i="2"/>
  <c r="AC79" i="2"/>
  <c r="AC448" i="2"/>
  <c r="AC158" i="2"/>
  <c r="AC428" i="2"/>
  <c r="AC50" i="2"/>
  <c r="AC300" i="2"/>
  <c r="AC246" i="2"/>
  <c r="AC248" i="2"/>
  <c r="AC502" i="2"/>
  <c r="AC632" i="2"/>
  <c r="AC275" i="2"/>
  <c r="AC71" i="2"/>
  <c r="AC28" i="2"/>
  <c r="AC710" i="2"/>
  <c r="AC108" i="2"/>
  <c r="AC45" i="2"/>
  <c r="AC561" i="2"/>
  <c r="AC6" i="2"/>
  <c r="AC48" i="2"/>
  <c r="AC635" i="2"/>
  <c r="AC123" i="2"/>
  <c r="AC540" i="2"/>
  <c r="AC176" i="2"/>
  <c r="AC518" i="2"/>
  <c r="AC70" i="2"/>
  <c r="AC624" i="2"/>
  <c r="AC247" i="2"/>
  <c r="J4" i="3" s="1"/>
  <c r="AC197" i="2"/>
  <c r="AC416" i="2"/>
  <c r="AC185" i="2"/>
  <c r="AC356" i="2"/>
  <c r="AC492" i="2"/>
  <c r="AC259" i="2"/>
  <c r="AC213" i="2"/>
  <c r="AC141" i="2"/>
  <c r="AC319" i="2"/>
  <c r="AC186" i="2"/>
  <c r="AC261" i="2"/>
  <c r="AC558" i="2"/>
  <c r="AC346" i="2"/>
  <c r="AC431" i="2"/>
  <c r="AC175" i="2"/>
  <c r="AC323" i="2"/>
  <c r="AC128" i="2"/>
  <c r="AC677" i="2"/>
  <c r="AC133" i="2"/>
  <c r="AC55" i="2"/>
  <c r="AC95" i="2"/>
  <c r="AC629" i="2"/>
  <c r="AC224" i="2"/>
  <c r="AC7" i="2"/>
  <c r="AC41" i="2"/>
  <c r="AC473" i="2"/>
  <c r="AC34" i="2"/>
  <c r="AC77" i="2"/>
  <c r="AC404" i="2"/>
  <c r="AC117" i="2"/>
  <c r="AC87" i="2"/>
  <c r="AC483" i="2"/>
  <c r="AC589" i="2"/>
  <c r="AC720" i="2"/>
  <c r="AC578" i="2"/>
  <c r="AC38" i="2"/>
  <c r="AC338" i="2"/>
  <c r="AC663" i="2"/>
  <c r="AC476" i="2"/>
  <c r="AC610" i="2"/>
  <c r="AC137" i="2"/>
  <c r="AC699" i="2"/>
  <c r="AC273" i="2"/>
  <c r="AC509" i="2"/>
  <c r="AC305" i="2"/>
  <c r="AC468" i="2"/>
  <c r="AC672" i="2"/>
  <c r="AC407" i="2"/>
  <c r="AC27" i="2"/>
  <c r="AC515" i="2"/>
  <c r="AC190" i="2"/>
  <c r="AC253" i="2"/>
  <c r="AC550" i="2"/>
  <c r="AC289" i="2"/>
  <c r="AC293" i="2"/>
  <c r="AC522" i="2"/>
  <c r="AC647" i="2"/>
  <c r="AC155" i="2"/>
  <c r="AC370" i="2"/>
  <c r="AC604" i="2"/>
  <c r="AC91" i="2"/>
  <c r="AC179" i="2"/>
  <c r="AC105" i="2"/>
  <c r="AC585" i="2"/>
  <c r="AC151" i="2"/>
  <c r="AC109" i="2"/>
  <c r="AC402" i="2"/>
  <c r="AC689" i="2"/>
  <c r="AC321" i="2"/>
  <c r="AC276" i="2"/>
  <c r="AC149" i="2"/>
  <c r="AC394" i="2"/>
  <c r="AC595" i="2"/>
  <c r="AC156" i="2"/>
  <c r="AC531" i="2"/>
  <c r="AC147" i="2"/>
  <c r="AC620" i="2"/>
  <c r="AC280" i="2"/>
  <c r="AC465" i="2"/>
  <c r="AC257" i="2"/>
  <c r="AC35" i="2"/>
  <c r="AC139" i="2"/>
  <c r="AC251" i="2"/>
  <c r="AC527" i="2"/>
  <c r="AC397" i="2"/>
  <c r="AC99" i="2"/>
  <c r="AC477" i="2"/>
  <c r="AC181" i="2"/>
  <c r="AC389" i="2"/>
  <c r="AC165" i="2"/>
  <c r="AC687" i="2"/>
  <c r="AC118" i="2"/>
  <c r="AC57" i="2"/>
  <c r="AC24" i="2"/>
  <c r="AC365" i="2"/>
  <c r="AC92" i="2"/>
  <c r="AC114" i="2"/>
  <c r="AC350" i="2"/>
  <c r="AC637" i="2"/>
  <c r="AC19" i="2"/>
  <c r="AC227" i="2"/>
  <c r="AC143" i="2"/>
  <c r="AC377" i="2"/>
  <c r="AC470" i="2"/>
  <c r="AC132" i="2"/>
  <c r="AC580" i="2"/>
  <c r="AC226" i="2"/>
  <c r="AC167" i="2"/>
  <c r="AC25" i="2"/>
  <c r="AC326" i="2"/>
  <c r="AC216" i="2"/>
  <c r="AC15" i="2"/>
  <c r="AC8" i="2"/>
  <c r="AC638" i="2"/>
  <c r="AC730" i="2"/>
  <c r="AC56" i="2"/>
  <c r="AC221" i="2"/>
  <c r="AC528" i="2"/>
  <c r="AC520" i="2"/>
  <c r="AC327" i="2"/>
  <c r="AC115" i="2"/>
  <c r="AC211" i="2"/>
  <c r="AC284" i="2"/>
  <c r="AC121" i="2"/>
  <c r="AC512" i="2"/>
  <c r="AC408" i="2"/>
  <c r="AC241" i="2"/>
  <c r="AC61" i="2"/>
  <c r="AC460" i="2"/>
  <c r="AC355" i="2"/>
  <c r="AC354" i="2"/>
  <c r="AC656" i="2"/>
  <c r="AC154" i="2"/>
  <c r="AC517" i="2"/>
  <c r="AC644" i="2"/>
  <c r="AC285" i="2"/>
  <c r="AC423" i="2"/>
  <c r="AC607" i="2"/>
  <c r="AC445" i="2"/>
  <c r="AC13" i="2"/>
  <c r="AC413" i="2"/>
  <c r="AC698" i="2"/>
  <c r="AC379" i="2"/>
  <c r="AC237" i="2"/>
  <c r="AC661" i="2"/>
  <c r="AC240" i="2"/>
  <c r="AC120" i="2"/>
  <c r="AC4" i="2"/>
  <c r="AC726" i="2"/>
  <c r="AC212" i="2"/>
  <c r="AC18" i="2"/>
  <c r="AC385" i="2"/>
  <c r="AC169" i="2"/>
  <c r="AC254" i="2"/>
  <c r="AC163" i="2"/>
  <c r="AC330" i="2"/>
  <c r="AC486" i="2"/>
  <c r="AC299" i="2"/>
  <c r="AC537" i="2"/>
  <c r="AC78" i="2"/>
  <c r="AC619" i="2"/>
  <c r="AC334" i="2"/>
  <c r="AC725" i="2"/>
  <c r="AC425" i="2"/>
  <c r="AC113" i="2"/>
  <c r="AC42" i="2"/>
  <c r="AC459" i="2"/>
  <c r="AC136" i="2"/>
  <c r="AC596" i="2"/>
  <c r="AC399" i="2"/>
  <c r="AC228" i="2"/>
  <c r="AC499" i="2"/>
  <c r="AC351" i="2"/>
  <c r="AC645" i="2"/>
  <c r="AC450" i="2"/>
  <c r="AC731" i="2"/>
  <c r="AC242" i="2"/>
  <c r="AC400" i="2"/>
  <c r="AC667" i="2"/>
  <c r="AC469" i="2"/>
  <c r="AC553" i="2"/>
  <c r="AC222" i="2"/>
  <c r="AC452" i="2"/>
  <c r="AC685" i="2"/>
  <c r="AC110" i="2"/>
  <c r="AC455" i="2"/>
  <c r="AC12" i="2"/>
  <c r="AC613" i="2"/>
  <c r="AC17" i="2"/>
  <c r="AC662" i="2"/>
  <c r="AC352" i="2"/>
  <c r="AC594" i="2"/>
  <c r="AC406" i="2"/>
  <c r="AC467" i="2"/>
  <c r="AC491" i="2"/>
  <c r="AC347" i="2"/>
  <c r="AC420" i="2"/>
  <c r="AC513" i="2"/>
  <c r="AC100" i="2"/>
  <c r="AC58" i="2"/>
  <c r="AC333" i="2"/>
  <c r="AC160" i="2"/>
  <c r="AC608" i="2"/>
  <c r="AC180" i="2"/>
  <c r="AC263" i="2"/>
  <c r="AC126" i="2"/>
  <c r="AC682" i="2"/>
  <c r="AC411" i="2"/>
  <c r="AC393" i="2"/>
  <c r="AC665" i="2"/>
  <c r="AC546" i="2"/>
  <c r="AC734" i="2"/>
  <c r="AC576" i="2"/>
  <c r="AC339" i="2"/>
  <c r="AC475" i="2"/>
  <c r="AC544" i="2"/>
  <c r="AC304" i="2"/>
  <c r="AC208" i="2"/>
  <c r="AC353" i="2"/>
  <c r="AC706" i="2"/>
  <c r="AC301" i="2"/>
  <c r="AC74" i="2"/>
  <c r="AC454" i="2"/>
  <c r="AC368" i="2"/>
  <c r="AC200" i="2"/>
  <c r="J55" i="3" s="1"/>
  <c r="AC612" i="2"/>
  <c r="AC96" i="2"/>
  <c r="AC506" i="2"/>
  <c r="AC286" i="2"/>
  <c r="AC97" i="2"/>
  <c r="AC46" i="2"/>
  <c r="AC386" i="2"/>
  <c r="AC33" i="2"/>
  <c r="AC148" i="2"/>
  <c r="AC72" i="2"/>
  <c r="AC592" i="2"/>
  <c r="AC281" i="2"/>
  <c r="AC529" i="2"/>
  <c r="AC617" i="2"/>
  <c r="AC243" i="2"/>
  <c r="AC63" i="2"/>
  <c r="AC489" i="2"/>
  <c r="AC40" i="2"/>
  <c r="AC493" i="2"/>
  <c r="AC86" i="2"/>
  <c r="AC643" i="2"/>
  <c r="AC590" i="2"/>
  <c r="AC541" i="2"/>
  <c r="AC439" i="2"/>
  <c r="AC31" i="2"/>
  <c r="AC47" i="2"/>
  <c r="AC625" i="2"/>
  <c r="AC702" i="2"/>
  <c r="AC29" i="2"/>
  <c r="AC264" i="2"/>
  <c r="AC255" i="2"/>
  <c r="AC474" i="2"/>
  <c r="AC514" i="2"/>
  <c r="J118" i="3" s="1"/>
  <c r="AC265" i="2"/>
  <c r="AC82" i="2"/>
  <c r="AC302" i="2"/>
  <c r="AC357" i="2"/>
  <c r="AC462" i="2"/>
  <c r="AC359" i="2"/>
  <c r="AC76" i="2"/>
  <c r="AC36" i="2"/>
  <c r="AC372" i="2"/>
  <c r="AC694" i="2"/>
  <c r="AC349" i="2"/>
  <c r="AC569" i="2"/>
  <c r="AC456" i="2"/>
  <c r="AC670" i="2"/>
  <c r="AC674" i="2"/>
  <c r="AC421" i="2"/>
  <c r="AC335" i="2"/>
  <c r="AC717" i="2"/>
  <c r="AC209" i="2"/>
  <c r="AC646" i="2"/>
  <c r="AC159" i="2"/>
  <c r="AC81" i="2"/>
  <c r="AC363" i="2"/>
  <c r="AC328" i="2"/>
  <c r="AC129" i="2"/>
  <c r="AC705" i="2"/>
  <c r="AC189" i="2"/>
  <c r="AC675" i="2"/>
  <c r="AC101" i="2"/>
  <c r="AC533" i="2"/>
  <c r="AC704" i="2"/>
  <c r="AC73" i="2"/>
  <c r="AC244" i="2"/>
  <c r="AC52" i="2"/>
  <c r="AC494" i="2"/>
  <c r="AC713" i="2"/>
  <c r="AC83" i="2"/>
  <c r="AC150" i="2"/>
  <c r="AC446" i="2"/>
  <c r="AC80" i="2"/>
  <c r="AC381" i="2"/>
  <c r="AC583" i="2"/>
  <c r="J119" i="3" s="1"/>
  <c r="AC131" i="2"/>
  <c r="AC729" i="2"/>
  <c r="AC145" i="2"/>
  <c r="AC260" i="2"/>
  <c r="AC484" i="2"/>
  <c r="AC322" i="2"/>
  <c r="AC245" i="2"/>
  <c r="AC391" i="2"/>
  <c r="AC279" i="2"/>
  <c r="AC695" i="2"/>
  <c r="AC653" i="2"/>
  <c r="AC691" i="2"/>
  <c r="AC633" i="2"/>
  <c r="AC519" i="2"/>
  <c r="AC127" i="2"/>
  <c r="AC548" i="2"/>
  <c r="AC325" i="2"/>
  <c r="AC383" i="2"/>
  <c r="AC649" i="2"/>
  <c r="AC692" i="2"/>
  <c r="AC277" i="2"/>
  <c r="AC575" i="2"/>
  <c r="AC375" i="2"/>
  <c r="AC700" i="2"/>
  <c r="AC703" i="2"/>
  <c r="AC683" i="2"/>
  <c r="AC556" i="2"/>
  <c r="AC587" i="2"/>
  <c r="AC440" i="2"/>
  <c r="AC510" i="2"/>
  <c r="AC107" i="2"/>
  <c r="AC688" i="2"/>
  <c r="AC586" i="2"/>
  <c r="AC640" i="2"/>
  <c r="AC294" i="2"/>
  <c r="AC735" i="2"/>
  <c r="AC507" i="2"/>
  <c r="AC258" i="2"/>
  <c r="AC574" i="2"/>
  <c r="AC329" i="2"/>
  <c r="AC650" i="2"/>
  <c r="AC690" i="2"/>
  <c r="AC134" i="2"/>
  <c r="AC98" i="2"/>
  <c r="AC392" i="2"/>
  <c r="AC373" i="2"/>
  <c r="AC287" i="2"/>
  <c r="AC371" i="2"/>
  <c r="AC188" i="2"/>
  <c r="AC426" i="2"/>
  <c r="AC591" i="2"/>
  <c r="AC534" i="2"/>
  <c r="AC64" i="2"/>
  <c r="AC314" i="2"/>
  <c r="AC614" i="2"/>
  <c r="AC728" i="2"/>
  <c r="AC376" i="2"/>
  <c r="AC306" i="2"/>
  <c r="AC429" i="2"/>
  <c r="AC207" i="2"/>
  <c r="AC343" i="2"/>
  <c r="AC573" i="2"/>
  <c r="AC384" i="2"/>
  <c r="AC581" i="2"/>
  <c r="AC362" i="2"/>
  <c r="AC479" i="2"/>
  <c r="AC679" i="2"/>
  <c r="AC600" i="2"/>
  <c r="AC201" i="2"/>
  <c r="AC490" i="2"/>
  <c r="AC525" i="2"/>
  <c r="AC458" i="2"/>
  <c r="AC505" i="2"/>
  <c r="AC530" i="2"/>
  <c r="AC631" i="2"/>
  <c r="AC401" i="2"/>
  <c r="AC559" i="2"/>
  <c r="AC268" i="2"/>
  <c r="AC316" i="2"/>
  <c r="AC616" i="2"/>
  <c r="AC199" i="2"/>
  <c r="AC457" i="2"/>
  <c r="AC271" i="2"/>
  <c r="AC414" i="2"/>
  <c r="AC480" i="2"/>
  <c r="AC498" i="2"/>
  <c r="AC712" i="2"/>
  <c r="AC374" i="2"/>
  <c r="AC718" i="2"/>
  <c r="AC204" i="2"/>
  <c r="AC320" i="2"/>
  <c r="AC478" i="2"/>
  <c r="AC562" i="2"/>
  <c r="AC378" i="2"/>
  <c r="AC671" i="2"/>
  <c r="AC380" i="2"/>
  <c r="AC438" i="2"/>
  <c r="AC639" i="2"/>
  <c r="AC572" i="2"/>
  <c r="AC642" i="2"/>
  <c r="AC721" i="2"/>
  <c r="AC697" i="2"/>
  <c r="AC442" i="2"/>
  <c r="AC566" i="2"/>
  <c r="AC481" i="2"/>
  <c r="AC714" i="2"/>
  <c r="AC678" i="2"/>
  <c r="AC651" i="2"/>
  <c r="AC722" i="2"/>
  <c r="AC570" i="2"/>
  <c r="AC711" i="2"/>
  <c r="AC597" i="2"/>
  <c r="AC733" i="2"/>
  <c r="AC657" i="2"/>
  <c r="AC686" i="2"/>
  <c r="AC577" i="2"/>
  <c r="AC627" i="2"/>
  <c r="AC564" i="2"/>
  <c r="AC709" i="2"/>
  <c r="AC693" i="2"/>
  <c r="AC701" i="2"/>
  <c r="AC622" i="2"/>
  <c r="AC724" i="2"/>
  <c r="AC680" i="2"/>
  <c r="AC655" i="2"/>
  <c r="AC666" i="2"/>
  <c r="AC648" i="2"/>
  <c r="AC716" i="2"/>
  <c r="AC630" i="2"/>
  <c r="AC579" i="2"/>
  <c r="AC732" i="2"/>
  <c r="AC684" i="2"/>
  <c r="AC727" i="2"/>
  <c r="U568" i="2"/>
  <c r="U605" i="2"/>
  <c r="U599" i="2"/>
  <c r="U168" i="2"/>
  <c r="U395" i="2"/>
  <c r="U582" i="2"/>
  <c r="U308" i="2"/>
  <c r="U447" i="2"/>
  <c r="U601" i="2"/>
  <c r="U361" i="2"/>
  <c r="U336" i="2"/>
  <c r="U130" i="2"/>
  <c r="U547" i="2"/>
  <c r="U282" i="2"/>
  <c r="U681" i="2"/>
  <c r="U170" i="2"/>
  <c r="U122" i="2"/>
  <c r="U403" i="2"/>
  <c r="U487" i="2"/>
  <c r="U463" i="2"/>
  <c r="U659" i="2"/>
  <c r="U342" i="2"/>
  <c r="U419" i="2"/>
  <c r="U68" i="2"/>
  <c r="U232" i="2"/>
  <c r="U125" i="2"/>
  <c r="U177" i="2"/>
  <c r="U20" i="2"/>
  <c r="U571" i="2"/>
  <c r="U668" i="2"/>
  <c r="U369" i="2"/>
  <c r="U142" i="2"/>
  <c r="U90" i="2"/>
  <c r="U138" i="2"/>
  <c r="U669" i="2"/>
  <c r="U652" i="2"/>
  <c r="U62" i="2"/>
  <c r="U43" i="2"/>
  <c r="U324" i="2"/>
  <c r="U623" i="2"/>
  <c r="U93" i="2"/>
  <c r="U9" i="2"/>
  <c r="U557" i="2"/>
  <c r="U22" i="2"/>
  <c r="U453" i="2"/>
  <c r="U272" i="2"/>
  <c r="U210" i="2"/>
  <c r="U545" i="2"/>
  <c r="U348" i="2"/>
  <c r="U424" i="2"/>
  <c r="U198" i="2"/>
  <c r="U173" i="2"/>
  <c r="U116" i="2"/>
  <c r="U60" i="2"/>
  <c r="U658" i="2"/>
  <c r="U390" i="2"/>
  <c r="U516" i="2"/>
  <c r="U144" i="2"/>
  <c r="U65" i="2"/>
  <c r="U206" i="2"/>
  <c r="U563" i="2"/>
  <c r="U542" i="2"/>
  <c r="U331" i="2"/>
  <c r="U415" i="2"/>
  <c r="U443" i="2"/>
  <c r="U482" i="2"/>
  <c r="U205" i="2"/>
  <c r="U312" i="2"/>
  <c r="U466" i="2"/>
  <c r="U193" i="2"/>
  <c r="U451" i="2"/>
  <c r="U535" i="2"/>
  <c r="U164" i="2"/>
  <c r="U388" i="2"/>
  <c r="U291" i="2"/>
  <c r="U102" i="2"/>
  <c r="U103" i="2"/>
  <c r="U135" i="2"/>
  <c r="U3" i="2"/>
  <c r="U488" i="2"/>
  <c r="U303" i="2"/>
  <c r="U526" i="2"/>
  <c r="U341" i="2"/>
  <c r="U290" i="2"/>
  <c r="U229" i="2"/>
  <c r="U106" i="2"/>
  <c r="T58" i="3" s="1"/>
  <c r="U217" i="2"/>
  <c r="U252" i="2"/>
  <c r="U602" i="2"/>
  <c r="U10" i="2"/>
  <c r="U11" i="2"/>
  <c r="U54" i="2"/>
  <c r="U295" i="2"/>
  <c r="U636" i="2"/>
  <c r="U412" i="2"/>
  <c r="U387" i="2"/>
  <c r="U53" i="2"/>
  <c r="U44" i="2"/>
  <c r="U172" i="2"/>
  <c r="U278" i="2"/>
  <c r="U296" i="2"/>
  <c r="U5" i="2"/>
  <c r="U283" i="2"/>
  <c r="U153" i="2"/>
  <c r="U157" i="2"/>
  <c r="U433" i="2"/>
  <c r="U171" i="2"/>
  <c r="U184" i="2"/>
  <c r="U538" i="2"/>
  <c r="U191" i="2"/>
  <c r="U94" i="2"/>
  <c r="U288" i="2"/>
  <c r="U427" i="2"/>
  <c r="U310" i="2"/>
  <c r="U39" i="2"/>
  <c r="U598" i="2"/>
  <c r="U366" i="2"/>
  <c r="U708" i="2"/>
  <c r="U192" i="2"/>
  <c r="U606" i="2"/>
  <c r="U195" i="2"/>
  <c r="U340" i="2"/>
  <c r="U37" i="2"/>
  <c r="U536" i="2"/>
  <c r="U225" i="2"/>
  <c r="U230" i="2"/>
  <c r="U496" i="2"/>
  <c r="U532" i="2"/>
  <c r="U364" i="2"/>
  <c r="U313" i="2"/>
  <c r="T107" i="3" s="1"/>
  <c r="U262" i="2"/>
  <c r="U183" i="2"/>
  <c r="U236" i="2"/>
  <c r="U436" i="2"/>
  <c r="U238" i="2"/>
  <c r="U32" i="2"/>
  <c r="U49" i="2"/>
  <c r="U235" i="2"/>
  <c r="U417" i="2"/>
  <c r="U434" i="2"/>
  <c r="U332" i="2"/>
  <c r="U723" i="2"/>
  <c r="T104" i="3" s="1"/>
  <c r="U174" i="2"/>
  <c r="U233" i="2"/>
  <c r="U162" i="2"/>
  <c r="U309" i="2"/>
  <c r="U223" i="2"/>
  <c r="U104" i="2"/>
  <c r="U396" i="2"/>
  <c r="U249" i="2"/>
  <c r="U715" i="2"/>
  <c r="U345" i="2"/>
  <c r="U2" i="2"/>
  <c r="U14" i="2"/>
  <c r="U111" i="2"/>
  <c r="U430" i="2"/>
  <c r="U124" i="2"/>
  <c r="U521" i="2"/>
  <c r="U611" i="2"/>
  <c r="U26" i="2"/>
  <c r="U202" i="2"/>
  <c r="U239" i="2"/>
  <c r="U432" i="2"/>
  <c r="T2" i="3" s="1"/>
  <c r="U609" i="2"/>
  <c r="U418" i="2"/>
  <c r="U88" i="2"/>
  <c r="U472" i="2"/>
  <c r="U501" i="2"/>
  <c r="U560" i="2"/>
  <c r="U523" i="2"/>
  <c r="U628" i="2"/>
  <c r="U292" i="2"/>
  <c r="U615" i="2"/>
  <c r="U318" i="2"/>
  <c r="U654" i="2"/>
  <c r="U618" i="2"/>
  <c r="U161" i="2"/>
  <c r="U539" i="2"/>
  <c r="U194" i="2"/>
  <c r="U30" i="2"/>
  <c r="U234" i="2"/>
  <c r="U256" i="2"/>
  <c r="U21" i="2"/>
  <c r="U584" i="2"/>
  <c r="U182" i="2"/>
  <c r="U593" i="2"/>
  <c r="U307" i="2"/>
  <c r="U673" i="2"/>
  <c r="U441" i="2"/>
  <c r="U660" i="2"/>
  <c r="U274" i="2"/>
  <c r="U449" i="2"/>
  <c r="U464" i="2"/>
  <c r="U551" i="2"/>
  <c r="U641" i="2"/>
  <c r="U398" i="2"/>
  <c r="U84" i="2"/>
  <c r="U603" i="2"/>
  <c r="U89" i="2"/>
  <c r="U410" i="2"/>
  <c r="U311" i="2"/>
  <c r="U358" i="2"/>
  <c r="U218" i="2"/>
  <c r="U471" i="2"/>
  <c r="U220" i="2"/>
  <c r="U549" i="2"/>
  <c r="U409" i="2"/>
  <c r="U664" i="2"/>
  <c r="U503" i="2"/>
  <c r="U85" i="2"/>
  <c r="U203" i="2"/>
  <c r="U500" i="2"/>
  <c r="U344" i="2"/>
  <c r="U231" i="2"/>
  <c r="U75" i="2"/>
  <c r="U508" i="2"/>
  <c r="U554" i="2"/>
  <c r="U119" i="2"/>
  <c r="U485" i="2"/>
  <c r="U178" i="2"/>
  <c r="U112" i="2"/>
  <c r="U269" i="2"/>
  <c r="U337" i="2"/>
  <c r="U405" i="2"/>
  <c r="U270" i="2"/>
  <c r="U444" i="2"/>
  <c r="U140" i="2"/>
  <c r="U676" i="2"/>
  <c r="U51" i="2"/>
  <c r="U621" i="2"/>
  <c r="U66" i="2"/>
  <c r="U567" i="2"/>
  <c r="U626" i="2"/>
  <c r="U524" i="2"/>
  <c r="U719" i="2"/>
  <c r="U59" i="2"/>
  <c r="U552" i="2"/>
  <c r="U298" i="2"/>
  <c r="U266" i="2"/>
  <c r="U215" i="2"/>
  <c r="U707" i="2"/>
  <c r="U497" i="2"/>
  <c r="U69" i="2"/>
  <c r="U461" i="2"/>
  <c r="U16" i="2"/>
  <c r="U315" i="2"/>
  <c r="U152" i="2"/>
  <c r="U360" i="2"/>
  <c r="U317" i="2"/>
  <c r="U696" i="2"/>
  <c r="U250" i="2"/>
  <c r="U504" i="2"/>
  <c r="U187" i="2"/>
  <c r="T60" i="3" s="1"/>
  <c r="U67" i="2"/>
  <c r="U297" i="2"/>
  <c r="U555" i="2"/>
  <c r="U543" i="2"/>
  <c r="U219" i="2"/>
  <c r="U634" i="2"/>
  <c r="U422" i="2"/>
  <c r="U367" i="2"/>
  <c r="U267" i="2"/>
  <c r="U214" i="2"/>
  <c r="U23" i="2"/>
  <c r="U588" i="2"/>
  <c r="U146" i="2"/>
  <c r="U437" i="2"/>
  <c r="U435" i="2"/>
  <c r="U196" i="2"/>
  <c r="U495" i="2"/>
  <c r="U565" i="2"/>
  <c r="U511" i="2"/>
  <c r="U382" i="2"/>
  <c r="U166" i="2"/>
  <c r="U79" i="2"/>
  <c r="U448" i="2"/>
  <c r="U158" i="2"/>
  <c r="U428" i="2"/>
  <c r="U50" i="2"/>
  <c r="U300" i="2"/>
  <c r="U246" i="2"/>
  <c r="U248" i="2"/>
  <c r="U502" i="2"/>
  <c r="U632" i="2"/>
  <c r="U275" i="2"/>
  <c r="U71" i="2"/>
  <c r="U28" i="2"/>
  <c r="U710" i="2"/>
  <c r="U108" i="2"/>
  <c r="U45" i="2"/>
  <c r="U561" i="2"/>
  <c r="U6" i="2"/>
  <c r="U48" i="2"/>
  <c r="T64" i="3" s="1"/>
  <c r="U635" i="2"/>
  <c r="U123" i="2"/>
  <c r="U540" i="2"/>
  <c r="U176" i="2"/>
  <c r="U518" i="2"/>
  <c r="U70" i="2"/>
  <c r="U624" i="2"/>
  <c r="U247" i="2"/>
  <c r="T4" i="3" s="1"/>
  <c r="U197" i="2"/>
  <c r="U416" i="2"/>
  <c r="U185" i="2"/>
  <c r="U356" i="2"/>
  <c r="U492" i="2"/>
  <c r="U259" i="2"/>
  <c r="U213" i="2"/>
  <c r="U141" i="2"/>
  <c r="U319" i="2"/>
  <c r="U186" i="2"/>
  <c r="U261" i="2"/>
  <c r="U558" i="2"/>
  <c r="U346" i="2"/>
  <c r="U431" i="2"/>
  <c r="U175" i="2"/>
  <c r="U323" i="2"/>
  <c r="U128" i="2"/>
  <c r="U677" i="2"/>
  <c r="U133" i="2"/>
  <c r="U55" i="2"/>
  <c r="U95" i="2"/>
  <c r="U629" i="2"/>
  <c r="U224" i="2"/>
  <c r="U7" i="2"/>
  <c r="U41" i="2"/>
  <c r="U473" i="2"/>
  <c r="U34" i="2"/>
  <c r="U77" i="2"/>
  <c r="U404" i="2"/>
  <c r="U117" i="2"/>
  <c r="U87" i="2"/>
  <c r="U483" i="2"/>
  <c r="U589" i="2"/>
  <c r="U720" i="2"/>
  <c r="U578" i="2"/>
  <c r="U38" i="2"/>
  <c r="U338" i="2"/>
  <c r="U663" i="2"/>
  <c r="U476" i="2"/>
  <c r="U610" i="2"/>
  <c r="U137" i="2"/>
  <c r="U699" i="2"/>
  <c r="U273" i="2"/>
  <c r="U509" i="2"/>
  <c r="U305" i="2"/>
  <c r="U468" i="2"/>
  <c r="U672" i="2"/>
  <c r="U407" i="2"/>
  <c r="U27" i="2"/>
  <c r="U515" i="2"/>
  <c r="U190" i="2"/>
  <c r="U253" i="2"/>
  <c r="U550" i="2"/>
  <c r="U289" i="2"/>
  <c r="U293" i="2"/>
  <c r="U522" i="2"/>
  <c r="U647" i="2"/>
  <c r="U155" i="2"/>
  <c r="U370" i="2"/>
  <c r="U604" i="2"/>
  <c r="U91" i="2"/>
  <c r="U179" i="2"/>
  <c r="U105" i="2"/>
  <c r="U585" i="2"/>
  <c r="U151" i="2"/>
  <c r="U109" i="2"/>
  <c r="U402" i="2"/>
  <c r="U689" i="2"/>
  <c r="U321" i="2"/>
  <c r="U276" i="2"/>
  <c r="U149" i="2"/>
  <c r="U394" i="2"/>
  <c r="U595" i="2"/>
  <c r="U156" i="2"/>
  <c r="U531" i="2"/>
  <c r="U147" i="2"/>
  <c r="U620" i="2"/>
  <c r="U280" i="2"/>
  <c r="U465" i="2"/>
  <c r="U257" i="2"/>
  <c r="U35" i="2"/>
  <c r="U139" i="2"/>
  <c r="U251" i="2"/>
  <c r="U527" i="2"/>
  <c r="U397" i="2"/>
  <c r="U99" i="2"/>
  <c r="U477" i="2"/>
  <c r="U181" i="2"/>
  <c r="U389" i="2"/>
  <c r="U165" i="2"/>
  <c r="U687" i="2"/>
  <c r="U118" i="2"/>
  <c r="U57" i="2"/>
  <c r="U24" i="2"/>
  <c r="U365" i="2"/>
  <c r="U92" i="2"/>
  <c r="U114" i="2"/>
  <c r="U350" i="2"/>
  <c r="U637" i="2"/>
  <c r="T120" i="3" s="1"/>
  <c r="U19" i="2"/>
  <c r="U227" i="2"/>
  <c r="U143" i="2"/>
  <c r="U377" i="2"/>
  <c r="U470" i="2"/>
  <c r="U132" i="2"/>
  <c r="U580" i="2"/>
  <c r="U226" i="2"/>
  <c r="U167" i="2"/>
  <c r="U25" i="2"/>
  <c r="U326" i="2"/>
  <c r="U216" i="2"/>
  <c r="U15" i="2"/>
  <c r="U8" i="2"/>
  <c r="U638" i="2"/>
  <c r="U730" i="2"/>
  <c r="U56" i="2"/>
  <c r="U221" i="2"/>
  <c r="U528" i="2"/>
  <c r="U520" i="2"/>
  <c r="U327" i="2"/>
  <c r="U115" i="2"/>
  <c r="U211" i="2"/>
  <c r="U284" i="2"/>
  <c r="U121" i="2"/>
  <c r="U512" i="2"/>
  <c r="U408" i="2"/>
  <c r="U241" i="2"/>
  <c r="U61" i="2"/>
  <c r="U460" i="2"/>
  <c r="U355" i="2"/>
  <c r="U354" i="2"/>
  <c r="U656" i="2"/>
  <c r="U154" i="2"/>
  <c r="U517" i="2"/>
  <c r="U644" i="2"/>
  <c r="U285" i="2"/>
  <c r="U423" i="2"/>
  <c r="U607" i="2"/>
  <c r="U445" i="2"/>
  <c r="U13" i="2"/>
  <c r="U413" i="2"/>
  <c r="U698" i="2"/>
  <c r="U379" i="2"/>
  <c r="U237" i="2"/>
  <c r="U661" i="2"/>
  <c r="U240" i="2"/>
  <c r="U120" i="2"/>
  <c r="U4" i="2"/>
  <c r="U726" i="2"/>
  <c r="U212" i="2"/>
  <c r="U18" i="2"/>
  <c r="U385" i="2"/>
  <c r="U169" i="2"/>
  <c r="U254" i="2"/>
  <c r="U163" i="2"/>
  <c r="U330" i="2"/>
  <c r="U486" i="2"/>
  <c r="U299" i="2"/>
  <c r="U537" i="2"/>
  <c r="U78" i="2"/>
  <c r="U619" i="2"/>
  <c r="U334" i="2"/>
  <c r="U725" i="2"/>
  <c r="U425" i="2"/>
  <c r="U113" i="2"/>
  <c r="U42" i="2"/>
  <c r="U459" i="2"/>
  <c r="U136" i="2"/>
  <c r="U596" i="2"/>
  <c r="U399" i="2"/>
  <c r="U228" i="2"/>
  <c r="U499" i="2"/>
  <c r="U351" i="2"/>
  <c r="U645" i="2"/>
  <c r="U450" i="2"/>
  <c r="U731" i="2"/>
  <c r="U242" i="2"/>
  <c r="U400" i="2"/>
  <c r="U667" i="2"/>
  <c r="U469" i="2"/>
  <c r="U553" i="2"/>
  <c r="U222" i="2"/>
  <c r="U452" i="2"/>
  <c r="U685" i="2"/>
  <c r="U110" i="2"/>
  <c r="U455" i="2"/>
  <c r="U12" i="2"/>
  <c r="U613" i="2"/>
  <c r="U17" i="2"/>
  <c r="U662" i="2"/>
  <c r="U352" i="2"/>
  <c r="U594" i="2"/>
  <c r="U406" i="2"/>
  <c r="U467" i="2"/>
  <c r="U491" i="2"/>
  <c r="U347" i="2"/>
  <c r="U420" i="2"/>
  <c r="U513" i="2"/>
  <c r="U100" i="2"/>
  <c r="U58" i="2"/>
  <c r="U333" i="2"/>
  <c r="U160" i="2"/>
  <c r="U608" i="2"/>
  <c r="U180" i="2"/>
  <c r="U263" i="2"/>
  <c r="U126" i="2"/>
  <c r="U682" i="2"/>
  <c r="U411" i="2"/>
  <c r="U393" i="2"/>
  <c r="U665" i="2"/>
  <c r="U546" i="2"/>
  <c r="U734" i="2"/>
  <c r="U576" i="2"/>
  <c r="U339" i="2"/>
  <c r="U475" i="2"/>
  <c r="U544" i="2"/>
  <c r="U304" i="2"/>
  <c r="U208" i="2"/>
  <c r="U353" i="2"/>
  <c r="U706" i="2"/>
  <c r="U301" i="2"/>
  <c r="U74" i="2"/>
  <c r="U454" i="2"/>
  <c r="U368" i="2"/>
  <c r="U200" i="2"/>
  <c r="T55" i="3" s="1"/>
  <c r="U612" i="2"/>
  <c r="U96" i="2"/>
  <c r="U506" i="2"/>
  <c r="U286" i="2"/>
  <c r="U97" i="2"/>
  <c r="U46" i="2"/>
  <c r="U386" i="2"/>
  <c r="U33" i="2"/>
  <c r="U148" i="2"/>
  <c r="U72" i="2"/>
  <c r="U592" i="2"/>
  <c r="U281" i="2"/>
  <c r="U529" i="2"/>
  <c r="U617" i="2"/>
  <c r="U243" i="2"/>
  <c r="U63" i="2"/>
  <c r="U489" i="2"/>
  <c r="U40" i="2"/>
  <c r="U493" i="2"/>
  <c r="U86" i="2"/>
  <c r="U643" i="2"/>
  <c r="U590" i="2"/>
  <c r="U541" i="2"/>
  <c r="U439" i="2"/>
  <c r="U31" i="2"/>
  <c r="U47" i="2"/>
  <c r="U625" i="2"/>
  <c r="U702" i="2"/>
  <c r="U29" i="2"/>
  <c r="U264" i="2"/>
  <c r="U255" i="2"/>
  <c r="U474" i="2"/>
  <c r="U514" i="2"/>
  <c r="T118" i="3" s="1"/>
  <c r="U265" i="2"/>
  <c r="U82" i="2"/>
  <c r="U302" i="2"/>
  <c r="U357" i="2"/>
  <c r="U462" i="2"/>
  <c r="U359" i="2"/>
  <c r="U76" i="2"/>
  <c r="U36" i="2"/>
  <c r="U372" i="2"/>
  <c r="U694" i="2"/>
  <c r="U349" i="2"/>
  <c r="U569" i="2"/>
  <c r="U456" i="2"/>
  <c r="U670" i="2"/>
  <c r="U674" i="2"/>
  <c r="U421" i="2"/>
  <c r="U335" i="2"/>
  <c r="U717" i="2"/>
  <c r="U209" i="2"/>
  <c r="U646" i="2"/>
  <c r="U159" i="2"/>
  <c r="U81" i="2"/>
  <c r="U363" i="2"/>
  <c r="U328" i="2"/>
  <c r="U129" i="2"/>
  <c r="U705" i="2"/>
  <c r="U189" i="2"/>
  <c r="U675" i="2"/>
  <c r="U101" i="2"/>
  <c r="U533" i="2"/>
  <c r="U704" i="2"/>
  <c r="U73" i="2"/>
  <c r="U244" i="2"/>
  <c r="U52" i="2"/>
  <c r="U494" i="2"/>
  <c r="U713" i="2"/>
  <c r="U83" i="2"/>
  <c r="U150" i="2"/>
  <c r="U446" i="2"/>
  <c r="U80" i="2"/>
  <c r="U381" i="2"/>
  <c r="U583" i="2"/>
  <c r="T119" i="3" s="1"/>
  <c r="U131" i="2"/>
  <c r="U729" i="2"/>
  <c r="U145" i="2"/>
  <c r="U260" i="2"/>
  <c r="U484" i="2"/>
  <c r="U322" i="2"/>
  <c r="U245" i="2"/>
  <c r="U391" i="2"/>
  <c r="U279" i="2"/>
  <c r="U695" i="2"/>
  <c r="U653" i="2"/>
  <c r="U691" i="2"/>
  <c r="U633" i="2"/>
  <c r="U519" i="2"/>
  <c r="U127" i="2"/>
  <c r="U548" i="2"/>
  <c r="U325" i="2"/>
  <c r="U383" i="2"/>
  <c r="U649" i="2"/>
  <c r="U692" i="2"/>
  <c r="U277" i="2"/>
  <c r="U575" i="2"/>
  <c r="U375" i="2"/>
  <c r="U700" i="2"/>
  <c r="U703" i="2"/>
  <c r="U683" i="2"/>
  <c r="U556" i="2"/>
  <c r="U587" i="2"/>
  <c r="U440" i="2"/>
  <c r="U510" i="2"/>
  <c r="U107" i="2"/>
  <c r="U688" i="2"/>
  <c r="U586" i="2"/>
  <c r="U640" i="2"/>
  <c r="U294" i="2"/>
  <c r="U735" i="2"/>
  <c r="U507" i="2"/>
  <c r="U258" i="2"/>
  <c r="U574" i="2"/>
  <c r="U329" i="2"/>
  <c r="U650" i="2"/>
  <c r="U690" i="2"/>
  <c r="U134" i="2"/>
  <c r="U98" i="2"/>
  <c r="U392" i="2"/>
  <c r="U373" i="2"/>
  <c r="U287" i="2"/>
  <c r="U371" i="2"/>
  <c r="U188" i="2"/>
  <c r="U426" i="2"/>
  <c r="U591" i="2"/>
  <c r="U534" i="2"/>
  <c r="U64" i="2"/>
  <c r="U314" i="2"/>
  <c r="U614" i="2"/>
  <c r="U728" i="2"/>
  <c r="U376" i="2"/>
  <c r="U306" i="2"/>
  <c r="U429" i="2"/>
  <c r="U207" i="2"/>
  <c r="U343" i="2"/>
  <c r="U573" i="2"/>
  <c r="U384" i="2"/>
  <c r="U581" i="2"/>
  <c r="U362" i="2"/>
  <c r="U479" i="2"/>
  <c r="U679" i="2"/>
  <c r="U600" i="2"/>
  <c r="U201" i="2"/>
  <c r="U490" i="2"/>
  <c r="U525" i="2"/>
  <c r="U458" i="2"/>
  <c r="U505" i="2"/>
  <c r="U530" i="2"/>
  <c r="U631" i="2"/>
  <c r="U401" i="2"/>
  <c r="U559" i="2"/>
  <c r="U268" i="2"/>
  <c r="U316" i="2"/>
  <c r="U616" i="2"/>
  <c r="U199" i="2"/>
  <c r="U457" i="2"/>
  <c r="U271" i="2"/>
  <c r="U414" i="2"/>
  <c r="U480" i="2"/>
  <c r="U498" i="2"/>
  <c r="U712" i="2"/>
  <c r="U374" i="2"/>
  <c r="U718" i="2"/>
  <c r="U204" i="2"/>
  <c r="U320" i="2"/>
  <c r="U478" i="2"/>
  <c r="U562" i="2"/>
  <c r="U378" i="2"/>
  <c r="U671" i="2"/>
  <c r="U380" i="2"/>
  <c r="U438" i="2"/>
  <c r="U639" i="2"/>
  <c r="U572" i="2"/>
  <c r="U642" i="2"/>
  <c r="U721" i="2"/>
  <c r="U697" i="2"/>
  <c r="U442" i="2"/>
  <c r="U566" i="2"/>
  <c r="U481" i="2"/>
  <c r="U714" i="2"/>
  <c r="U678" i="2"/>
  <c r="U651" i="2"/>
  <c r="U722" i="2"/>
  <c r="U570" i="2"/>
  <c r="U711" i="2"/>
  <c r="U597" i="2"/>
  <c r="U733" i="2"/>
  <c r="U657" i="2"/>
  <c r="U686" i="2"/>
  <c r="U577" i="2"/>
  <c r="U627" i="2"/>
  <c r="U564" i="2"/>
  <c r="U709" i="2"/>
  <c r="U693" i="2"/>
  <c r="U701" i="2"/>
  <c r="U622" i="2"/>
  <c r="U724" i="2"/>
  <c r="U680" i="2"/>
  <c r="U655" i="2"/>
  <c r="U666" i="2"/>
  <c r="U648" i="2"/>
  <c r="U716" i="2"/>
  <c r="U630" i="2"/>
  <c r="U579" i="2"/>
  <c r="U732" i="2"/>
  <c r="U684" i="2"/>
  <c r="U727" i="2"/>
  <c r="T568" i="2"/>
  <c r="T605" i="2"/>
  <c r="T599" i="2"/>
  <c r="T168" i="2"/>
  <c r="T395" i="2"/>
  <c r="T582" i="2"/>
  <c r="T308" i="2"/>
  <c r="T447" i="2"/>
  <c r="T601" i="2"/>
  <c r="T361" i="2"/>
  <c r="T336" i="2"/>
  <c r="T130" i="2"/>
  <c r="T547" i="2"/>
  <c r="T282" i="2"/>
  <c r="T681" i="2"/>
  <c r="T170" i="2"/>
  <c r="T122" i="2"/>
  <c r="T403" i="2"/>
  <c r="T487" i="2"/>
  <c r="T463" i="2"/>
  <c r="T659" i="2"/>
  <c r="T342" i="2"/>
  <c r="T419" i="2"/>
  <c r="T68" i="2"/>
  <c r="T232" i="2"/>
  <c r="T125" i="2"/>
  <c r="T177" i="2"/>
  <c r="T20" i="2"/>
  <c r="T571" i="2"/>
  <c r="T668" i="2"/>
  <c r="T369" i="2"/>
  <c r="T142" i="2"/>
  <c r="T90" i="2"/>
  <c r="T138" i="2"/>
  <c r="T669" i="2"/>
  <c r="T652" i="2"/>
  <c r="T62" i="2"/>
  <c r="T43" i="2"/>
  <c r="T324" i="2"/>
  <c r="T623" i="2"/>
  <c r="T93" i="2"/>
  <c r="T9" i="2"/>
  <c r="T557" i="2"/>
  <c r="T22" i="2"/>
  <c r="T453" i="2"/>
  <c r="T272" i="2"/>
  <c r="T210" i="2"/>
  <c r="T545" i="2"/>
  <c r="T348" i="2"/>
  <c r="T424" i="2"/>
  <c r="T198" i="2"/>
  <c r="T173" i="2"/>
  <c r="T116" i="2"/>
  <c r="T60" i="2"/>
  <c r="T658" i="2"/>
  <c r="T390" i="2"/>
  <c r="T516" i="2"/>
  <c r="T144" i="2"/>
  <c r="T65" i="2"/>
  <c r="T206" i="2"/>
  <c r="T563" i="2"/>
  <c r="T542" i="2"/>
  <c r="T331" i="2"/>
  <c r="T415" i="2"/>
  <c r="T443" i="2"/>
  <c r="T482" i="2"/>
  <c r="T205" i="2"/>
  <c r="T312" i="2"/>
  <c r="T466" i="2"/>
  <c r="T193" i="2"/>
  <c r="T451" i="2"/>
  <c r="T535" i="2"/>
  <c r="T164" i="2"/>
  <c r="T388" i="2"/>
  <c r="T291" i="2"/>
  <c r="T102" i="2"/>
  <c r="T103" i="2"/>
  <c r="T135" i="2"/>
  <c r="T3" i="2"/>
  <c r="T488" i="2"/>
  <c r="T303" i="2"/>
  <c r="T526" i="2"/>
  <c r="T341" i="2"/>
  <c r="T290" i="2"/>
  <c r="T229" i="2"/>
  <c r="T106" i="2"/>
  <c r="S58" i="3" s="1"/>
  <c r="T217" i="2"/>
  <c r="T252" i="2"/>
  <c r="T602" i="2"/>
  <c r="T10" i="2"/>
  <c r="T11" i="2"/>
  <c r="T54" i="2"/>
  <c r="T295" i="2"/>
  <c r="T636" i="2"/>
  <c r="T412" i="2"/>
  <c r="T387" i="2"/>
  <c r="T53" i="2"/>
  <c r="T44" i="2"/>
  <c r="T172" i="2"/>
  <c r="T278" i="2"/>
  <c r="T296" i="2"/>
  <c r="T5" i="2"/>
  <c r="T283" i="2"/>
  <c r="T153" i="2"/>
  <c r="T157" i="2"/>
  <c r="T433" i="2"/>
  <c r="T171" i="2"/>
  <c r="T184" i="2"/>
  <c r="T538" i="2"/>
  <c r="T191" i="2"/>
  <c r="T94" i="2"/>
  <c r="T288" i="2"/>
  <c r="T427" i="2"/>
  <c r="T310" i="2"/>
  <c r="T39" i="2"/>
  <c r="T598" i="2"/>
  <c r="T366" i="2"/>
  <c r="T708" i="2"/>
  <c r="T192" i="2"/>
  <c r="T606" i="2"/>
  <c r="T195" i="2"/>
  <c r="T340" i="2"/>
  <c r="T37" i="2"/>
  <c r="T536" i="2"/>
  <c r="T225" i="2"/>
  <c r="T230" i="2"/>
  <c r="T496" i="2"/>
  <c r="T532" i="2"/>
  <c r="T364" i="2"/>
  <c r="T313" i="2"/>
  <c r="S107" i="3" s="1"/>
  <c r="T262" i="2"/>
  <c r="T183" i="2"/>
  <c r="T236" i="2"/>
  <c r="T436" i="2"/>
  <c r="T238" i="2"/>
  <c r="T32" i="2"/>
  <c r="T49" i="2"/>
  <c r="T235" i="2"/>
  <c r="T417" i="2"/>
  <c r="T434" i="2"/>
  <c r="T332" i="2"/>
  <c r="T723" i="2"/>
  <c r="S104" i="3" s="1"/>
  <c r="T174" i="2"/>
  <c r="T233" i="2"/>
  <c r="T162" i="2"/>
  <c r="T309" i="2"/>
  <c r="T223" i="2"/>
  <c r="T104" i="2"/>
  <c r="T396" i="2"/>
  <c r="T249" i="2"/>
  <c r="T715" i="2"/>
  <c r="T345" i="2"/>
  <c r="T2" i="2"/>
  <c r="T14" i="2"/>
  <c r="T111" i="2"/>
  <c r="T430" i="2"/>
  <c r="T124" i="2"/>
  <c r="T521" i="2"/>
  <c r="T611" i="2"/>
  <c r="T26" i="2"/>
  <c r="T202" i="2"/>
  <c r="T239" i="2"/>
  <c r="T432" i="2"/>
  <c r="S2" i="3" s="1"/>
  <c r="T609" i="2"/>
  <c r="T418" i="2"/>
  <c r="T88" i="2"/>
  <c r="T472" i="2"/>
  <c r="T501" i="2"/>
  <c r="T560" i="2"/>
  <c r="T523" i="2"/>
  <c r="T628" i="2"/>
  <c r="T292" i="2"/>
  <c r="T615" i="2"/>
  <c r="T318" i="2"/>
  <c r="T654" i="2"/>
  <c r="T618" i="2"/>
  <c r="T161" i="2"/>
  <c r="T539" i="2"/>
  <c r="T194" i="2"/>
  <c r="T30" i="2"/>
  <c r="T234" i="2"/>
  <c r="T256" i="2"/>
  <c r="T21" i="2"/>
  <c r="T584" i="2"/>
  <c r="T182" i="2"/>
  <c r="T593" i="2"/>
  <c r="T307" i="2"/>
  <c r="T673" i="2"/>
  <c r="T441" i="2"/>
  <c r="T660" i="2"/>
  <c r="T274" i="2"/>
  <c r="T449" i="2"/>
  <c r="T464" i="2"/>
  <c r="T551" i="2"/>
  <c r="T641" i="2"/>
  <c r="T398" i="2"/>
  <c r="S117" i="3" s="1"/>
  <c r="T84" i="2"/>
  <c r="T603" i="2"/>
  <c r="T89" i="2"/>
  <c r="T410" i="2"/>
  <c r="T311" i="2"/>
  <c r="T358" i="2"/>
  <c r="T218" i="2"/>
  <c r="T471" i="2"/>
  <c r="T220" i="2"/>
  <c r="T549" i="2"/>
  <c r="T409" i="2"/>
  <c r="T664" i="2"/>
  <c r="T503" i="2"/>
  <c r="T85" i="2"/>
  <c r="T203" i="2"/>
  <c r="T500" i="2"/>
  <c r="T344" i="2"/>
  <c r="T231" i="2"/>
  <c r="T75" i="2"/>
  <c r="T508" i="2"/>
  <c r="T554" i="2"/>
  <c r="T119" i="2"/>
  <c r="T485" i="2"/>
  <c r="T178" i="2"/>
  <c r="T112" i="2"/>
  <c r="T269" i="2"/>
  <c r="T337" i="2"/>
  <c r="T405" i="2"/>
  <c r="T270" i="2"/>
  <c r="T444" i="2"/>
  <c r="T140" i="2"/>
  <c r="T676" i="2"/>
  <c r="T51" i="2"/>
  <c r="T621" i="2"/>
  <c r="T66" i="2"/>
  <c r="T567" i="2"/>
  <c r="T626" i="2"/>
  <c r="T524" i="2"/>
  <c r="T719" i="2"/>
  <c r="T59" i="2"/>
  <c r="T552" i="2"/>
  <c r="T298" i="2"/>
  <c r="T266" i="2"/>
  <c r="T215" i="2"/>
  <c r="T707" i="2"/>
  <c r="T497" i="2"/>
  <c r="T69" i="2"/>
  <c r="T461" i="2"/>
  <c r="T16" i="2"/>
  <c r="T315" i="2"/>
  <c r="T152" i="2"/>
  <c r="T360" i="2"/>
  <c r="T317" i="2"/>
  <c r="T696" i="2"/>
  <c r="T250" i="2"/>
  <c r="T504" i="2"/>
  <c r="T187" i="2"/>
  <c r="S60" i="3" s="1"/>
  <c r="T67" i="2"/>
  <c r="T297" i="2"/>
  <c r="T555" i="2"/>
  <c r="T543" i="2"/>
  <c r="T219" i="2"/>
  <c r="T634" i="2"/>
  <c r="T422" i="2"/>
  <c r="T367" i="2"/>
  <c r="T267" i="2"/>
  <c r="T214" i="2"/>
  <c r="T23" i="2"/>
  <c r="T588" i="2"/>
  <c r="T146" i="2"/>
  <c r="T437" i="2"/>
  <c r="T435" i="2"/>
  <c r="T196" i="2"/>
  <c r="T495" i="2"/>
  <c r="T565" i="2"/>
  <c r="T511" i="2"/>
  <c r="T382" i="2"/>
  <c r="T166" i="2"/>
  <c r="T79" i="2"/>
  <c r="T448" i="2"/>
  <c r="T158" i="2"/>
  <c r="T428" i="2"/>
  <c r="T50" i="2"/>
  <c r="T300" i="2"/>
  <c r="T246" i="2"/>
  <c r="T248" i="2"/>
  <c r="T502" i="2"/>
  <c r="T632" i="2"/>
  <c r="T275" i="2"/>
  <c r="T71" i="2"/>
  <c r="T28" i="2"/>
  <c r="T710" i="2"/>
  <c r="T108" i="2"/>
  <c r="T45" i="2"/>
  <c r="T561" i="2"/>
  <c r="T6" i="2"/>
  <c r="T48" i="2"/>
  <c r="T635" i="2"/>
  <c r="T123" i="2"/>
  <c r="T540" i="2"/>
  <c r="T176" i="2"/>
  <c r="T518" i="2"/>
  <c r="T70" i="2"/>
  <c r="T624" i="2"/>
  <c r="T247" i="2"/>
  <c r="S4" i="3" s="1"/>
  <c r="T197" i="2"/>
  <c r="T416" i="2"/>
  <c r="T185" i="2"/>
  <c r="T356" i="2"/>
  <c r="T492" i="2"/>
  <c r="T259" i="2"/>
  <c r="T213" i="2"/>
  <c r="T141" i="2"/>
  <c r="T319" i="2"/>
  <c r="T186" i="2"/>
  <c r="T261" i="2"/>
  <c r="T558" i="2"/>
  <c r="T346" i="2"/>
  <c r="T431" i="2"/>
  <c r="T175" i="2"/>
  <c r="T323" i="2"/>
  <c r="T128" i="2"/>
  <c r="T677" i="2"/>
  <c r="T133" i="2"/>
  <c r="T55" i="2"/>
  <c r="T95" i="2"/>
  <c r="T629" i="2"/>
  <c r="T224" i="2"/>
  <c r="T7" i="2"/>
  <c r="T41" i="2"/>
  <c r="T473" i="2"/>
  <c r="T34" i="2"/>
  <c r="T77" i="2"/>
  <c r="T404" i="2"/>
  <c r="T117" i="2"/>
  <c r="T87" i="2"/>
  <c r="T483" i="2"/>
  <c r="T589" i="2"/>
  <c r="T720" i="2"/>
  <c r="T578" i="2"/>
  <c r="T38" i="2"/>
  <c r="T338" i="2"/>
  <c r="T663" i="2"/>
  <c r="T476" i="2"/>
  <c r="T610" i="2"/>
  <c r="T137" i="2"/>
  <c r="T699" i="2"/>
  <c r="T273" i="2"/>
  <c r="T509" i="2"/>
  <c r="T305" i="2"/>
  <c r="T468" i="2"/>
  <c r="T672" i="2"/>
  <c r="T407" i="2"/>
  <c r="T27" i="2"/>
  <c r="T515" i="2"/>
  <c r="T190" i="2"/>
  <c r="T253" i="2"/>
  <c r="T550" i="2"/>
  <c r="T289" i="2"/>
  <c r="T293" i="2"/>
  <c r="T522" i="2"/>
  <c r="T647" i="2"/>
  <c r="T155" i="2"/>
  <c r="T370" i="2"/>
  <c r="T604" i="2"/>
  <c r="T91" i="2"/>
  <c r="T179" i="2"/>
  <c r="T105" i="2"/>
  <c r="T585" i="2"/>
  <c r="T151" i="2"/>
  <c r="T109" i="2"/>
  <c r="T402" i="2"/>
  <c r="T689" i="2"/>
  <c r="T321" i="2"/>
  <c r="T276" i="2"/>
  <c r="T149" i="2"/>
  <c r="T394" i="2"/>
  <c r="T595" i="2"/>
  <c r="T156" i="2"/>
  <c r="T531" i="2"/>
  <c r="T147" i="2"/>
  <c r="T620" i="2"/>
  <c r="T280" i="2"/>
  <c r="T465" i="2"/>
  <c r="T257" i="2"/>
  <c r="T35" i="2"/>
  <c r="T139" i="2"/>
  <c r="T251" i="2"/>
  <c r="T527" i="2"/>
  <c r="T397" i="2"/>
  <c r="T99" i="2"/>
  <c r="T477" i="2"/>
  <c r="T181" i="2"/>
  <c r="T389" i="2"/>
  <c r="T165" i="2"/>
  <c r="T687" i="2"/>
  <c r="T118" i="2"/>
  <c r="T57" i="2"/>
  <c r="T24" i="2"/>
  <c r="T365" i="2"/>
  <c r="T92" i="2"/>
  <c r="T114" i="2"/>
  <c r="T350" i="2"/>
  <c r="T637" i="2"/>
  <c r="T19" i="2"/>
  <c r="T227" i="2"/>
  <c r="T143" i="2"/>
  <c r="T377" i="2"/>
  <c r="T470" i="2"/>
  <c r="T132" i="2"/>
  <c r="T580" i="2"/>
  <c r="T226" i="2"/>
  <c r="T167" i="2"/>
  <c r="T25" i="2"/>
  <c r="T326" i="2"/>
  <c r="T216" i="2"/>
  <c r="T15" i="2"/>
  <c r="T8" i="2"/>
  <c r="T638" i="2"/>
  <c r="T730" i="2"/>
  <c r="T56" i="2"/>
  <c r="T221" i="2"/>
  <c r="T528" i="2"/>
  <c r="T520" i="2"/>
  <c r="T327" i="2"/>
  <c r="T115" i="2"/>
  <c r="T211" i="2"/>
  <c r="T284" i="2"/>
  <c r="T121" i="2"/>
  <c r="T512" i="2"/>
  <c r="T408" i="2"/>
  <c r="T241" i="2"/>
  <c r="T61" i="2"/>
  <c r="T460" i="2"/>
  <c r="T355" i="2"/>
  <c r="T354" i="2"/>
  <c r="T656" i="2"/>
  <c r="T154" i="2"/>
  <c r="T517" i="2"/>
  <c r="T644" i="2"/>
  <c r="T285" i="2"/>
  <c r="T423" i="2"/>
  <c r="T607" i="2"/>
  <c r="T445" i="2"/>
  <c r="T13" i="2"/>
  <c r="T413" i="2"/>
  <c r="T698" i="2"/>
  <c r="T379" i="2"/>
  <c r="T237" i="2"/>
  <c r="T661" i="2"/>
  <c r="T240" i="2"/>
  <c r="T120" i="2"/>
  <c r="T4" i="2"/>
  <c r="T726" i="2"/>
  <c r="T212" i="2"/>
  <c r="T18" i="2"/>
  <c r="T385" i="2"/>
  <c r="T169" i="2"/>
  <c r="T254" i="2"/>
  <c r="T163" i="2"/>
  <c r="T330" i="2"/>
  <c r="T486" i="2"/>
  <c r="T299" i="2"/>
  <c r="T537" i="2"/>
  <c r="T78" i="2"/>
  <c r="T619" i="2"/>
  <c r="T334" i="2"/>
  <c r="T725" i="2"/>
  <c r="T425" i="2"/>
  <c r="T113" i="2"/>
  <c r="T42" i="2"/>
  <c r="T459" i="2"/>
  <c r="T136" i="2"/>
  <c r="T596" i="2"/>
  <c r="T399" i="2"/>
  <c r="T228" i="2"/>
  <c r="T499" i="2"/>
  <c r="T351" i="2"/>
  <c r="T645" i="2"/>
  <c r="T450" i="2"/>
  <c r="T731" i="2"/>
  <c r="T242" i="2"/>
  <c r="T400" i="2"/>
  <c r="T667" i="2"/>
  <c r="T469" i="2"/>
  <c r="T553" i="2"/>
  <c r="T222" i="2"/>
  <c r="T452" i="2"/>
  <c r="T685" i="2"/>
  <c r="T110" i="2"/>
  <c r="T455" i="2"/>
  <c r="T12" i="2"/>
  <c r="T613" i="2"/>
  <c r="T17" i="2"/>
  <c r="T662" i="2"/>
  <c r="T352" i="2"/>
  <c r="T594" i="2"/>
  <c r="T406" i="2"/>
  <c r="T467" i="2"/>
  <c r="T491" i="2"/>
  <c r="T347" i="2"/>
  <c r="T420" i="2"/>
  <c r="T513" i="2"/>
  <c r="T100" i="2"/>
  <c r="T58" i="2"/>
  <c r="T333" i="2"/>
  <c r="T160" i="2"/>
  <c r="T608" i="2"/>
  <c r="T180" i="2"/>
  <c r="T263" i="2"/>
  <c r="T126" i="2"/>
  <c r="T682" i="2"/>
  <c r="T411" i="2"/>
  <c r="T393" i="2"/>
  <c r="T665" i="2"/>
  <c r="T546" i="2"/>
  <c r="T734" i="2"/>
  <c r="T576" i="2"/>
  <c r="T339" i="2"/>
  <c r="T475" i="2"/>
  <c r="T544" i="2"/>
  <c r="T304" i="2"/>
  <c r="T208" i="2"/>
  <c r="T353" i="2"/>
  <c r="T706" i="2"/>
  <c r="T301" i="2"/>
  <c r="T74" i="2"/>
  <c r="T454" i="2"/>
  <c r="T368" i="2"/>
  <c r="T200" i="2"/>
  <c r="S55" i="3" s="1"/>
  <c r="T612" i="2"/>
  <c r="T96" i="2"/>
  <c r="T506" i="2"/>
  <c r="T286" i="2"/>
  <c r="T97" i="2"/>
  <c r="T46" i="2"/>
  <c r="T386" i="2"/>
  <c r="T33" i="2"/>
  <c r="T148" i="2"/>
  <c r="T72" i="2"/>
  <c r="T592" i="2"/>
  <c r="T281" i="2"/>
  <c r="T529" i="2"/>
  <c r="T617" i="2"/>
  <c r="T243" i="2"/>
  <c r="T63" i="2"/>
  <c r="T489" i="2"/>
  <c r="T40" i="2"/>
  <c r="T493" i="2"/>
  <c r="T86" i="2"/>
  <c r="T643" i="2"/>
  <c r="T590" i="2"/>
  <c r="T541" i="2"/>
  <c r="T439" i="2"/>
  <c r="T31" i="2"/>
  <c r="T47" i="2"/>
  <c r="T625" i="2"/>
  <c r="T702" i="2"/>
  <c r="T29" i="2"/>
  <c r="T264" i="2"/>
  <c r="T255" i="2"/>
  <c r="T474" i="2"/>
  <c r="T514" i="2"/>
  <c r="S118" i="3" s="1"/>
  <c r="T265" i="2"/>
  <c r="T82" i="2"/>
  <c r="T302" i="2"/>
  <c r="T357" i="2"/>
  <c r="T462" i="2"/>
  <c r="T359" i="2"/>
  <c r="T76" i="2"/>
  <c r="T36" i="2"/>
  <c r="T372" i="2"/>
  <c r="T694" i="2"/>
  <c r="T349" i="2"/>
  <c r="T569" i="2"/>
  <c r="T456" i="2"/>
  <c r="T670" i="2"/>
  <c r="T674" i="2"/>
  <c r="T421" i="2"/>
  <c r="T335" i="2"/>
  <c r="T717" i="2"/>
  <c r="T209" i="2"/>
  <c r="T646" i="2"/>
  <c r="T159" i="2"/>
  <c r="T81" i="2"/>
  <c r="T363" i="2"/>
  <c r="T328" i="2"/>
  <c r="T129" i="2"/>
  <c r="T705" i="2"/>
  <c r="T189" i="2"/>
  <c r="T675" i="2"/>
  <c r="T101" i="2"/>
  <c r="T533" i="2"/>
  <c r="T704" i="2"/>
  <c r="T73" i="2"/>
  <c r="T244" i="2"/>
  <c r="T52" i="2"/>
  <c r="T494" i="2"/>
  <c r="T713" i="2"/>
  <c r="T83" i="2"/>
  <c r="T150" i="2"/>
  <c r="T446" i="2"/>
  <c r="T80" i="2"/>
  <c r="T381" i="2"/>
  <c r="T583" i="2"/>
  <c r="S119" i="3" s="1"/>
  <c r="T131" i="2"/>
  <c r="T729" i="2"/>
  <c r="T145" i="2"/>
  <c r="T260" i="2"/>
  <c r="T484" i="2"/>
  <c r="T322" i="2"/>
  <c r="T245" i="2"/>
  <c r="T391" i="2"/>
  <c r="T279" i="2"/>
  <c r="T695" i="2"/>
  <c r="T653" i="2"/>
  <c r="T691" i="2"/>
  <c r="T633" i="2"/>
  <c r="T519" i="2"/>
  <c r="T127" i="2"/>
  <c r="T548" i="2"/>
  <c r="T325" i="2"/>
  <c r="T383" i="2"/>
  <c r="T649" i="2"/>
  <c r="T692" i="2"/>
  <c r="T277" i="2"/>
  <c r="T575" i="2"/>
  <c r="T375" i="2"/>
  <c r="T700" i="2"/>
  <c r="T703" i="2"/>
  <c r="T683" i="2"/>
  <c r="T556" i="2"/>
  <c r="T587" i="2"/>
  <c r="T440" i="2"/>
  <c r="T510" i="2"/>
  <c r="T107" i="2"/>
  <c r="T688" i="2"/>
  <c r="T586" i="2"/>
  <c r="T640" i="2"/>
  <c r="T294" i="2"/>
  <c r="T735" i="2"/>
  <c r="T507" i="2"/>
  <c r="T258" i="2"/>
  <c r="T574" i="2"/>
  <c r="T329" i="2"/>
  <c r="T650" i="2"/>
  <c r="T690" i="2"/>
  <c r="T134" i="2"/>
  <c r="T98" i="2"/>
  <c r="T392" i="2"/>
  <c r="T373" i="2"/>
  <c r="T287" i="2"/>
  <c r="T371" i="2"/>
  <c r="T188" i="2"/>
  <c r="T426" i="2"/>
  <c r="T591" i="2"/>
  <c r="T534" i="2"/>
  <c r="T64" i="2"/>
  <c r="T314" i="2"/>
  <c r="T614" i="2"/>
  <c r="T728" i="2"/>
  <c r="T376" i="2"/>
  <c r="T306" i="2"/>
  <c r="T429" i="2"/>
  <c r="T207" i="2"/>
  <c r="T343" i="2"/>
  <c r="T573" i="2"/>
  <c r="T384" i="2"/>
  <c r="T581" i="2"/>
  <c r="T362" i="2"/>
  <c r="T479" i="2"/>
  <c r="T679" i="2"/>
  <c r="T600" i="2"/>
  <c r="T201" i="2"/>
  <c r="T490" i="2"/>
  <c r="T525" i="2"/>
  <c r="T458" i="2"/>
  <c r="T505" i="2"/>
  <c r="T530" i="2"/>
  <c r="T631" i="2"/>
  <c r="T401" i="2"/>
  <c r="T559" i="2"/>
  <c r="T268" i="2"/>
  <c r="T316" i="2"/>
  <c r="T616" i="2"/>
  <c r="T199" i="2"/>
  <c r="T457" i="2"/>
  <c r="T271" i="2"/>
  <c r="T414" i="2"/>
  <c r="T480" i="2"/>
  <c r="T498" i="2"/>
  <c r="T712" i="2"/>
  <c r="T374" i="2"/>
  <c r="T718" i="2"/>
  <c r="T204" i="2"/>
  <c r="T320" i="2"/>
  <c r="T478" i="2"/>
  <c r="T562" i="2"/>
  <c r="T378" i="2"/>
  <c r="T671" i="2"/>
  <c r="T380" i="2"/>
  <c r="T438" i="2"/>
  <c r="T639" i="2"/>
  <c r="T572" i="2"/>
  <c r="T642" i="2"/>
  <c r="T721" i="2"/>
  <c r="T697" i="2"/>
  <c r="T442" i="2"/>
  <c r="T566" i="2"/>
  <c r="T481" i="2"/>
  <c r="T714" i="2"/>
  <c r="T678" i="2"/>
  <c r="T651" i="2"/>
  <c r="T722" i="2"/>
  <c r="T570" i="2"/>
  <c r="T711" i="2"/>
  <c r="T597" i="2"/>
  <c r="T733" i="2"/>
  <c r="T657" i="2"/>
  <c r="T686" i="2"/>
  <c r="T577" i="2"/>
  <c r="T627" i="2"/>
  <c r="T564" i="2"/>
  <c r="T709" i="2"/>
  <c r="T693" i="2"/>
  <c r="T701" i="2"/>
  <c r="T622" i="2"/>
  <c r="T724" i="2"/>
  <c r="T680" i="2"/>
  <c r="T655" i="2"/>
  <c r="T666" i="2"/>
  <c r="T648" i="2"/>
  <c r="T716" i="2"/>
  <c r="T630" i="2"/>
  <c r="T579" i="2"/>
  <c r="T732" i="2"/>
  <c r="T684" i="2"/>
  <c r="T727" i="2"/>
  <c r="S568" i="2"/>
  <c r="S605" i="2"/>
  <c r="S599" i="2"/>
  <c r="S168" i="2"/>
  <c r="S395" i="2"/>
  <c r="S582" i="2"/>
  <c r="S308" i="2"/>
  <c r="S447" i="2"/>
  <c r="S601" i="2"/>
  <c r="S361" i="2"/>
  <c r="S336" i="2"/>
  <c r="S130" i="2"/>
  <c r="S547" i="2"/>
  <c r="S282" i="2"/>
  <c r="S681" i="2"/>
  <c r="S170" i="2"/>
  <c r="S122" i="2"/>
  <c r="S403" i="2"/>
  <c r="S487" i="2"/>
  <c r="S463" i="2"/>
  <c r="S659" i="2"/>
  <c r="S342" i="2"/>
  <c r="S419" i="2"/>
  <c r="S68" i="2"/>
  <c r="S232" i="2"/>
  <c r="S125" i="2"/>
  <c r="S177" i="2"/>
  <c r="S20" i="2"/>
  <c r="S571" i="2"/>
  <c r="S668" i="2"/>
  <c r="S369" i="2"/>
  <c r="S142" i="2"/>
  <c r="S90" i="2"/>
  <c r="S138" i="2"/>
  <c r="S669" i="2"/>
  <c r="S652" i="2"/>
  <c r="S62" i="2"/>
  <c r="S43" i="2"/>
  <c r="S324" i="2"/>
  <c r="S623" i="2"/>
  <c r="S93" i="2"/>
  <c r="S9" i="2"/>
  <c r="S557" i="2"/>
  <c r="S22" i="2"/>
  <c r="S453" i="2"/>
  <c r="S272" i="2"/>
  <c r="S210" i="2"/>
  <c r="R66" i="3" s="1"/>
  <c r="S545" i="2"/>
  <c r="S348" i="2"/>
  <c r="S424" i="2"/>
  <c r="S198" i="2"/>
  <c r="S173" i="2"/>
  <c r="S116" i="2"/>
  <c r="S60" i="2"/>
  <c r="S658" i="2"/>
  <c r="S390" i="2"/>
  <c r="S516" i="2"/>
  <c r="S144" i="2"/>
  <c r="S65" i="2"/>
  <c r="S206" i="2"/>
  <c r="S563" i="2"/>
  <c r="S542" i="2"/>
  <c r="S331" i="2"/>
  <c r="S415" i="2"/>
  <c r="S443" i="2"/>
  <c r="S482" i="2"/>
  <c r="S205" i="2"/>
  <c r="S312" i="2"/>
  <c r="S466" i="2"/>
  <c r="S193" i="2"/>
  <c r="S451" i="2"/>
  <c r="S535" i="2"/>
  <c r="S164" i="2"/>
  <c r="S388" i="2"/>
  <c r="S291" i="2"/>
  <c r="S102" i="2"/>
  <c r="S103" i="2"/>
  <c r="S135" i="2"/>
  <c r="S3" i="2"/>
  <c r="S488" i="2"/>
  <c r="S303" i="2"/>
  <c r="S526" i="2"/>
  <c r="S341" i="2"/>
  <c r="S290" i="2"/>
  <c r="S229" i="2"/>
  <c r="S106" i="2"/>
  <c r="R58" i="3" s="1"/>
  <c r="S217" i="2"/>
  <c r="S252" i="2"/>
  <c r="S602" i="2"/>
  <c r="S10" i="2"/>
  <c r="S11" i="2"/>
  <c r="S54" i="2"/>
  <c r="S295" i="2"/>
  <c r="S636" i="2"/>
  <c r="S412" i="2"/>
  <c r="S387" i="2"/>
  <c r="S53" i="2"/>
  <c r="S44" i="2"/>
  <c r="S172" i="2"/>
  <c r="S278" i="2"/>
  <c r="S296" i="2"/>
  <c r="S5" i="2"/>
  <c r="S283" i="2"/>
  <c r="S153" i="2"/>
  <c r="S157" i="2"/>
  <c r="S433" i="2"/>
  <c r="S171" i="2"/>
  <c r="S184" i="2"/>
  <c r="S538" i="2"/>
  <c r="S191" i="2"/>
  <c r="S94" i="2"/>
  <c r="S288" i="2"/>
  <c r="S427" i="2"/>
  <c r="S310" i="2"/>
  <c r="S39" i="2"/>
  <c r="S598" i="2"/>
  <c r="S366" i="2"/>
  <c r="S708" i="2"/>
  <c r="S192" i="2"/>
  <c r="S606" i="2"/>
  <c r="S195" i="2"/>
  <c r="S340" i="2"/>
  <c r="S37" i="2"/>
  <c r="S536" i="2"/>
  <c r="S225" i="2"/>
  <c r="S230" i="2"/>
  <c r="S496" i="2"/>
  <c r="S532" i="2"/>
  <c r="S364" i="2"/>
  <c r="S313" i="2"/>
  <c r="R107" i="3" s="1"/>
  <c r="S262" i="2"/>
  <c r="S183" i="2"/>
  <c r="S236" i="2"/>
  <c r="S436" i="2"/>
  <c r="S238" i="2"/>
  <c r="S32" i="2"/>
  <c r="S49" i="2"/>
  <c r="S235" i="2"/>
  <c r="S417" i="2"/>
  <c r="S434" i="2"/>
  <c r="S332" i="2"/>
  <c r="S723" i="2"/>
  <c r="R104" i="3" s="1"/>
  <c r="S174" i="2"/>
  <c r="S233" i="2"/>
  <c r="S162" i="2"/>
  <c r="S309" i="2"/>
  <c r="S223" i="2"/>
  <c r="S104" i="2"/>
  <c r="S396" i="2"/>
  <c r="S249" i="2"/>
  <c r="S715" i="2"/>
  <c r="S345" i="2"/>
  <c r="S2" i="2"/>
  <c r="S14" i="2"/>
  <c r="S111" i="2"/>
  <c r="S430" i="2"/>
  <c r="S124" i="2"/>
  <c r="S521" i="2"/>
  <c r="S611" i="2"/>
  <c r="S26" i="2"/>
  <c r="S202" i="2"/>
  <c r="S239" i="2"/>
  <c r="S432" i="2"/>
  <c r="R2" i="3" s="1"/>
  <c r="S609" i="2"/>
  <c r="S418" i="2"/>
  <c r="S88" i="2"/>
  <c r="S472" i="2"/>
  <c r="S501" i="2"/>
  <c r="S560" i="2"/>
  <c r="S523" i="2"/>
  <c r="S628" i="2"/>
  <c r="S292" i="2"/>
  <c r="S615" i="2"/>
  <c r="S318" i="2"/>
  <c r="S654" i="2"/>
  <c r="S618" i="2"/>
  <c r="S161" i="2"/>
  <c r="S539" i="2"/>
  <c r="S194" i="2"/>
  <c r="S30" i="2"/>
  <c r="S234" i="2"/>
  <c r="S256" i="2"/>
  <c r="S21" i="2"/>
  <c r="S584" i="2"/>
  <c r="S182" i="2"/>
  <c r="S593" i="2"/>
  <c r="S307" i="2"/>
  <c r="S673" i="2"/>
  <c r="S441" i="2"/>
  <c r="S660" i="2"/>
  <c r="S274" i="2"/>
  <c r="S449" i="2"/>
  <c r="S464" i="2"/>
  <c r="S551" i="2"/>
  <c r="S641" i="2"/>
  <c r="S398" i="2"/>
  <c r="S84" i="2"/>
  <c r="S603" i="2"/>
  <c r="S89" i="2"/>
  <c r="S410" i="2"/>
  <c r="S311" i="2"/>
  <c r="S358" i="2"/>
  <c r="S218" i="2"/>
  <c r="S471" i="2"/>
  <c r="S220" i="2"/>
  <c r="S549" i="2"/>
  <c r="S409" i="2"/>
  <c r="S664" i="2"/>
  <c r="S503" i="2"/>
  <c r="S85" i="2"/>
  <c r="S203" i="2"/>
  <c r="S500" i="2"/>
  <c r="S344" i="2"/>
  <c r="S231" i="2"/>
  <c r="S75" i="2"/>
  <c r="S508" i="2"/>
  <c r="S554" i="2"/>
  <c r="S119" i="2"/>
  <c r="S485" i="2"/>
  <c r="S178" i="2"/>
  <c r="S112" i="2"/>
  <c r="S269" i="2"/>
  <c r="S337" i="2"/>
  <c r="S405" i="2"/>
  <c r="S270" i="2"/>
  <c r="S444" i="2"/>
  <c r="S140" i="2"/>
  <c r="S676" i="2"/>
  <c r="S51" i="2"/>
  <c r="S621" i="2"/>
  <c r="S66" i="2"/>
  <c r="S567" i="2"/>
  <c r="S626" i="2"/>
  <c r="S524" i="2"/>
  <c r="S719" i="2"/>
  <c r="S59" i="2"/>
  <c r="S552" i="2"/>
  <c r="S298" i="2"/>
  <c r="S266" i="2"/>
  <c r="S215" i="2"/>
  <c r="S707" i="2"/>
  <c r="S497" i="2"/>
  <c r="S69" i="2"/>
  <c r="S461" i="2"/>
  <c r="S16" i="2"/>
  <c r="S315" i="2"/>
  <c r="S152" i="2"/>
  <c r="S360" i="2"/>
  <c r="S317" i="2"/>
  <c r="S696" i="2"/>
  <c r="S250" i="2"/>
  <c r="S504" i="2"/>
  <c r="S187" i="2"/>
  <c r="R60" i="3" s="1"/>
  <c r="S67" i="2"/>
  <c r="S297" i="2"/>
  <c r="S555" i="2"/>
  <c r="S543" i="2"/>
  <c r="S219" i="2"/>
  <c r="S634" i="2"/>
  <c r="S422" i="2"/>
  <c r="S367" i="2"/>
  <c r="S267" i="2"/>
  <c r="S214" i="2"/>
  <c r="S23" i="2"/>
  <c r="S588" i="2"/>
  <c r="S146" i="2"/>
  <c r="S437" i="2"/>
  <c r="S435" i="2"/>
  <c r="S196" i="2"/>
  <c r="S495" i="2"/>
  <c r="S565" i="2"/>
  <c r="S511" i="2"/>
  <c r="S382" i="2"/>
  <c r="S166" i="2"/>
  <c r="S79" i="2"/>
  <c r="S448" i="2"/>
  <c r="S158" i="2"/>
  <c r="S428" i="2"/>
  <c r="S50" i="2"/>
  <c r="S300" i="2"/>
  <c r="S246" i="2"/>
  <c r="S248" i="2"/>
  <c r="S502" i="2"/>
  <c r="S632" i="2"/>
  <c r="S275" i="2"/>
  <c r="S71" i="2"/>
  <c r="S28" i="2"/>
  <c r="S710" i="2"/>
  <c r="S108" i="2"/>
  <c r="S45" i="2"/>
  <c r="S561" i="2"/>
  <c r="S6" i="2"/>
  <c r="S48" i="2"/>
  <c r="S635" i="2"/>
  <c r="S123" i="2"/>
  <c r="S540" i="2"/>
  <c r="S176" i="2"/>
  <c r="S518" i="2"/>
  <c r="S70" i="2"/>
  <c r="S624" i="2"/>
  <c r="S247" i="2"/>
  <c r="R4" i="3" s="1"/>
  <c r="S197" i="2"/>
  <c r="S416" i="2"/>
  <c r="S185" i="2"/>
  <c r="S356" i="2"/>
  <c r="S492" i="2"/>
  <c r="S259" i="2"/>
  <c r="S213" i="2"/>
  <c r="S141" i="2"/>
  <c r="S319" i="2"/>
  <c r="S186" i="2"/>
  <c r="S261" i="2"/>
  <c r="S558" i="2"/>
  <c r="S346" i="2"/>
  <c r="S431" i="2"/>
  <c r="S175" i="2"/>
  <c r="S323" i="2"/>
  <c r="S128" i="2"/>
  <c r="S677" i="2"/>
  <c r="S133" i="2"/>
  <c r="S55" i="2"/>
  <c r="S95" i="2"/>
  <c r="S629" i="2"/>
  <c r="S224" i="2"/>
  <c r="S7" i="2"/>
  <c r="S41" i="2"/>
  <c r="S473" i="2"/>
  <c r="S34" i="2"/>
  <c r="S77" i="2"/>
  <c r="S404" i="2"/>
  <c r="S117" i="2"/>
  <c r="S87" i="2"/>
  <c r="S483" i="2"/>
  <c r="S589" i="2"/>
  <c r="S720" i="2"/>
  <c r="S578" i="2"/>
  <c r="S38" i="2"/>
  <c r="S338" i="2"/>
  <c r="S663" i="2"/>
  <c r="S476" i="2"/>
  <c r="S610" i="2"/>
  <c r="S137" i="2"/>
  <c r="S699" i="2"/>
  <c r="S273" i="2"/>
  <c r="S509" i="2"/>
  <c r="S305" i="2"/>
  <c r="S468" i="2"/>
  <c r="S672" i="2"/>
  <c r="S407" i="2"/>
  <c r="S27" i="2"/>
  <c r="S515" i="2"/>
  <c r="S190" i="2"/>
  <c r="S253" i="2"/>
  <c r="S550" i="2"/>
  <c r="S289" i="2"/>
  <c r="S293" i="2"/>
  <c r="S522" i="2"/>
  <c r="S647" i="2"/>
  <c r="S155" i="2"/>
  <c r="S370" i="2"/>
  <c r="S604" i="2"/>
  <c r="S91" i="2"/>
  <c r="S179" i="2"/>
  <c r="S105" i="2"/>
  <c r="S585" i="2"/>
  <c r="S151" i="2"/>
  <c r="S109" i="2"/>
  <c r="S402" i="2"/>
  <c r="S689" i="2"/>
  <c r="S321" i="2"/>
  <c r="S276" i="2"/>
  <c r="S149" i="2"/>
  <c r="S394" i="2"/>
  <c r="S595" i="2"/>
  <c r="S156" i="2"/>
  <c r="S531" i="2"/>
  <c r="S147" i="2"/>
  <c r="S620" i="2"/>
  <c r="S280" i="2"/>
  <c r="S465" i="2"/>
  <c r="S257" i="2"/>
  <c r="S35" i="2"/>
  <c r="S139" i="2"/>
  <c r="S251" i="2"/>
  <c r="S527" i="2"/>
  <c r="S397" i="2"/>
  <c r="S99" i="2"/>
  <c r="S477" i="2"/>
  <c r="S181" i="2"/>
  <c r="S389" i="2"/>
  <c r="S165" i="2"/>
  <c r="S687" i="2"/>
  <c r="S118" i="2"/>
  <c r="S57" i="2"/>
  <c r="S24" i="2"/>
  <c r="S365" i="2"/>
  <c r="S92" i="2"/>
  <c r="S114" i="2"/>
  <c r="S350" i="2"/>
  <c r="S637" i="2"/>
  <c r="S19" i="2"/>
  <c r="S227" i="2"/>
  <c r="S143" i="2"/>
  <c r="S377" i="2"/>
  <c r="S470" i="2"/>
  <c r="S132" i="2"/>
  <c r="S580" i="2"/>
  <c r="S226" i="2"/>
  <c r="S167" i="2"/>
  <c r="S25" i="2"/>
  <c r="S326" i="2"/>
  <c r="S216" i="2"/>
  <c r="S15" i="2"/>
  <c r="S8" i="2"/>
  <c r="S638" i="2"/>
  <c r="S730" i="2"/>
  <c r="S56" i="2"/>
  <c r="S221" i="2"/>
  <c r="S528" i="2"/>
  <c r="S520" i="2"/>
  <c r="S327" i="2"/>
  <c r="S115" i="2"/>
  <c r="S211" i="2"/>
  <c r="S284" i="2"/>
  <c r="S121" i="2"/>
  <c r="S512" i="2"/>
  <c r="S408" i="2"/>
  <c r="S241" i="2"/>
  <c r="S61" i="2"/>
  <c r="S460" i="2"/>
  <c r="S355" i="2"/>
  <c r="S354" i="2"/>
  <c r="S656" i="2"/>
  <c r="S154" i="2"/>
  <c r="S517" i="2"/>
  <c r="S644" i="2"/>
  <c r="S285" i="2"/>
  <c r="S423" i="2"/>
  <c r="S607" i="2"/>
  <c r="S445" i="2"/>
  <c r="S13" i="2"/>
  <c r="S413" i="2"/>
  <c r="S698" i="2"/>
  <c r="S379" i="2"/>
  <c r="S237" i="2"/>
  <c r="S661" i="2"/>
  <c r="S240" i="2"/>
  <c r="S120" i="2"/>
  <c r="S4" i="2"/>
  <c r="S726" i="2"/>
  <c r="S212" i="2"/>
  <c r="S18" i="2"/>
  <c r="S385" i="2"/>
  <c r="S169" i="2"/>
  <c r="S254" i="2"/>
  <c r="S163" i="2"/>
  <c r="S330" i="2"/>
  <c r="S486" i="2"/>
  <c r="S299" i="2"/>
  <c r="S537" i="2"/>
  <c r="S78" i="2"/>
  <c r="S619" i="2"/>
  <c r="S334" i="2"/>
  <c r="S725" i="2"/>
  <c r="S425" i="2"/>
  <c r="S113" i="2"/>
  <c r="S42" i="2"/>
  <c r="S459" i="2"/>
  <c r="S136" i="2"/>
  <c r="S596" i="2"/>
  <c r="S399" i="2"/>
  <c r="S228" i="2"/>
  <c r="S499" i="2"/>
  <c r="S351" i="2"/>
  <c r="S645" i="2"/>
  <c r="S450" i="2"/>
  <c r="S731" i="2"/>
  <c r="S242" i="2"/>
  <c r="S400" i="2"/>
  <c r="S667" i="2"/>
  <c r="S469" i="2"/>
  <c r="S553" i="2"/>
  <c r="S222" i="2"/>
  <c r="S452" i="2"/>
  <c r="S685" i="2"/>
  <c r="S110" i="2"/>
  <c r="S455" i="2"/>
  <c r="S12" i="2"/>
  <c r="S613" i="2"/>
  <c r="S17" i="2"/>
  <c r="S662" i="2"/>
  <c r="S352" i="2"/>
  <c r="S594" i="2"/>
  <c r="S406" i="2"/>
  <c r="S467" i="2"/>
  <c r="S491" i="2"/>
  <c r="S347" i="2"/>
  <c r="S420" i="2"/>
  <c r="S513" i="2"/>
  <c r="S100" i="2"/>
  <c r="S58" i="2"/>
  <c r="S333" i="2"/>
  <c r="S160" i="2"/>
  <c r="S608" i="2"/>
  <c r="S180" i="2"/>
  <c r="S263" i="2"/>
  <c r="S126" i="2"/>
  <c r="S682" i="2"/>
  <c r="S411" i="2"/>
  <c r="S393" i="2"/>
  <c r="S665" i="2"/>
  <c r="S546" i="2"/>
  <c r="S734" i="2"/>
  <c r="S576" i="2"/>
  <c r="S339" i="2"/>
  <c r="S475" i="2"/>
  <c r="S544" i="2"/>
  <c r="S304" i="2"/>
  <c r="S208" i="2"/>
  <c r="S353" i="2"/>
  <c r="S706" i="2"/>
  <c r="S301" i="2"/>
  <c r="S74" i="2"/>
  <c r="S454" i="2"/>
  <c r="S368" i="2"/>
  <c r="S200" i="2"/>
  <c r="R55" i="3" s="1"/>
  <c r="S612" i="2"/>
  <c r="S96" i="2"/>
  <c r="S506" i="2"/>
  <c r="S286" i="2"/>
  <c r="S97" i="2"/>
  <c r="S46" i="2"/>
  <c r="S386" i="2"/>
  <c r="S33" i="2"/>
  <c r="S148" i="2"/>
  <c r="S72" i="2"/>
  <c r="S592" i="2"/>
  <c r="S281" i="2"/>
  <c r="S529" i="2"/>
  <c r="S617" i="2"/>
  <c r="S243" i="2"/>
  <c r="S63" i="2"/>
  <c r="S489" i="2"/>
  <c r="S40" i="2"/>
  <c r="S493" i="2"/>
  <c r="S86" i="2"/>
  <c r="S643" i="2"/>
  <c r="S590" i="2"/>
  <c r="S541" i="2"/>
  <c r="S439" i="2"/>
  <c r="S31" i="2"/>
  <c r="S47" i="2"/>
  <c r="S625" i="2"/>
  <c r="S702" i="2"/>
  <c r="S29" i="2"/>
  <c r="S264" i="2"/>
  <c r="S255" i="2"/>
  <c r="S474" i="2"/>
  <c r="S514" i="2"/>
  <c r="R118" i="3" s="1"/>
  <c r="S265" i="2"/>
  <c r="S82" i="2"/>
  <c r="S302" i="2"/>
  <c r="S357" i="2"/>
  <c r="S462" i="2"/>
  <c r="S359" i="2"/>
  <c r="S76" i="2"/>
  <c r="S36" i="2"/>
  <c r="S372" i="2"/>
  <c r="S694" i="2"/>
  <c r="S349" i="2"/>
  <c r="S569" i="2"/>
  <c r="S456" i="2"/>
  <c r="S670" i="2"/>
  <c r="S674" i="2"/>
  <c r="S421" i="2"/>
  <c r="S335" i="2"/>
  <c r="S717" i="2"/>
  <c r="S209" i="2"/>
  <c r="S646" i="2"/>
  <c r="S159" i="2"/>
  <c r="S81" i="2"/>
  <c r="S363" i="2"/>
  <c r="S328" i="2"/>
  <c r="S129" i="2"/>
  <c r="S705" i="2"/>
  <c r="S189" i="2"/>
  <c r="S675" i="2"/>
  <c r="S101" i="2"/>
  <c r="S533" i="2"/>
  <c r="S704" i="2"/>
  <c r="S73" i="2"/>
  <c r="S244" i="2"/>
  <c r="S52" i="2"/>
  <c r="S494" i="2"/>
  <c r="S713" i="2"/>
  <c r="S83" i="2"/>
  <c r="S150" i="2"/>
  <c r="S446" i="2"/>
  <c r="S80" i="2"/>
  <c r="S381" i="2"/>
  <c r="S583" i="2"/>
  <c r="R119" i="3" s="1"/>
  <c r="S131" i="2"/>
  <c r="S729" i="2"/>
  <c r="S145" i="2"/>
  <c r="S260" i="2"/>
  <c r="S484" i="2"/>
  <c r="S322" i="2"/>
  <c r="S245" i="2"/>
  <c r="S391" i="2"/>
  <c r="S279" i="2"/>
  <c r="S695" i="2"/>
  <c r="S653" i="2"/>
  <c r="S691" i="2"/>
  <c r="S633" i="2"/>
  <c r="S519" i="2"/>
  <c r="S127" i="2"/>
  <c r="S548" i="2"/>
  <c r="S325" i="2"/>
  <c r="S383" i="2"/>
  <c r="S649" i="2"/>
  <c r="S692" i="2"/>
  <c r="S277" i="2"/>
  <c r="S575" i="2"/>
  <c r="S375" i="2"/>
  <c r="S700" i="2"/>
  <c r="S703" i="2"/>
  <c r="S683" i="2"/>
  <c r="S556" i="2"/>
  <c r="S587" i="2"/>
  <c r="S440" i="2"/>
  <c r="S510" i="2"/>
  <c r="S107" i="2"/>
  <c r="S688" i="2"/>
  <c r="S586" i="2"/>
  <c r="S640" i="2"/>
  <c r="S294" i="2"/>
  <c r="S735" i="2"/>
  <c r="S507" i="2"/>
  <c r="S258" i="2"/>
  <c r="S574" i="2"/>
  <c r="S329" i="2"/>
  <c r="S650" i="2"/>
  <c r="S690" i="2"/>
  <c r="S134" i="2"/>
  <c r="S98" i="2"/>
  <c r="S392" i="2"/>
  <c r="S373" i="2"/>
  <c r="S287" i="2"/>
  <c r="S371" i="2"/>
  <c r="R116" i="3" s="1"/>
  <c r="S188" i="2"/>
  <c r="S426" i="2"/>
  <c r="S591" i="2"/>
  <c r="S534" i="2"/>
  <c r="S64" i="2"/>
  <c r="S314" i="2"/>
  <c r="R68" i="3" s="1"/>
  <c r="S614" i="2"/>
  <c r="S728" i="2"/>
  <c r="S376" i="2"/>
  <c r="S306" i="2"/>
  <c r="S429" i="2"/>
  <c r="S207" i="2"/>
  <c r="S343" i="2"/>
  <c r="S573" i="2"/>
  <c r="S384" i="2"/>
  <c r="S581" i="2"/>
  <c r="S362" i="2"/>
  <c r="S479" i="2"/>
  <c r="S679" i="2"/>
  <c r="S600" i="2"/>
  <c r="S201" i="2"/>
  <c r="S490" i="2"/>
  <c r="S525" i="2"/>
  <c r="S458" i="2"/>
  <c r="S505" i="2"/>
  <c r="S530" i="2"/>
  <c r="S631" i="2"/>
  <c r="S401" i="2"/>
  <c r="S559" i="2"/>
  <c r="S268" i="2"/>
  <c r="S316" i="2"/>
  <c r="S616" i="2"/>
  <c r="S199" i="2"/>
  <c r="S457" i="2"/>
  <c r="S271" i="2"/>
  <c r="S414" i="2"/>
  <c r="S480" i="2"/>
  <c r="S498" i="2"/>
  <c r="S712" i="2"/>
  <c r="S374" i="2"/>
  <c r="S718" i="2"/>
  <c r="S204" i="2"/>
  <c r="S320" i="2"/>
  <c r="S478" i="2"/>
  <c r="S562" i="2"/>
  <c r="S378" i="2"/>
  <c r="S671" i="2"/>
  <c r="S380" i="2"/>
  <c r="S438" i="2"/>
  <c r="S639" i="2"/>
  <c r="S572" i="2"/>
  <c r="S642" i="2"/>
  <c r="S721" i="2"/>
  <c r="S697" i="2"/>
  <c r="S442" i="2"/>
  <c r="S566" i="2"/>
  <c r="S481" i="2"/>
  <c r="S714" i="2"/>
  <c r="S678" i="2"/>
  <c r="S651" i="2"/>
  <c r="S722" i="2"/>
  <c r="S570" i="2"/>
  <c r="S711" i="2"/>
  <c r="S597" i="2"/>
  <c r="S733" i="2"/>
  <c r="S657" i="2"/>
  <c r="S686" i="2"/>
  <c r="S577" i="2"/>
  <c r="S627" i="2"/>
  <c r="S564" i="2"/>
  <c r="S709" i="2"/>
  <c r="S693" i="2"/>
  <c r="S701" i="2"/>
  <c r="R121" i="3" s="1"/>
  <c r="S622" i="2"/>
  <c r="S724" i="2"/>
  <c r="S680" i="2"/>
  <c r="S655" i="2"/>
  <c r="S666" i="2"/>
  <c r="S648" i="2"/>
  <c r="S716" i="2"/>
  <c r="S630" i="2"/>
  <c r="S579" i="2"/>
  <c r="S732" i="2"/>
  <c r="S684" i="2"/>
  <c r="S727" i="2"/>
  <c r="N568" i="2"/>
  <c r="N605" i="2"/>
  <c r="N599" i="2"/>
  <c r="N168" i="2"/>
  <c r="N395" i="2"/>
  <c r="N582" i="2"/>
  <c r="N308" i="2"/>
  <c r="N447" i="2"/>
  <c r="N601" i="2"/>
  <c r="N361" i="2"/>
  <c r="N336" i="2"/>
  <c r="N130" i="2"/>
  <c r="N547" i="2"/>
  <c r="N282" i="2"/>
  <c r="N681" i="2"/>
  <c r="N170" i="2"/>
  <c r="N122" i="2"/>
  <c r="N403" i="2"/>
  <c r="N487" i="2"/>
  <c r="N463" i="2"/>
  <c r="N659" i="2"/>
  <c r="N342" i="2"/>
  <c r="N419" i="2"/>
  <c r="N68" i="2"/>
  <c r="N232" i="2"/>
  <c r="N125" i="2"/>
  <c r="N177" i="2"/>
  <c r="N20" i="2"/>
  <c r="N571" i="2"/>
  <c r="N668" i="2"/>
  <c r="N369" i="2"/>
  <c r="N142" i="2"/>
  <c r="N90" i="2"/>
  <c r="N138" i="2"/>
  <c r="N669" i="2"/>
  <c r="N652" i="2"/>
  <c r="N62" i="2"/>
  <c r="N43" i="2"/>
  <c r="N324" i="2"/>
  <c r="N623" i="2"/>
  <c r="N93" i="2"/>
  <c r="N9" i="2"/>
  <c r="N557" i="2"/>
  <c r="N22" i="2"/>
  <c r="N453" i="2"/>
  <c r="N272" i="2"/>
  <c r="N210" i="2"/>
  <c r="N545" i="2"/>
  <c r="N348" i="2"/>
  <c r="N424" i="2"/>
  <c r="N198" i="2"/>
  <c r="N173" i="2"/>
  <c r="N116" i="2"/>
  <c r="N60" i="2"/>
  <c r="N658" i="2"/>
  <c r="N390" i="2"/>
  <c r="N516" i="2"/>
  <c r="N144" i="2"/>
  <c r="N65" i="2"/>
  <c r="N206" i="2"/>
  <c r="N563" i="2"/>
  <c r="N542" i="2"/>
  <c r="N331" i="2"/>
  <c r="N415" i="2"/>
  <c r="N443" i="2"/>
  <c r="N482" i="2"/>
  <c r="N205" i="2"/>
  <c r="N312" i="2"/>
  <c r="N466" i="2"/>
  <c r="N193" i="2"/>
  <c r="N451" i="2"/>
  <c r="N535" i="2"/>
  <c r="N164" i="2"/>
  <c r="N388" i="2"/>
  <c r="N291" i="2"/>
  <c r="N102" i="2"/>
  <c r="N103" i="2"/>
  <c r="N135" i="2"/>
  <c r="N3" i="2"/>
  <c r="N488" i="2"/>
  <c r="N303" i="2"/>
  <c r="N526" i="2"/>
  <c r="N341" i="2"/>
  <c r="N290" i="2"/>
  <c r="N229" i="2"/>
  <c r="N106" i="2"/>
  <c r="N217" i="2"/>
  <c r="N252" i="2"/>
  <c r="N602" i="2"/>
  <c r="N10" i="2"/>
  <c r="N11" i="2"/>
  <c r="N54" i="2"/>
  <c r="N295" i="2"/>
  <c r="N636" i="2"/>
  <c r="N412" i="2"/>
  <c r="N387" i="2"/>
  <c r="N53" i="2"/>
  <c r="N44" i="2"/>
  <c r="N172" i="2"/>
  <c r="N278" i="2"/>
  <c r="N296" i="2"/>
  <c r="N5" i="2"/>
  <c r="N283" i="2"/>
  <c r="N153" i="2"/>
  <c r="N157" i="2"/>
  <c r="N433" i="2"/>
  <c r="N171" i="2"/>
  <c r="N184" i="2"/>
  <c r="N538" i="2"/>
  <c r="N191" i="2"/>
  <c r="N94" i="2"/>
  <c r="N288" i="2"/>
  <c r="N427" i="2"/>
  <c r="N310" i="2"/>
  <c r="N39" i="2"/>
  <c r="N598" i="2"/>
  <c r="N366" i="2"/>
  <c r="N708" i="2"/>
  <c r="N192" i="2"/>
  <c r="N606" i="2"/>
  <c r="N195" i="2"/>
  <c r="N340" i="2"/>
  <c r="N37" i="2"/>
  <c r="N536" i="2"/>
  <c r="N225" i="2"/>
  <c r="N230" i="2"/>
  <c r="N496" i="2"/>
  <c r="N532" i="2"/>
  <c r="N364" i="2"/>
  <c r="N313" i="2"/>
  <c r="N262" i="2"/>
  <c r="N183" i="2"/>
  <c r="N236" i="2"/>
  <c r="N436" i="2"/>
  <c r="N238" i="2"/>
  <c r="N32" i="2"/>
  <c r="N49" i="2"/>
  <c r="N235" i="2"/>
  <c r="N417" i="2"/>
  <c r="N434" i="2"/>
  <c r="N332" i="2"/>
  <c r="N723" i="2"/>
  <c r="N174" i="2"/>
  <c r="N233" i="2"/>
  <c r="N162" i="2"/>
  <c r="N309" i="2"/>
  <c r="N223" i="2"/>
  <c r="N104" i="2"/>
  <c r="N396" i="2"/>
  <c r="N249" i="2"/>
  <c r="N715" i="2"/>
  <c r="N345" i="2"/>
  <c r="N2" i="2"/>
  <c r="N14" i="2"/>
  <c r="N111" i="2"/>
  <c r="N430" i="2"/>
  <c r="N124" i="2"/>
  <c r="N521" i="2"/>
  <c r="N611" i="2"/>
  <c r="N26" i="2"/>
  <c r="N202" i="2"/>
  <c r="N239" i="2"/>
  <c r="N432" i="2"/>
  <c r="N609" i="2"/>
  <c r="N418" i="2"/>
  <c r="N88" i="2"/>
  <c r="N472" i="2"/>
  <c r="N501" i="2"/>
  <c r="N560" i="2"/>
  <c r="N523" i="2"/>
  <c r="N628" i="2"/>
  <c r="N292" i="2"/>
  <c r="N615" i="2"/>
  <c r="N318" i="2"/>
  <c r="N654" i="2"/>
  <c r="N618" i="2"/>
  <c r="N161" i="2"/>
  <c r="N539" i="2"/>
  <c r="N194" i="2"/>
  <c r="N30" i="2"/>
  <c r="N234" i="2"/>
  <c r="N256" i="2"/>
  <c r="N21" i="2"/>
  <c r="N584" i="2"/>
  <c r="N182" i="2"/>
  <c r="N593" i="2"/>
  <c r="N307" i="2"/>
  <c r="N673" i="2"/>
  <c r="N441" i="2"/>
  <c r="N660" i="2"/>
  <c r="N274" i="2"/>
  <c r="N449" i="2"/>
  <c r="N464" i="2"/>
  <c r="N551" i="2"/>
  <c r="N641" i="2"/>
  <c r="N398" i="2"/>
  <c r="N84" i="2"/>
  <c r="N603" i="2"/>
  <c r="N89" i="2"/>
  <c r="N410" i="2"/>
  <c r="N311" i="2"/>
  <c r="N358" i="2"/>
  <c r="N218" i="2"/>
  <c r="N471" i="2"/>
  <c r="N220" i="2"/>
  <c r="N549" i="2"/>
  <c r="N409" i="2"/>
  <c r="N664" i="2"/>
  <c r="N503" i="2"/>
  <c r="N85" i="2"/>
  <c r="N203" i="2"/>
  <c r="N500" i="2"/>
  <c r="N344" i="2"/>
  <c r="N231" i="2"/>
  <c r="N75" i="2"/>
  <c r="N508" i="2"/>
  <c r="N554" i="2"/>
  <c r="N119" i="2"/>
  <c r="N485" i="2"/>
  <c r="N178" i="2"/>
  <c r="N112" i="2"/>
  <c r="N269" i="2"/>
  <c r="N337" i="2"/>
  <c r="N405" i="2"/>
  <c r="N270" i="2"/>
  <c r="N444" i="2"/>
  <c r="N140" i="2"/>
  <c r="N676" i="2"/>
  <c r="N51" i="2"/>
  <c r="N621" i="2"/>
  <c r="N66" i="2"/>
  <c r="N567" i="2"/>
  <c r="N626" i="2"/>
  <c r="N524" i="2"/>
  <c r="N719" i="2"/>
  <c r="N59" i="2"/>
  <c r="N552" i="2"/>
  <c r="N298" i="2"/>
  <c r="N266" i="2"/>
  <c r="N215" i="2"/>
  <c r="N707" i="2"/>
  <c r="N497" i="2"/>
  <c r="N69" i="2"/>
  <c r="N461" i="2"/>
  <c r="N16" i="2"/>
  <c r="N315" i="2"/>
  <c r="N152" i="2"/>
  <c r="N360" i="2"/>
  <c r="N317" i="2"/>
  <c r="N696" i="2"/>
  <c r="N250" i="2"/>
  <c r="N504" i="2"/>
  <c r="N187" i="2"/>
  <c r="N67" i="2"/>
  <c r="N297" i="2"/>
  <c r="N555" i="2"/>
  <c r="N543" i="2"/>
  <c r="N219" i="2"/>
  <c r="N634" i="2"/>
  <c r="N422" i="2"/>
  <c r="N367" i="2"/>
  <c r="N267" i="2"/>
  <c r="N214" i="2"/>
  <c r="N23" i="2"/>
  <c r="N588" i="2"/>
  <c r="N146" i="2"/>
  <c r="N437" i="2"/>
  <c r="N435" i="2"/>
  <c r="N196" i="2"/>
  <c r="N495" i="2"/>
  <c r="N565" i="2"/>
  <c r="N511" i="2"/>
  <c r="N382" i="2"/>
  <c r="N166" i="2"/>
  <c r="N79" i="2"/>
  <c r="N448" i="2"/>
  <c r="N158" i="2"/>
  <c r="N428" i="2"/>
  <c r="N50" i="2"/>
  <c r="N300" i="2"/>
  <c r="N246" i="2"/>
  <c r="N248" i="2"/>
  <c r="N502" i="2"/>
  <c r="N632" i="2"/>
  <c r="N275" i="2"/>
  <c r="N71" i="2"/>
  <c r="N28" i="2"/>
  <c r="N710" i="2"/>
  <c r="N108" i="2"/>
  <c r="N45" i="2"/>
  <c r="N561" i="2"/>
  <c r="N6" i="2"/>
  <c r="N48" i="2"/>
  <c r="N635" i="2"/>
  <c r="N123" i="2"/>
  <c r="N540" i="2"/>
  <c r="N176" i="2"/>
  <c r="N518" i="2"/>
  <c r="N70" i="2"/>
  <c r="N624" i="2"/>
  <c r="N247" i="2"/>
  <c r="N197" i="2"/>
  <c r="N416" i="2"/>
  <c r="N185" i="2"/>
  <c r="N356" i="2"/>
  <c r="N492" i="2"/>
  <c r="N259" i="2"/>
  <c r="N213" i="2"/>
  <c r="N141" i="2"/>
  <c r="N319" i="2"/>
  <c r="N186" i="2"/>
  <c r="N261" i="2"/>
  <c r="N558" i="2"/>
  <c r="N346" i="2"/>
  <c r="N431" i="2"/>
  <c r="N175" i="2"/>
  <c r="N323" i="2"/>
  <c r="N128" i="2"/>
  <c r="N677" i="2"/>
  <c r="N133" i="2"/>
  <c r="N55" i="2"/>
  <c r="N95" i="2"/>
  <c r="N629" i="2"/>
  <c r="N224" i="2"/>
  <c r="N7" i="2"/>
  <c r="N41" i="2"/>
  <c r="N473" i="2"/>
  <c r="N34" i="2"/>
  <c r="N77" i="2"/>
  <c r="N404" i="2"/>
  <c r="N117" i="2"/>
  <c r="N87" i="2"/>
  <c r="N483" i="2"/>
  <c r="N589" i="2"/>
  <c r="N720" i="2"/>
  <c r="N578" i="2"/>
  <c r="N38" i="2"/>
  <c r="N338" i="2"/>
  <c r="N663" i="2"/>
  <c r="N476" i="2"/>
  <c r="N610" i="2"/>
  <c r="N137" i="2"/>
  <c r="N699" i="2"/>
  <c r="N273" i="2"/>
  <c r="N509" i="2"/>
  <c r="N305" i="2"/>
  <c r="N468" i="2"/>
  <c r="N672" i="2"/>
  <c r="N407" i="2"/>
  <c r="N27" i="2"/>
  <c r="N515" i="2"/>
  <c r="N190" i="2"/>
  <c r="N253" i="2"/>
  <c r="N550" i="2"/>
  <c r="N289" i="2"/>
  <c r="N293" i="2"/>
  <c r="N522" i="2"/>
  <c r="N647" i="2"/>
  <c r="N155" i="2"/>
  <c r="N370" i="2"/>
  <c r="N604" i="2"/>
  <c r="N91" i="2"/>
  <c r="N179" i="2"/>
  <c r="N105" i="2"/>
  <c r="N585" i="2"/>
  <c r="N151" i="2"/>
  <c r="N109" i="2"/>
  <c r="N402" i="2"/>
  <c r="N689" i="2"/>
  <c r="N321" i="2"/>
  <c r="N276" i="2"/>
  <c r="N149" i="2"/>
  <c r="N394" i="2"/>
  <c r="N595" i="2"/>
  <c r="N156" i="2"/>
  <c r="N531" i="2"/>
  <c r="N147" i="2"/>
  <c r="N620" i="2"/>
  <c r="N280" i="2"/>
  <c r="N465" i="2"/>
  <c r="N257" i="2"/>
  <c r="N35" i="2"/>
  <c r="N139" i="2"/>
  <c r="N251" i="2"/>
  <c r="N527" i="2"/>
  <c r="N397" i="2"/>
  <c r="N99" i="2"/>
  <c r="N477" i="2"/>
  <c r="N181" i="2"/>
  <c r="N389" i="2"/>
  <c r="N165" i="2"/>
  <c r="N687" i="2"/>
  <c r="N118" i="2"/>
  <c r="N57" i="2"/>
  <c r="N24" i="2"/>
  <c r="N365" i="2"/>
  <c r="N92" i="2"/>
  <c r="N114" i="2"/>
  <c r="N350" i="2"/>
  <c r="N637" i="2"/>
  <c r="N19" i="2"/>
  <c r="N227" i="2"/>
  <c r="N143" i="2"/>
  <c r="N377" i="2"/>
  <c r="N470" i="2"/>
  <c r="N132" i="2"/>
  <c r="N580" i="2"/>
  <c r="N226" i="2"/>
  <c r="N167" i="2"/>
  <c r="N25" i="2"/>
  <c r="N326" i="2"/>
  <c r="N216" i="2"/>
  <c r="N15" i="2"/>
  <c r="N8" i="2"/>
  <c r="N638" i="2"/>
  <c r="N730" i="2"/>
  <c r="N56" i="2"/>
  <c r="N221" i="2"/>
  <c r="N528" i="2"/>
  <c r="N520" i="2"/>
  <c r="N327" i="2"/>
  <c r="N115" i="2"/>
  <c r="N211" i="2"/>
  <c r="N284" i="2"/>
  <c r="N121" i="2"/>
  <c r="N512" i="2"/>
  <c r="N408" i="2"/>
  <c r="N241" i="2"/>
  <c r="N61" i="2"/>
  <c r="N460" i="2"/>
  <c r="N355" i="2"/>
  <c r="N354" i="2"/>
  <c r="N656" i="2"/>
  <c r="N154" i="2"/>
  <c r="N517" i="2"/>
  <c r="N644" i="2"/>
  <c r="N285" i="2"/>
  <c r="N423" i="2"/>
  <c r="N607" i="2"/>
  <c r="N445" i="2"/>
  <c r="N13" i="2"/>
  <c r="N413" i="2"/>
  <c r="N698" i="2"/>
  <c r="N379" i="2"/>
  <c r="N237" i="2"/>
  <c r="N661" i="2"/>
  <c r="N240" i="2"/>
  <c r="N120" i="2"/>
  <c r="N4" i="2"/>
  <c r="N726" i="2"/>
  <c r="N212" i="2"/>
  <c r="N18" i="2"/>
  <c r="N385" i="2"/>
  <c r="N169" i="2"/>
  <c r="N254" i="2"/>
  <c r="N163" i="2"/>
  <c r="N330" i="2"/>
  <c r="N486" i="2"/>
  <c r="N299" i="2"/>
  <c r="N537" i="2"/>
  <c r="N78" i="2"/>
  <c r="N619" i="2"/>
  <c r="N334" i="2"/>
  <c r="N725" i="2"/>
  <c r="N425" i="2"/>
  <c r="N113" i="2"/>
  <c r="N42" i="2"/>
  <c r="N459" i="2"/>
  <c r="N136" i="2"/>
  <c r="N596" i="2"/>
  <c r="N399" i="2"/>
  <c r="N228" i="2"/>
  <c r="N499" i="2"/>
  <c r="N351" i="2"/>
  <c r="N645" i="2"/>
  <c r="N450" i="2"/>
  <c r="N731" i="2"/>
  <c r="N242" i="2"/>
  <c r="N400" i="2"/>
  <c r="N667" i="2"/>
  <c r="N469" i="2"/>
  <c r="N553" i="2"/>
  <c r="N222" i="2"/>
  <c r="N452" i="2"/>
  <c r="N685" i="2"/>
  <c r="N110" i="2"/>
  <c r="N455" i="2"/>
  <c r="N12" i="2"/>
  <c r="N613" i="2"/>
  <c r="N17" i="2"/>
  <c r="N662" i="2"/>
  <c r="N352" i="2"/>
  <c r="N594" i="2"/>
  <c r="N406" i="2"/>
  <c r="N467" i="2"/>
  <c r="N491" i="2"/>
  <c r="N347" i="2"/>
  <c r="N420" i="2"/>
  <c r="N513" i="2"/>
  <c r="N100" i="2"/>
  <c r="N58" i="2"/>
  <c r="N333" i="2"/>
  <c r="N160" i="2"/>
  <c r="N608" i="2"/>
  <c r="N180" i="2"/>
  <c r="N263" i="2"/>
  <c r="N126" i="2"/>
  <c r="N682" i="2"/>
  <c r="N411" i="2"/>
  <c r="N393" i="2"/>
  <c r="N665" i="2"/>
  <c r="N546" i="2"/>
  <c r="N734" i="2"/>
  <c r="N576" i="2"/>
  <c r="N339" i="2"/>
  <c r="N475" i="2"/>
  <c r="N544" i="2"/>
  <c r="N304" i="2"/>
  <c r="N208" i="2"/>
  <c r="N353" i="2"/>
  <c r="N706" i="2"/>
  <c r="N301" i="2"/>
  <c r="N74" i="2"/>
  <c r="N454" i="2"/>
  <c r="N368" i="2"/>
  <c r="N200" i="2"/>
  <c r="N612" i="2"/>
  <c r="N96" i="2"/>
  <c r="N506" i="2"/>
  <c r="N286" i="2"/>
  <c r="N97" i="2"/>
  <c r="N46" i="2"/>
  <c r="N386" i="2"/>
  <c r="N33" i="2"/>
  <c r="N148" i="2"/>
  <c r="N72" i="2"/>
  <c r="N592" i="2"/>
  <c r="N281" i="2"/>
  <c r="N529" i="2"/>
  <c r="N617" i="2"/>
  <c r="N243" i="2"/>
  <c r="N63" i="2"/>
  <c r="N489" i="2"/>
  <c r="N40" i="2"/>
  <c r="N493" i="2"/>
  <c r="N86" i="2"/>
  <c r="N643" i="2"/>
  <c r="N590" i="2"/>
  <c r="N541" i="2"/>
  <c r="N439" i="2"/>
  <c r="N31" i="2"/>
  <c r="N47" i="2"/>
  <c r="N625" i="2"/>
  <c r="N702" i="2"/>
  <c r="N29" i="2"/>
  <c r="N264" i="2"/>
  <c r="N255" i="2"/>
  <c r="N474" i="2"/>
  <c r="N514" i="2"/>
  <c r="N265" i="2"/>
  <c r="N82" i="2"/>
  <c r="N302" i="2"/>
  <c r="N357" i="2"/>
  <c r="N462" i="2"/>
  <c r="N359" i="2"/>
  <c r="N76" i="2"/>
  <c r="N36" i="2"/>
  <c r="N372" i="2"/>
  <c r="N694" i="2"/>
  <c r="N349" i="2"/>
  <c r="N569" i="2"/>
  <c r="N456" i="2"/>
  <c r="N670" i="2"/>
  <c r="N674" i="2"/>
  <c r="N421" i="2"/>
  <c r="N335" i="2"/>
  <c r="N717" i="2"/>
  <c r="N209" i="2"/>
  <c r="N646" i="2"/>
  <c r="N159" i="2"/>
  <c r="N81" i="2"/>
  <c r="N363" i="2"/>
  <c r="N328" i="2"/>
  <c r="N129" i="2"/>
  <c r="N705" i="2"/>
  <c r="N189" i="2"/>
  <c r="N675" i="2"/>
  <c r="N101" i="2"/>
  <c r="N533" i="2"/>
  <c r="N704" i="2"/>
  <c r="N73" i="2"/>
  <c r="N244" i="2"/>
  <c r="N52" i="2"/>
  <c r="N494" i="2"/>
  <c r="N713" i="2"/>
  <c r="N83" i="2"/>
  <c r="N150" i="2"/>
  <c r="N446" i="2"/>
  <c r="N80" i="2"/>
  <c r="N381" i="2"/>
  <c r="N583" i="2"/>
  <c r="N131" i="2"/>
  <c r="N729" i="2"/>
  <c r="N145" i="2"/>
  <c r="N260" i="2"/>
  <c r="N484" i="2"/>
  <c r="N322" i="2"/>
  <c r="N245" i="2"/>
  <c r="N391" i="2"/>
  <c r="N279" i="2"/>
  <c r="N695" i="2"/>
  <c r="N653" i="2"/>
  <c r="N691" i="2"/>
  <c r="N633" i="2"/>
  <c r="N519" i="2"/>
  <c r="N127" i="2"/>
  <c r="N548" i="2"/>
  <c r="N325" i="2"/>
  <c r="N383" i="2"/>
  <c r="N649" i="2"/>
  <c r="N692" i="2"/>
  <c r="N277" i="2"/>
  <c r="N575" i="2"/>
  <c r="N375" i="2"/>
  <c r="N700" i="2"/>
  <c r="N703" i="2"/>
  <c r="N683" i="2"/>
  <c r="N556" i="2"/>
  <c r="N587" i="2"/>
  <c r="N440" i="2"/>
  <c r="N510" i="2"/>
  <c r="N107" i="2"/>
  <c r="N688" i="2"/>
  <c r="N586" i="2"/>
  <c r="N640" i="2"/>
  <c r="N294" i="2"/>
  <c r="N735" i="2"/>
  <c r="N507" i="2"/>
  <c r="N258" i="2"/>
  <c r="N574" i="2"/>
  <c r="N329" i="2"/>
  <c r="N650" i="2"/>
  <c r="N690" i="2"/>
  <c r="N134" i="2"/>
  <c r="N98" i="2"/>
  <c r="N392" i="2"/>
  <c r="N373" i="2"/>
  <c r="N287" i="2"/>
  <c r="N371" i="2"/>
  <c r="N188" i="2"/>
  <c r="N426" i="2"/>
  <c r="N591" i="2"/>
  <c r="N534" i="2"/>
  <c r="N64" i="2"/>
  <c r="N314" i="2"/>
  <c r="N614" i="2"/>
  <c r="N728" i="2"/>
  <c r="N376" i="2"/>
  <c r="N306" i="2"/>
  <c r="N429" i="2"/>
  <c r="N207" i="2"/>
  <c r="N343" i="2"/>
  <c r="N573" i="2"/>
  <c r="N384" i="2"/>
  <c r="N581" i="2"/>
  <c r="N362" i="2"/>
  <c r="N479" i="2"/>
  <c r="N679" i="2"/>
  <c r="N600" i="2"/>
  <c r="N201" i="2"/>
  <c r="N490" i="2"/>
  <c r="N525" i="2"/>
  <c r="N458" i="2"/>
  <c r="N505" i="2"/>
  <c r="N530" i="2"/>
  <c r="N631" i="2"/>
  <c r="N401" i="2"/>
  <c r="N559" i="2"/>
  <c r="N268" i="2"/>
  <c r="N316" i="2"/>
  <c r="N616" i="2"/>
  <c r="N199" i="2"/>
  <c r="N457" i="2"/>
  <c r="N271" i="2"/>
  <c r="N414" i="2"/>
  <c r="N480" i="2"/>
  <c r="N498" i="2"/>
  <c r="N712" i="2"/>
  <c r="N374" i="2"/>
  <c r="N718" i="2"/>
  <c r="N204" i="2"/>
  <c r="N320" i="2"/>
  <c r="N478" i="2"/>
  <c r="N562" i="2"/>
  <c r="N378" i="2"/>
  <c r="N671" i="2"/>
  <c r="N380" i="2"/>
  <c r="N438" i="2"/>
  <c r="N639" i="2"/>
  <c r="N572" i="2"/>
  <c r="N642" i="2"/>
  <c r="N721" i="2"/>
  <c r="N697" i="2"/>
  <c r="N442" i="2"/>
  <c r="N566" i="2"/>
  <c r="N481" i="2"/>
  <c r="N714" i="2"/>
  <c r="N678" i="2"/>
  <c r="N651" i="2"/>
  <c r="N722" i="2"/>
  <c r="N570" i="2"/>
  <c r="N711" i="2"/>
  <c r="N597" i="2"/>
  <c r="N733" i="2"/>
  <c r="N657" i="2"/>
  <c r="N686" i="2"/>
  <c r="N577" i="2"/>
  <c r="N627" i="2"/>
  <c r="N564" i="2"/>
  <c r="N709" i="2"/>
  <c r="N693" i="2"/>
  <c r="N701" i="2"/>
  <c r="N622" i="2"/>
  <c r="N724" i="2"/>
  <c r="N680" i="2"/>
  <c r="N655" i="2"/>
  <c r="N666" i="2"/>
  <c r="N648" i="2"/>
  <c r="N716" i="2"/>
  <c r="N630" i="2"/>
  <c r="N579" i="2"/>
  <c r="N732" i="2"/>
  <c r="N684" i="2"/>
  <c r="N727" i="2"/>
  <c r="L568" i="2"/>
  <c r="L605" i="2"/>
  <c r="L599" i="2"/>
  <c r="L168" i="2"/>
  <c r="L395" i="2"/>
  <c r="L582" i="2"/>
  <c r="L308" i="2"/>
  <c r="L447" i="2"/>
  <c r="L601" i="2"/>
  <c r="L361" i="2"/>
  <c r="L336" i="2"/>
  <c r="L130" i="2"/>
  <c r="L547" i="2"/>
  <c r="L282" i="2"/>
  <c r="L681" i="2"/>
  <c r="L170" i="2"/>
  <c r="L122" i="2"/>
  <c r="L403" i="2"/>
  <c r="L487" i="2"/>
  <c r="L463" i="2"/>
  <c r="L659" i="2"/>
  <c r="L342" i="2"/>
  <c r="L419" i="2"/>
  <c r="L68" i="2"/>
  <c r="L232" i="2"/>
  <c r="L125" i="2"/>
  <c r="L177" i="2"/>
  <c r="L20" i="2"/>
  <c r="L571" i="2"/>
  <c r="L668" i="2"/>
  <c r="L369" i="2"/>
  <c r="L142" i="2"/>
  <c r="L90" i="2"/>
  <c r="L138" i="2"/>
  <c r="L669" i="2"/>
  <c r="L652" i="2"/>
  <c r="L62" i="2"/>
  <c r="L43" i="2"/>
  <c r="L324" i="2"/>
  <c r="L623" i="2"/>
  <c r="L93" i="2"/>
  <c r="L9" i="2"/>
  <c r="L557" i="2"/>
  <c r="L22" i="2"/>
  <c r="L453" i="2"/>
  <c r="L272" i="2"/>
  <c r="L210" i="2"/>
  <c r="L545" i="2"/>
  <c r="L348" i="2"/>
  <c r="L424" i="2"/>
  <c r="L198" i="2"/>
  <c r="L173" i="2"/>
  <c r="L116" i="2"/>
  <c r="L60" i="2"/>
  <c r="L658" i="2"/>
  <c r="L390" i="2"/>
  <c r="L516" i="2"/>
  <c r="L144" i="2"/>
  <c r="L65" i="2"/>
  <c r="L206" i="2"/>
  <c r="L563" i="2"/>
  <c r="L542" i="2"/>
  <c r="L331" i="2"/>
  <c r="L415" i="2"/>
  <c r="L443" i="2"/>
  <c r="L482" i="2"/>
  <c r="L205" i="2"/>
  <c r="L312" i="2"/>
  <c r="L466" i="2"/>
  <c r="L193" i="2"/>
  <c r="L451" i="2"/>
  <c r="L535" i="2"/>
  <c r="L164" i="2"/>
  <c r="L388" i="2"/>
  <c r="L291" i="2"/>
  <c r="L102" i="2"/>
  <c r="L103" i="2"/>
  <c r="L135" i="2"/>
  <c r="L3" i="2"/>
  <c r="L488" i="2"/>
  <c r="L303" i="2"/>
  <c r="L526" i="2"/>
  <c r="L341" i="2"/>
  <c r="L290" i="2"/>
  <c r="L229" i="2"/>
  <c r="L106" i="2"/>
  <c r="L217" i="2"/>
  <c r="L252" i="2"/>
  <c r="L602" i="2"/>
  <c r="L10" i="2"/>
  <c r="L11" i="2"/>
  <c r="L54" i="2"/>
  <c r="L295" i="2"/>
  <c r="L636" i="2"/>
  <c r="L412" i="2"/>
  <c r="L387" i="2"/>
  <c r="L53" i="2"/>
  <c r="L44" i="2"/>
  <c r="L172" i="2"/>
  <c r="L278" i="2"/>
  <c r="L296" i="2"/>
  <c r="L5" i="2"/>
  <c r="L283" i="2"/>
  <c r="L153" i="2"/>
  <c r="L157" i="2"/>
  <c r="L433" i="2"/>
  <c r="L171" i="2"/>
  <c r="L184" i="2"/>
  <c r="L538" i="2"/>
  <c r="L191" i="2"/>
  <c r="L94" i="2"/>
  <c r="L288" i="2"/>
  <c r="L427" i="2"/>
  <c r="L310" i="2"/>
  <c r="L39" i="2"/>
  <c r="L598" i="2"/>
  <c r="L366" i="2"/>
  <c r="L708" i="2"/>
  <c r="L192" i="2"/>
  <c r="L606" i="2"/>
  <c r="L195" i="2"/>
  <c r="L340" i="2"/>
  <c r="L37" i="2"/>
  <c r="L536" i="2"/>
  <c r="L225" i="2"/>
  <c r="L230" i="2"/>
  <c r="L496" i="2"/>
  <c r="L532" i="2"/>
  <c r="L364" i="2"/>
  <c r="L313" i="2"/>
  <c r="L262" i="2"/>
  <c r="L183" i="2"/>
  <c r="L236" i="2"/>
  <c r="L436" i="2"/>
  <c r="L238" i="2"/>
  <c r="L32" i="2"/>
  <c r="L49" i="2"/>
  <c r="L235" i="2"/>
  <c r="L417" i="2"/>
  <c r="L434" i="2"/>
  <c r="L332" i="2"/>
  <c r="L723" i="2"/>
  <c r="L174" i="2"/>
  <c r="L233" i="2"/>
  <c r="L162" i="2"/>
  <c r="L309" i="2"/>
  <c r="L223" i="2"/>
  <c r="L104" i="2"/>
  <c r="L396" i="2"/>
  <c r="L249" i="2"/>
  <c r="L715" i="2"/>
  <c r="L345" i="2"/>
  <c r="L2" i="2"/>
  <c r="L14" i="2"/>
  <c r="L111" i="2"/>
  <c r="L430" i="2"/>
  <c r="L124" i="2"/>
  <c r="L521" i="2"/>
  <c r="L611" i="2"/>
  <c r="L26" i="2"/>
  <c r="L202" i="2"/>
  <c r="L239" i="2"/>
  <c r="L432" i="2"/>
  <c r="L609" i="2"/>
  <c r="L418" i="2"/>
  <c r="L88" i="2"/>
  <c r="L472" i="2"/>
  <c r="L501" i="2"/>
  <c r="L560" i="2"/>
  <c r="L523" i="2"/>
  <c r="L628" i="2"/>
  <c r="L292" i="2"/>
  <c r="L615" i="2"/>
  <c r="L318" i="2"/>
  <c r="L654" i="2"/>
  <c r="L618" i="2"/>
  <c r="L161" i="2"/>
  <c r="L539" i="2"/>
  <c r="L194" i="2"/>
  <c r="L30" i="2"/>
  <c r="L234" i="2"/>
  <c r="L256" i="2"/>
  <c r="L21" i="2"/>
  <c r="L584" i="2"/>
  <c r="L182" i="2"/>
  <c r="L593" i="2"/>
  <c r="L307" i="2"/>
  <c r="L673" i="2"/>
  <c r="L441" i="2"/>
  <c r="L660" i="2"/>
  <c r="L274" i="2"/>
  <c r="L449" i="2"/>
  <c r="L464" i="2"/>
  <c r="L551" i="2"/>
  <c r="L641" i="2"/>
  <c r="L398" i="2"/>
  <c r="L84" i="2"/>
  <c r="L603" i="2"/>
  <c r="L89" i="2"/>
  <c r="L410" i="2"/>
  <c r="L311" i="2"/>
  <c r="L358" i="2"/>
  <c r="L218" i="2"/>
  <c r="L471" i="2"/>
  <c r="L220" i="2"/>
  <c r="L549" i="2"/>
  <c r="L409" i="2"/>
  <c r="L664" i="2"/>
  <c r="L503" i="2"/>
  <c r="L85" i="2"/>
  <c r="L203" i="2"/>
  <c r="L500" i="2"/>
  <c r="L344" i="2"/>
  <c r="L231" i="2"/>
  <c r="L75" i="2"/>
  <c r="L508" i="2"/>
  <c r="L554" i="2"/>
  <c r="L119" i="2"/>
  <c r="L485" i="2"/>
  <c r="L178" i="2"/>
  <c r="L112" i="2"/>
  <c r="L269" i="2"/>
  <c r="L337" i="2"/>
  <c r="L405" i="2"/>
  <c r="L270" i="2"/>
  <c r="L444" i="2"/>
  <c r="L140" i="2"/>
  <c r="L676" i="2"/>
  <c r="L51" i="2"/>
  <c r="L621" i="2"/>
  <c r="L66" i="2"/>
  <c r="L567" i="2"/>
  <c r="L626" i="2"/>
  <c r="L524" i="2"/>
  <c r="L719" i="2"/>
  <c r="L59" i="2"/>
  <c r="L552" i="2"/>
  <c r="L298" i="2"/>
  <c r="L266" i="2"/>
  <c r="L215" i="2"/>
  <c r="L707" i="2"/>
  <c r="L497" i="2"/>
  <c r="L69" i="2"/>
  <c r="L461" i="2"/>
  <c r="L16" i="2"/>
  <c r="L315" i="2"/>
  <c r="L152" i="2"/>
  <c r="L360" i="2"/>
  <c r="L317" i="2"/>
  <c r="L696" i="2"/>
  <c r="L250" i="2"/>
  <c r="L504" i="2"/>
  <c r="L187" i="2"/>
  <c r="L67" i="2"/>
  <c r="L297" i="2"/>
  <c r="L555" i="2"/>
  <c r="L543" i="2"/>
  <c r="L219" i="2"/>
  <c r="L634" i="2"/>
  <c r="L422" i="2"/>
  <c r="L367" i="2"/>
  <c r="L267" i="2"/>
  <c r="L214" i="2"/>
  <c r="L23" i="2"/>
  <c r="L588" i="2"/>
  <c r="L146" i="2"/>
  <c r="L437" i="2"/>
  <c r="L435" i="2"/>
  <c r="L196" i="2"/>
  <c r="L495" i="2"/>
  <c r="L565" i="2"/>
  <c r="L511" i="2"/>
  <c r="L382" i="2"/>
  <c r="L166" i="2"/>
  <c r="L79" i="2"/>
  <c r="L448" i="2"/>
  <c r="L158" i="2"/>
  <c r="L428" i="2"/>
  <c r="L50" i="2"/>
  <c r="L300" i="2"/>
  <c r="L246" i="2"/>
  <c r="L248" i="2"/>
  <c r="L502" i="2"/>
  <c r="L632" i="2"/>
  <c r="L275" i="2"/>
  <c r="L71" i="2"/>
  <c r="L28" i="2"/>
  <c r="L710" i="2"/>
  <c r="L108" i="2"/>
  <c r="L45" i="2"/>
  <c r="L561" i="2"/>
  <c r="L6" i="2"/>
  <c r="L48" i="2"/>
  <c r="L635" i="2"/>
  <c r="L123" i="2"/>
  <c r="L540" i="2"/>
  <c r="L176" i="2"/>
  <c r="L518" i="2"/>
  <c r="L70" i="2"/>
  <c r="L624" i="2"/>
  <c r="L247" i="2"/>
  <c r="L197" i="2"/>
  <c r="L416" i="2"/>
  <c r="L185" i="2"/>
  <c r="L356" i="2"/>
  <c r="L492" i="2"/>
  <c r="L259" i="2"/>
  <c r="L213" i="2"/>
  <c r="L141" i="2"/>
  <c r="L319" i="2"/>
  <c r="L186" i="2"/>
  <c r="L261" i="2"/>
  <c r="L558" i="2"/>
  <c r="L346" i="2"/>
  <c r="L431" i="2"/>
  <c r="L175" i="2"/>
  <c r="L323" i="2"/>
  <c r="L128" i="2"/>
  <c r="L677" i="2"/>
  <c r="L133" i="2"/>
  <c r="L55" i="2"/>
  <c r="L95" i="2"/>
  <c r="L629" i="2"/>
  <c r="L224" i="2"/>
  <c r="L7" i="2"/>
  <c r="L41" i="2"/>
  <c r="L473" i="2"/>
  <c r="L34" i="2"/>
  <c r="L77" i="2"/>
  <c r="L404" i="2"/>
  <c r="L117" i="2"/>
  <c r="L87" i="2"/>
  <c r="L483" i="2"/>
  <c r="L589" i="2"/>
  <c r="L720" i="2"/>
  <c r="L578" i="2"/>
  <c r="L38" i="2"/>
  <c r="L338" i="2"/>
  <c r="L663" i="2"/>
  <c r="L476" i="2"/>
  <c r="L610" i="2"/>
  <c r="L137" i="2"/>
  <c r="L699" i="2"/>
  <c r="L273" i="2"/>
  <c r="L509" i="2"/>
  <c r="L305" i="2"/>
  <c r="L468" i="2"/>
  <c r="L672" i="2"/>
  <c r="L407" i="2"/>
  <c r="L27" i="2"/>
  <c r="L515" i="2"/>
  <c r="L190" i="2"/>
  <c r="L253" i="2"/>
  <c r="L550" i="2"/>
  <c r="L289" i="2"/>
  <c r="L293" i="2"/>
  <c r="L522" i="2"/>
  <c r="L647" i="2"/>
  <c r="L155" i="2"/>
  <c r="L370" i="2"/>
  <c r="L604" i="2"/>
  <c r="L91" i="2"/>
  <c r="L179" i="2"/>
  <c r="L105" i="2"/>
  <c r="L585" i="2"/>
  <c r="L151" i="2"/>
  <c r="L109" i="2"/>
  <c r="L402" i="2"/>
  <c r="L689" i="2"/>
  <c r="L321" i="2"/>
  <c r="L276" i="2"/>
  <c r="L149" i="2"/>
  <c r="L394" i="2"/>
  <c r="L595" i="2"/>
  <c r="L156" i="2"/>
  <c r="L531" i="2"/>
  <c r="L147" i="2"/>
  <c r="L620" i="2"/>
  <c r="L280" i="2"/>
  <c r="L465" i="2"/>
  <c r="L257" i="2"/>
  <c r="L35" i="2"/>
  <c r="L139" i="2"/>
  <c r="L251" i="2"/>
  <c r="L527" i="2"/>
  <c r="L397" i="2"/>
  <c r="L99" i="2"/>
  <c r="L477" i="2"/>
  <c r="L181" i="2"/>
  <c r="L389" i="2"/>
  <c r="L165" i="2"/>
  <c r="L687" i="2"/>
  <c r="L118" i="2"/>
  <c r="L57" i="2"/>
  <c r="L24" i="2"/>
  <c r="L365" i="2"/>
  <c r="L92" i="2"/>
  <c r="L114" i="2"/>
  <c r="L350" i="2"/>
  <c r="L637" i="2"/>
  <c r="L19" i="2"/>
  <c r="L227" i="2"/>
  <c r="L143" i="2"/>
  <c r="L377" i="2"/>
  <c r="L470" i="2"/>
  <c r="L132" i="2"/>
  <c r="L580" i="2"/>
  <c r="L226" i="2"/>
  <c r="L167" i="2"/>
  <c r="L25" i="2"/>
  <c r="L326" i="2"/>
  <c r="L216" i="2"/>
  <c r="L15" i="2"/>
  <c r="L8" i="2"/>
  <c r="L638" i="2"/>
  <c r="L730" i="2"/>
  <c r="L56" i="2"/>
  <c r="L221" i="2"/>
  <c r="L528" i="2"/>
  <c r="L520" i="2"/>
  <c r="L327" i="2"/>
  <c r="L115" i="2"/>
  <c r="L211" i="2"/>
  <c r="L284" i="2"/>
  <c r="L121" i="2"/>
  <c r="L512" i="2"/>
  <c r="L408" i="2"/>
  <c r="L241" i="2"/>
  <c r="L61" i="2"/>
  <c r="L460" i="2"/>
  <c r="L355" i="2"/>
  <c r="L354" i="2"/>
  <c r="L656" i="2"/>
  <c r="L154" i="2"/>
  <c r="L517" i="2"/>
  <c r="L644" i="2"/>
  <c r="L285" i="2"/>
  <c r="L423" i="2"/>
  <c r="L607" i="2"/>
  <c r="L445" i="2"/>
  <c r="L13" i="2"/>
  <c r="L413" i="2"/>
  <c r="L698" i="2"/>
  <c r="L379" i="2"/>
  <c r="L237" i="2"/>
  <c r="L661" i="2"/>
  <c r="L240" i="2"/>
  <c r="L120" i="2"/>
  <c r="L4" i="2"/>
  <c r="L726" i="2"/>
  <c r="L212" i="2"/>
  <c r="L18" i="2"/>
  <c r="L385" i="2"/>
  <c r="L169" i="2"/>
  <c r="L254" i="2"/>
  <c r="L163" i="2"/>
  <c r="L330" i="2"/>
  <c r="L486" i="2"/>
  <c r="L299" i="2"/>
  <c r="L537" i="2"/>
  <c r="L78" i="2"/>
  <c r="L619" i="2"/>
  <c r="L334" i="2"/>
  <c r="L725" i="2"/>
  <c r="L425" i="2"/>
  <c r="L113" i="2"/>
  <c r="L42" i="2"/>
  <c r="L459" i="2"/>
  <c r="L136" i="2"/>
  <c r="L596" i="2"/>
  <c r="L399" i="2"/>
  <c r="L228" i="2"/>
  <c r="L499" i="2"/>
  <c r="L351" i="2"/>
  <c r="L645" i="2"/>
  <c r="L450" i="2"/>
  <c r="L731" i="2"/>
  <c r="L242" i="2"/>
  <c r="L400" i="2"/>
  <c r="L667" i="2"/>
  <c r="L469" i="2"/>
  <c r="L553" i="2"/>
  <c r="L222" i="2"/>
  <c r="L452" i="2"/>
  <c r="L685" i="2"/>
  <c r="L110" i="2"/>
  <c r="L455" i="2"/>
  <c r="L12" i="2"/>
  <c r="L613" i="2"/>
  <c r="L17" i="2"/>
  <c r="L662" i="2"/>
  <c r="L352" i="2"/>
  <c r="L594" i="2"/>
  <c r="L406" i="2"/>
  <c r="L467" i="2"/>
  <c r="L491" i="2"/>
  <c r="L347" i="2"/>
  <c r="L420" i="2"/>
  <c r="L513" i="2"/>
  <c r="L100" i="2"/>
  <c r="L58" i="2"/>
  <c r="L333" i="2"/>
  <c r="L160" i="2"/>
  <c r="L608" i="2"/>
  <c r="L180" i="2"/>
  <c r="L263" i="2"/>
  <c r="L126" i="2"/>
  <c r="L682" i="2"/>
  <c r="L411" i="2"/>
  <c r="L393" i="2"/>
  <c r="L665" i="2"/>
  <c r="L546" i="2"/>
  <c r="L734" i="2"/>
  <c r="L576" i="2"/>
  <c r="L339" i="2"/>
  <c r="L475" i="2"/>
  <c r="L544" i="2"/>
  <c r="L304" i="2"/>
  <c r="L208" i="2"/>
  <c r="L353" i="2"/>
  <c r="L706" i="2"/>
  <c r="L301" i="2"/>
  <c r="L74" i="2"/>
  <c r="L454" i="2"/>
  <c r="L368" i="2"/>
  <c r="L200" i="2"/>
  <c r="L612" i="2"/>
  <c r="L96" i="2"/>
  <c r="L506" i="2"/>
  <c r="L286" i="2"/>
  <c r="L97" i="2"/>
  <c r="L46" i="2"/>
  <c r="L386" i="2"/>
  <c r="L33" i="2"/>
  <c r="L148" i="2"/>
  <c r="L72" i="2"/>
  <c r="L592" i="2"/>
  <c r="L281" i="2"/>
  <c r="L529" i="2"/>
  <c r="L617" i="2"/>
  <c r="L243" i="2"/>
  <c r="L63" i="2"/>
  <c r="L489" i="2"/>
  <c r="L40" i="2"/>
  <c r="L493" i="2"/>
  <c r="L86" i="2"/>
  <c r="L643" i="2"/>
  <c r="L590" i="2"/>
  <c r="L541" i="2"/>
  <c r="L439" i="2"/>
  <c r="L31" i="2"/>
  <c r="L47" i="2"/>
  <c r="L625" i="2"/>
  <c r="L702" i="2"/>
  <c r="L29" i="2"/>
  <c r="L264" i="2"/>
  <c r="L255" i="2"/>
  <c r="L474" i="2"/>
  <c r="L514" i="2"/>
  <c r="L265" i="2"/>
  <c r="L82" i="2"/>
  <c r="L302" i="2"/>
  <c r="L357" i="2"/>
  <c r="L462" i="2"/>
  <c r="L359" i="2"/>
  <c r="L76" i="2"/>
  <c r="L36" i="2"/>
  <c r="L372" i="2"/>
  <c r="L694" i="2"/>
  <c r="L349" i="2"/>
  <c r="L569" i="2"/>
  <c r="L456" i="2"/>
  <c r="L670" i="2"/>
  <c r="L674" i="2"/>
  <c r="L421" i="2"/>
  <c r="L335" i="2"/>
  <c r="L717" i="2"/>
  <c r="L209" i="2"/>
  <c r="L646" i="2"/>
  <c r="L159" i="2"/>
  <c r="L81" i="2"/>
  <c r="L363" i="2"/>
  <c r="L328" i="2"/>
  <c r="L129" i="2"/>
  <c r="L705" i="2"/>
  <c r="L189" i="2"/>
  <c r="L675" i="2"/>
  <c r="L101" i="2"/>
  <c r="L533" i="2"/>
  <c r="L704" i="2"/>
  <c r="L73" i="2"/>
  <c r="L244" i="2"/>
  <c r="L52" i="2"/>
  <c r="L494" i="2"/>
  <c r="L713" i="2"/>
  <c r="L83" i="2"/>
  <c r="L150" i="2"/>
  <c r="L446" i="2"/>
  <c r="L80" i="2"/>
  <c r="L381" i="2"/>
  <c r="L583" i="2"/>
  <c r="L131" i="2"/>
  <c r="L729" i="2"/>
  <c r="L145" i="2"/>
  <c r="L260" i="2"/>
  <c r="L484" i="2"/>
  <c r="L322" i="2"/>
  <c r="L245" i="2"/>
  <c r="L391" i="2"/>
  <c r="L279" i="2"/>
  <c r="L695" i="2"/>
  <c r="L653" i="2"/>
  <c r="L691" i="2"/>
  <c r="L633" i="2"/>
  <c r="L519" i="2"/>
  <c r="L127" i="2"/>
  <c r="L548" i="2"/>
  <c r="L325" i="2"/>
  <c r="L383" i="2"/>
  <c r="L649" i="2"/>
  <c r="L692" i="2"/>
  <c r="L277" i="2"/>
  <c r="L575" i="2"/>
  <c r="L375" i="2"/>
  <c r="L700" i="2"/>
  <c r="L703" i="2"/>
  <c r="L683" i="2"/>
  <c r="L556" i="2"/>
  <c r="L587" i="2"/>
  <c r="L440" i="2"/>
  <c r="L510" i="2"/>
  <c r="L107" i="2"/>
  <c r="L688" i="2"/>
  <c r="L586" i="2"/>
  <c r="L640" i="2"/>
  <c r="L294" i="2"/>
  <c r="L735" i="2"/>
  <c r="L507" i="2"/>
  <c r="L258" i="2"/>
  <c r="L574" i="2"/>
  <c r="L329" i="2"/>
  <c r="L650" i="2"/>
  <c r="L690" i="2"/>
  <c r="L134" i="2"/>
  <c r="L98" i="2"/>
  <c r="L392" i="2"/>
  <c r="L373" i="2"/>
  <c r="L287" i="2"/>
  <c r="L371" i="2"/>
  <c r="L188" i="2"/>
  <c r="L426" i="2"/>
  <c r="L591" i="2"/>
  <c r="L534" i="2"/>
  <c r="L64" i="2"/>
  <c r="L314" i="2"/>
  <c r="L614" i="2"/>
  <c r="L728" i="2"/>
  <c r="L376" i="2"/>
  <c r="L306" i="2"/>
  <c r="L429" i="2"/>
  <c r="L207" i="2"/>
  <c r="L343" i="2"/>
  <c r="L573" i="2"/>
  <c r="L384" i="2"/>
  <c r="L581" i="2"/>
  <c r="L362" i="2"/>
  <c r="L479" i="2"/>
  <c r="L679" i="2"/>
  <c r="L600" i="2"/>
  <c r="L201" i="2"/>
  <c r="L490" i="2"/>
  <c r="L525" i="2"/>
  <c r="L458" i="2"/>
  <c r="L505" i="2"/>
  <c r="L530" i="2"/>
  <c r="L631" i="2"/>
  <c r="L401" i="2"/>
  <c r="L559" i="2"/>
  <c r="L268" i="2"/>
  <c r="L316" i="2"/>
  <c r="L616" i="2"/>
  <c r="L199" i="2"/>
  <c r="L457" i="2"/>
  <c r="L271" i="2"/>
  <c r="L414" i="2"/>
  <c r="L480" i="2"/>
  <c r="L498" i="2"/>
  <c r="L712" i="2"/>
  <c r="L374" i="2"/>
  <c r="L718" i="2"/>
  <c r="L204" i="2"/>
  <c r="L320" i="2"/>
  <c r="L478" i="2"/>
  <c r="L562" i="2"/>
  <c r="L378" i="2"/>
  <c r="L671" i="2"/>
  <c r="L380" i="2"/>
  <c r="L438" i="2"/>
  <c r="L639" i="2"/>
  <c r="L572" i="2"/>
  <c r="L642" i="2"/>
  <c r="L721" i="2"/>
  <c r="L697" i="2"/>
  <c r="L442" i="2"/>
  <c r="L566" i="2"/>
  <c r="L481" i="2"/>
  <c r="L714" i="2"/>
  <c r="L678" i="2"/>
  <c r="L651" i="2"/>
  <c r="L722" i="2"/>
  <c r="L570" i="2"/>
  <c r="L711" i="2"/>
  <c r="L597" i="2"/>
  <c r="L733" i="2"/>
  <c r="L657" i="2"/>
  <c r="L686" i="2"/>
  <c r="L577" i="2"/>
  <c r="L627" i="2"/>
  <c r="L564" i="2"/>
  <c r="L709" i="2"/>
  <c r="L693" i="2"/>
  <c r="L701" i="2"/>
  <c r="L622" i="2"/>
  <c r="L724" i="2"/>
  <c r="L680" i="2"/>
  <c r="L655" i="2"/>
  <c r="L666" i="2"/>
  <c r="L648" i="2"/>
  <c r="L716" i="2"/>
  <c r="L630" i="2"/>
  <c r="L579" i="2"/>
  <c r="L732" i="2"/>
  <c r="L684" i="2"/>
  <c r="L727" i="2"/>
  <c r="J568" i="2"/>
  <c r="J605" i="2"/>
  <c r="J599" i="2"/>
  <c r="J168" i="2"/>
  <c r="J395" i="2"/>
  <c r="J582" i="2"/>
  <c r="J308" i="2"/>
  <c r="J447" i="2"/>
  <c r="J601" i="2"/>
  <c r="J361" i="2"/>
  <c r="J336" i="2"/>
  <c r="J130" i="2"/>
  <c r="J547" i="2"/>
  <c r="J282" i="2"/>
  <c r="J681" i="2"/>
  <c r="J170" i="2"/>
  <c r="J122" i="2"/>
  <c r="J403" i="2"/>
  <c r="J487" i="2"/>
  <c r="J463" i="2"/>
  <c r="J659" i="2"/>
  <c r="J342" i="2"/>
  <c r="J419" i="2"/>
  <c r="J68" i="2"/>
  <c r="J232" i="2"/>
  <c r="J125" i="2"/>
  <c r="J177" i="2"/>
  <c r="J20" i="2"/>
  <c r="J571" i="2"/>
  <c r="J668" i="2"/>
  <c r="J369" i="2"/>
  <c r="J142" i="2"/>
  <c r="J90" i="2"/>
  <c r="J138" i="2"/>
  <c r="J669" i="2"/>
  <c r="J652" i="2"/>
  <c r="J62" i="2"/>
  <c r="J43" i="2"/>
  <c r="J324" i="2"/>
  <c r="J623" i="2"/>
  <c r="J93" i="2"/>
  <c r="J9" i="2"/>
  <c r="J557" i="2"/>
  <c r="J22" i="2"/>
  <c r="J453" i="2"/>
  <c r="J272" i="2"/>
  <c r="J210" i="2"/>
  <c r="J545" i="2"/>
  <c r="J348" i="2"/>
  <c r="J424" i="2"/>
  <c r="J198" i="2"/>
  <c r="J173" i="2"/>
  <c r="J116" i="2"/>
  <c r="J60" i="2"/>
  <c r="J658" i="2"/>
  <c r="J390" i="2"/>
  <c r="J516" i="2"/>
  <c r="J144" i="2"/>
  <c r="J65" i="2"/>
  <c r="J206" i="2"/>
  <c r="J563" i="2"/>
  <c r="J542" i="2"/>
  <c r="J331" i="2"/>
  <c r="J415" i="2"/>
  <c r="J443" i="2"/>
  <c r="J482" i="2"/>
  <c r="J205" i="2"/>
  <c r="J312" i="2"/>
  <c r="J466" i="2"/>
  <c r="J193" i="2"/>
  <c r="J451" i="2"/>
  <c r="J535" i="2"/>
  <c r="J164" i="2"/>
  <c r="J388" i="2"/>
  <c r="J291" i="2"/>
  <c r="J102" i="2"/>
  <c r="J103" i="2"/>
  <c r="J135" i="2"/>
  <c r="J3" i="2"/>
  <c r="J488" i="2"/>
  <c r="J303" i="2"/>
  <c r="J526" i="2"/>
  <c r="J341" i="2"/>
  <c r="J290" i="2"/>
  <c r="J229" i="2"/>
  <c r="J106" i="2"/>
  <c r="J217" i="2"/>
  <c r="J252" i="2"/>
  <c r="J602" i="2"/>
  <c r="J10" i="2"/>
  <c r="J11" i="2"/>
  <c r="J54" i="2"/>
  <c r="J295" i="2"/>
  <c r="J636" i="2"/>
  <c r="J412" i="2"/>
  <c r="J387" i="2"/>
  <c r="J53" i="2"/>
  <c r="J44" i="2"/>
  <c r="J172" i="2"/>
  <c r="J278" i="2"/>
  <c r="J296" i="2"/>
  <c r="J5" i="2"/>
  <c r="J283" i="2"/>
  <c r="J153" i="2"/>
  <c r="J157" i="2"/>
  <c r="J433" i="2"/>
  <c r="J171" i="2"/>
  <c r="J184" i="2"/>
  <c r="J538" i="2"/>
  <c r="J191" i="2"/>
  <c r="J94" i="2"/>
  <c r="J288" i="2"/>
  <c r="J427" i="2"/>
  <c r="J310" i="2"/>
  <c r="J39" i="2"/>
  <c r="J598" i="2"/>
  <c r="J366" i="2"/>
  <c r="J708" i="2"/>
  <c r="J192" i="2"/>
  <c r="J606" i="2"/>
  <c r="J195" i="2"/>
  <c r="J340" i="2"/>
  <c r="J37" i="2"/>
  <c r="J536" i="2"/>
  <c r="J225" i="2"/>
  <c r="J230" i="2"/>
  <c r="J496" i="2"/>
  <c r="J532" i="2"/>
  <c r="J364" i="2"/>
  <c r="J313" i="2"/>
  <c r="J262" i="2"/>
  <c r="J183" i="2"/>
  <c r="J236" i="2"/>
  <c r="J436" i="2"/>
  <c r="J238" i="2"/>
  <c r="J32" i="2"/>
  <c r="J49" i="2"/>
  <c r="J235" i="2"/>
  <c r="J417" i="2"/>
  <c r="J434" i="2"/>
  <c r="J332" i="2"/>
  <c r="J723" i="2"/>
  <c r="J174" i="2"/>
  <c r="J233" i="2"/>
  <c r="J162" i="2"/>
  <c r="J309" i="2"/>
  <c r="J223" i="2"/>
  <c r="J104" i="2"/>
  <c r="J396" i="2"/>
  <c r="J249" i="2"/>
  <c r="J715" i="2"/>
  <c r="J345" i="2"/>
  <c r="J2" i="2"/>
  <c r="J14" i="2"/>
  <c r="J111" i="2"/>
  <c r="J430" i="2"/>
  <c r="J124" i="2"/>
  <c r="J521" i="2"/>
  <c r="J611" i="2"/>
  <c r="J26" i="2"/>
  <c r="J202" i="2"/>
  <c r="J239" i="2"/>
  <c r="J432" i="2"/>
  <c r="J609" i="2"/>
  <c r="J418" i="2"/>
  <c r="J88" i="2"/>
  <c r="J472" i="2"/>
  <c r="J501" i="2"/>
  <c r="J560" i="2"/>
  <c r="J523" i="2"/>
  <c r="J628" i="2"/>
  <c r="J292" i="2"/>
  <c r="J615" i="2"/>
  <c r="J318" i="2"/>
  <c r="J654" i="2"/>
  <c r="J618" i="2"/>
  <c r="J161" i="2"/>
  <c r="J539" i="2"/>
  <c r="J194" i="2"/>
  <c r="J30" i="2"/>
  <c r="J234" i="2"/>
  <c r="J256" i="2"/>
  <c r="J21" i="2"/>
  <c r="J584" i="2"/>
  <c r="J182" i="2"/>
  <c r="J593" i="2"/>
  <c r="J307" i="2"/>
  <c r="J673" i="2"/>
  <c r="J441" i="2"/>
  <c r="J660" i="2"/>
  <c r="J274" i="2"/>
  <c r="J449" i="2"/>
  <c r="J464" i="2"/>
  <c r="J551" i="2"/>
  <c r="J641" i="2"/>
  <c r="J398" i="2"/>
  <c r="J84" i="2"/>
  <c r="J603" i="2"/>
  <c r="J89" i="2"/>
  <c r="J410" i="2"/>
  <c r="J311" i="2"/>
  <c r="J358" i="2"/>
  <c r="J218" i="2"/>
  <c r="J471" i="2"/>
  <c r="J220" i="2"/>
  <c r="J549" i="2"/>
  <c r="J409" i="2"/>
  <c r="J664" i="2"/>
  <c r="J503" i="2"/>
  <c r="J85" i="2"/>
  <c r="J203" i="2"/>
  <c r="J500" i="2"/>
  <c r="J344" i="2"/>
  <c r="J231" i="2"/>
  <c r="J75" i="2"/>
  <c r="J508" i="2"/>
  <c r="J554" i="2"/>
  <c r="J119" i="2"/>
  <c r="J485" i="2"/>
  <c r="J178" i="2"/>
  <c r="J112" i="2"/>
  <c r="J269" i="2"/>
  <c r="J337" i="2"/>
  <c r="J405" i="2"/>
  <c r="J270" i="2"/>
  <c r="J444" i="2"/>
  <c r="J140" i="2"/>
  <c r="J676" i="2"/>
  <c r="J51" i="2"/>
  <c r="J621" i="2"/>
  <c r="J66" i="2"/>
  <c r="J567" i="2"/>
  <c r="J626" i="2"/>
  <c r="J524" i="2"/>
  <c r="J719" i="2"/>
  <c r="J59" i="2"/>
  <c r="J552" i="2"/>
  <c r="J298" i="2"/>
  <c r="J266" i="2"/>
  <c r="J215" i="2"/>
  <c r="J707" i="2"/>
  <c r="J497" i="2"/>
  <c r="J69" i="2"/>
  <c r="J461" i="2"/>
  <c r="J16" i="2"/>
  <c r="J315" i="2"/>
  <c r="J152" i="2"/>
  <c r="J360" i="2"/>
  <c r="J317" i="2"/>
  <c r="J696" i="2"/>
  <c r="J250" i="2"/>
  <c r="J504" i="2"/>
  <c r="J187" i="2"/>
  <c r="J67" i="2"/>
  <c r="J297" i="2"/>
  <c r="J555" i="2"/>
  <c r="J543" i="2"/>
  <c r="J219" i="2"/>
  <c r="J634" i="2"/>
  <c r="J422" i="2"/>
  <c r="J367" i="2"/>
  <c r="J267" i="2"/>
  <c r="J214" i="2"/>
  <c r="J23" i="2"/>
  <c r="J588" i="2"/>
  <c r="J146" i="2"/>
  <c r="J437" i="2"/>
  <c r="J435" i="2"/>
  <c r="J196" i="2"/>
  <c r="J495" i="2"/>
  <c r="J565" i="2"/>
  <c r="J511" i="2"/>
  <c r="J382" i="2"/>
  <c r="J166" i="2"/>
  <c r="J79" i="2"/>
  <c r="J448" i="2"/>
  <c r="J158" i="2"/>
  <c r="J428" i="2"/>
  <c r="J50" i="2"/>
  <c r="J300" i="2"/>
  <c r="J246" i="2"/>
  <c r="J248" i="2"/>
  <c r="J502" i="2"/>
  <c r="J632" i="2"/>
  <c r="J275" i="2"/>
  <c r="J71" i="2"/>
  <c r="J28" i="2"/>
  <c r="J710" i="2"/>
  <c r="J108" i="2"/>
  <c r="J45" i="2"/>
  <c r="J561" i="2"/>
  <c r="J6" i="2"/>
  <c r="J48" i="2"/>
  <c r="J635" i="2"/>
  <c r="J123" i="2"/>
  <c r="J540" i="2"/>
  <c r="J176" i="2"/>
  <c r="J518" i="2"/>
  <c r="J70" i="2"/>
  <c r="J624" i="2"/>
  <c r="J247" i="2"/>
  <c r="J197" i="2"/>
  <c r="J416" i="2"/>
  <c r="J185" i="2"/>
  <c r="J356" i="2"/>
  <c r="J492" i="2"/>
  <c r="J259" i="2"/>
  <c r="J213" i="2"/>
  <c r="J141" i="2"/>
  <c r="J319" i="2"/>
  <c r="J186" i="2"/>
  <c r="J261" i="2"/>
  <c r="J558" i="2"/>
  <c r="J346" i="2"/>
  <c r="J431" i="2"/>
  <c r="J175" i="2"/>
  <c r="J323" i="2"/>
  <c r="J128" i="2"/>
  <c r="J677" i="2"/>
  <c r="J133" i="2"/>
  <c r="J55" i="2"/>
  <c r="J95" i="2"/>
  <c r="J629" i="2"/>
  <c r="J224" i="2"/>
  <c r="J7" i="2"/>
  <c r="J41" i="2"/>
  <c r="J473" i="2"/>
  <c r="J34" i="2"/>
  <c r="J77" i="2"/>
  <c r="J404" i="2"/>
  <c r="J117" i="2"/>
  <c r="J87" i="2"/>
  <c r="J483" i="2"/>
  <c r="J589" i="2"/>
  <c r="J720" i="2"/>
  <c r="J578" i="2"/>
  <c r="J38" i="2"/>
  <c r="J338" i="2"/>
  <c r="J663" i="2"/>
  <c r="J476" i="2"/>
  <c r="J610" i="2"/>
  <c r="J137" i="2"/>
  <c r="J699" i="2"/>
  <c r="J273" i="2"/>
  <c r="J509" i="2"/>
  <c r="J305" i="2"/>
  <c r="J468" i="2"/>
  <c r="J672" i="2"/>
  <c r="J407" i="2"/>
  <c r="J27" i="2"/>
  <c r="J515" i="2"/>
  <c r="J190" i="2"/>
  <c r="J253" i="2"/>
  <c r="J550" i="2"/>
  <c r="J289" i="2"/>
  <c r="J293" i="2"/>
  <c r="J522" i="2"/>
  <c r="J647" i="2"/>
  <c r="J155" i="2"/>
  <c r="J370" i="2"/>
  <c r="J604" i="2"/>
  <c r="J91" i="2"/>
  <c r="J179" i="2"/>
  <c r="J105" i="2"/>
  <c r="J585" i="2"/>
  <c r="J151" i="2"/>
  <c r="J109" i="2"/>
  <c r="J402" i="2"/>
  <c r="J689" i="2"/>
  <c r="J321" i="2"/>
  <c r="J276" i="2"/>
  <c r="J149" i="2"/>
  <c r="J394" i="2"/>
  <c r="J595" i="2"/>
  <c r="J156" i="2"/>
  <c r="J531" i="2"/>
  <c r="J147" i="2"/>
  <c r="J620" i="2"/>
  <c r="J280" i="2"/>
  <c r="J465" i="2"/>
  <c r="J257" i="2"/>
  <c r="J35" i="2"/>
  <c r="J139" i="2"/>
  <c r="J251" i="2"/>
  <c r="J527" i="2"/>
  <c r="J397" i="2"/>
  <c r="J99" i="2"/>
  <c r="J477" i="2"/>
  <c r="J181" i="2"/>
  <c r="J389" i="2"/>
  <c r="J165" i="2"/>
  <c r="J687" i="2"/>
  <c r="J118" i="2"/>
  <c r="J57" i="2"/>
  <c r="J24" i="2"/>
  <c r="J365" i="2"/>
  <c r="J92" i="2"/>
  <c r="J114" i="2"/>
  <c r="J350" i="2"/>
  <c r="J637" i="2"/>
  <c r="J19" i="2"/>
  <c r="J227" i="2"/>
  <c r="J143" i="2"/>
  <c r="J377" i="2"/>
  <c r="J470" i="2"/>
  <c r="J132" i="2"/>
  <c r="J580" i="2"/>
  <c r="J226" i="2"/>
  <c r="J167" i="2"/>
  <c r="J25" i="2"/>
  <c r="J326" i="2"/>
  <c r="J216" i="2"/>
  <c r="J15" i="2"/>
  <c r="J8" i="2"/>
  <c r="J638" i="2"/>
  <c r="J730" i="2"/>
  <c r="J56" i="2"/>
  <c r="J221" i="2"/>
  <c r="J528" i="2"/>
  <c r="J520" i="2"/>
  <c r="J327" i="2"/>
  <c r="J115" i="2"/>
  <c r="J211" i="2"/>
  <c r="J284" i="2"/>
  <c r="J121" i="2"/>
  <c r="J512" i="2"/>
  <c r="J408" i="2"/>
  <c r="J241" i="2"/>
  <c r="J61" i="2"/>
  <c r="J460" i="2"/>
  <c r="J355" i="2"/>
  <c r="J354" i="2"/>
  <c r="J656" i="2"/>
  <c r="J154" i="2"/>
  <c r="J517" i="2"/>
  <c r="J644" i="2"/>
  <c r="J285" i="2"/>
  <c r="J423" i="2"/>
  <c r="J607" i="2"/>
  <c r="J445" i="2"/>
  <c r="J13" i="2"/>
  <c r="J413" i="2"/>
  <c r="J698" i="2"/>
  <c r="J379" i="2"/>
  <c r="J237" i="2"/>
  <c r="J661" i="2"/>
  <c r="J240" i="2"/>
  <c r="J120" i="2"/>
  <c r="J4" i="2"/>
  <c r="J726" i="2"/>
  <c r="J212" i="2"/>
  <c r="J18" i="2"/>
  <c r="J385" i="2"/>
  <c r="J169" i="2"/>
  <c r="J254" i="2"/>
  <c r="J163" i="2"/>
  <c r="J330" i="2"/>
  <c r="J486" i="2"/>
  <c r="J299" i="2"/>
  <c r="J537" i="2"/>
  <c r="J78" i="2"/>
  <c r="J619" i="2"/>
  <c r="J334" i="2"/>
  <c r="J725" i="2"/>
  <c r="J425" i="2"/>
  <c r="J113" i="2"/>
  <c r="J42" i="2"/>
  <c r="J459" i="2"/>
  <c r="J136" i="2"/>
  <c r="J596" i="2"/>
  <c r="J399" i="2"/>
  <c r="J228" i="2"/>
  <c r="J499" i="2"/>
  <c r="J351" i="2"/>
  <c r="J645" i="2"/>
  <c r="J450" i="2"/>
  <c r="J731" i="2"/>
  <c r="J242" i="2"/>
  <c r="J400" i="2"/>
  <c r="J667" i="2"/>
  <c r="J469" i="2"/>
  <c r="J553" i="2"/>
  <c r="J222" i="2"/>
  <c r="J452" i="2"/>
  <c r="J685" i="2"/>
  <c r="J110" i="2"/>
  <c r="J455" i="2"/>
  <c r="J12" i="2"/>
  <c r="J613" i="2"/>
  <c r="J17" i="2"/>
  <c r="J662" i="2"/>
  <c r="J352" i="2"/>
  <c r="J594" i="2"/>
  <c r="J406" i="2"/>
  <c r="J467" i="2"/>
  <c r="J491" i="2"/>
  <c r="J347" i="2"/>
  <c r="J420" i="2"/>
  <c r="J513" i="2"/>
  <c r="J100" i="2"/>
  <c r="J58" i="2"/>
  <c r="J333" i="2"/>
  <c r="J160" i="2"/>
  <c r="J608" i="2"/>
  <c r="J180" i="2"/>
  <c r="J263" i="2"/>
  <c r="J126" i="2"/>
  <c r="J682" i="2"/>
  <c r="J411" i="2"/>
  <c r="J393" i="2"/>
  <c r="J665" i="2"/>
  <c r="J546" i="2"/>
  <c r="J734" i="2"/>
  <c r="J576" i="2"/>
  <c r="J339" i="2"/>
  <c r="J475" i="2"/>
  <c r="J544" i="2"/>
  <c r="J304" i="2"/>
  <c r="J208" i="2"/>
  <c r="J353" i="2"/>
  <c r="J706" i="2"/>
  <c r="J301" i="2"/>
  <c r="J74" i="2"/>
  <c r="J454" i="2"/>
  <c r="J368" i="2"/>
  <c r="J200" i="2"/>
  <c r="J612" i="2"/>
  <c r="J96" i="2"/>
  <c r="J506" i="2"/>
  <c r="J286" i="2"/>
  <c r="J97" i="2"/>
  <c r="J46" i="2"/>
  <c r="J386" i="2"/>
  <c r="J33" i="2"/>
  <c r="J148" i="2"/>
  <c r="J72" i="2"/>
  <c r="J592" i="2"/>
  <c r="J281" i="2"/>
  <c r="J529" i="2"/>
  <c r="J617" i="2"/>
  <c r="J243" i="2"/>
  <c r="J63" i="2"/>
  <c r="J489" i="2"/>
  <c r="J40" i="2"/>
  <c r="J493" i="2"/>
  <c r="J86" i="2"/>
  <c r="J643" i="2"/>
  <c r="J590" i="2"/>
  <c r="J541" i="2"/>
  <c r="J439" i="2"/>
  <c r="J31" i="2"/>
  <c r="J47" i="2"/>
  <c r="J625" i="2"/>
  <c r="J702" i="2"/>
  <c r="J29" i="2"/>
  <c r="J264" i="2"/>
  <c r="J255" i="2"/>
  <c r="J474" i="2"/>
  <c r="J514" i="2"/>
  <c r="J265" i="2"/>
  <c r="J82" i="2"/>
  <c r="J302" i="2"/>
  <c r="J357" i="2"/>
  <c r="J462" i="2"/>
  <c r="J359" i="2"/>
  <c r="J76" i="2"/>
  <c r="J36" i="2"/>
  <c r="J372" i="2"/>
  <c r="J694" i="2"/>
  <c r="J349" i="2"/>
  <c r="J569" i="2"/>
  <c r="J456" i="2"/>
  <c r="J670" i="2"/>
  <c r="J674" i="2"/>
  <c r="J421" i="2"/>
  <c r="J335" i="2"/>
  <c r="J717" i="2"/>
  <c r="J209" i="2"/>
  <c r="J646" i="2"/>
  <c r="J159" i="2"/>
  <c r="J81" i="2"/>
  <c r="J363" i="2"/>
  <c r="J328" i="2"/>
  <c r="J129" i="2"/>
  <c r="J705" i="2"/>
  <c r="J189" i="2"/>
  <c r="J675" i="2"/>
  <c r="J101" i="2"/>
  <c r="J533" i="2"/>
  <c r="J704" i="2"/>
  <c r="J73" i="2"/>
  <c r="J244" i="2"/>
  <c r="J52" i="2"/>
  <c r="J494" i="2"/>
  <c r="J713" i="2"/>
  <c r="J83" i="2"/>
  <c r="J150" i="2"/>
  <c r="J446" i="2"/>
  <c r="J80" i="2"/>
  <c r="J381" i="2"/>
  <c r="J583" i="2"/>
  <c r="J131" i="2"/>
  <c r="J729" i="2"/>
  <c r="J145" i="2"/>
  <c r="J260" i="2"/>
  <c r="J484" i="2"/>
  <c r="J322" i="2"/>
  <c r="J245" i="2"/>
  <c r="J391" i="2"/>
  <c r="J279" i="2"/>
  <c r="J695" i="2"/>
  <c r="J653" i="2"/>
  <c r="J691" i="2"/>
  <c r="J633" i="2"/>
  <c r="J519" i="2"/>
  <c r="J127" i="2"/>
  <c r="J548" i="2"/>
  <c r="J325" i="2"/>
  <c r="J383" i="2"/>
  <c r="J649" i="2"/>
  <c r="J692" i="2"/>
  <c r="J277" i="2"/>
  <c r="J575" i="2"/>
  <c r="J375" i="2"/>
  <c r="J700" i="2"/>
  <c r="J703" i="2"/>
  <c r="J683" i="2"/>
  <c r="J556" i="2"/>
  <c r="J587" i="2"/>
  <c r="J440" i="2"/>
  <c r="J510" i="2"/>
  <c r="J107" i="2"/>
  <c r="J688" i="2"/>
  <c r="J586" i="2"/>
  <c r="J640" i="2"/>
  <c r="J294" i="2"/>
  <c r="J735" i="2"/>
  <c r="J507" i="2"/>
  <c r="J258" i="2"/>
  <c r="J574" i="2"/>
  <c r="J329" i="2"/>
  <c r="J650" i="2"/>
  <c r="J690" i="2"/>
  <c r="J134" i="2"/>
  <c r="J98" i="2"/>
  <c r="J392" i="2"/>
  <c r="J373" i="2"/>
  <c r="J287" i="2"/>
  <c r="J371" i="2"/>
  <c r="J188" i="2"/>
  <c r="J426" i="2"/>
  <c r="J591" i="2"/>
  <c r="J534" i="2"/>
  <c r="J64" i="2"/>
  <c r="J314" i="2"/>
  <c r="J614" i="2"/>
  <c r="J728" i="2"/>
  <c r="J376" i="2"/>
  <c r="J306" i="2"/>
  <c r="J429" i="2"/>
  <c r="J207" i="2"/>
  <c r="J343" i="2"/>
  <c r="J573" i="2"/>
  <c r="J384" i="2"/>
  <c r="J581" i="2"/>
  <c r="J362" i="2"/>
  <c r="J479" i="2"/>
  <c r="J679" i="2"/>
  <c r="J600" i="2"/>
  <c r="J201" i="2"/>
  <c r="J490" i="2"/>
  <c r="J525" i="2"/>
  <c r="J458" i="2"/>
  <c r="J505" i="2"/>
  <c r="J530" i="2"/>
  <c r="J631" i="2"/>
  <c r="J401" i="2"/>
  <c r="J559" i="2"/>
  <c r="J268" i="2"/>
  <c r="J316" i="2"/>
  <c r="J616" i="2"/>
  <c r="J199" i="2"/>
  <c r="J457" i="2"/>
  <c r="J271" i="2"/>
  <c r="J414" i="2"/>
  <c r="J480" i="2"/>
  <c r="J498" i="2"/>
  <c r="J712" i="2"/>
  <c r="J374" i="2"/>
  <c r="J718" i="2"/>
  <c r="J204" i="2"/>
  <c r="J320" i="2"/>
  <c r="J478" i="2"/>
  <c r="J562" i="2"/>
  <c r="J378" i="2"/>
  <c r="J671" i="2"/>
  <c r="J380" i="2"/>
  <c r="J438" i="2"/>
  <c r="J639" i="2"/>
  <c r="J572" i="2"/>
  <c r="J642" i="2"/>
  <c r="J721" i="2"/>
  <c r="J697" i="2"/>
  <c r="J442" i="2"/>
  <c r="J566" i="2"/>
  <c r="J481" i="2"/>
  <c r="J714" i="2"/>
  <c r="J678" i="2"/>
  <c r="J651" i="2"/>
  <c r="J722" i="2"/>
  <c r="J570" i="2"/>
  <c r="J711" i="2"/>
  <c r="J597" i="2"/>
  <c r="J733" i="2"/>
  <c r="J657" i="2"/>
  <c r="J686" i="2"/>
  <c r="J577" i="2"/>
  <c r="J627" i="2"/>
  <c r="J564" i="2"/>
  <c r="J709" i="2"/>
  <c r="J693" i="2"/>
  <c r="J701" i="2"/>
  <c r="J622" i="2"/>
  <c r="J724" i="2"/>
  <c r="J680" i="2"/>
  <c r="J655" i="2"/>
  <c r="J666" i="2"/>
  <c r="J648" i="2"/>
  <c r="J716" i="2"/>
  <c r="J630" i="2"/>
  <c r="J579" i="2"/>
  <c r="J732" i="2"/>
  <c r="J684" i="2"/>
  <c r="J727" i="2"/>
  <c r="H568" i="2"/>
  <c r="H605" i="2"/>
  <c r="H599" i="2"/>
  <c r="H168" i="2"/>
  <c r="H395" i="2"/>
  <c r="H582" i="2"/>
  <c r="H308" i="2"/>
  <c r="H447" i="2"/>
  <c r="H601" i="2"/>
  <c r="H361" i="2"/>
  <c r="H336" i="2"/>
  <c r="H130" i="2"/>
  <c r="H547" i="2"/>
  <c r="H282" i="2"/>
  <c r="H681" i="2"/>
  <c r="H170" i="2"/>
  <c r="H122" i="2"/>
  <c r="H403" i="2"/>
  <c r="H487" i="2"/>
  <c r="H463" i="2"/>
  <c r="H659" i="2"/>
  <c r="H342" i="2"/>
  <c r="H419" i="2"/>
  <c r="H68" i="2"/>
  <c r="H232" i="2"/>
  <c r="H125" i="2"/>
  <c r="H177" i="2"/>
  <c r="H20" i="2"/>
  <c r="H571" i="2"/>
  <c r="H668" i="2"/>
  <c r="H369" i="2"/>
  <c r="H142" i="2"/>
  <c r="H90" i="2"/>
  <c r="H138" i="2"/>
  <c r="H669" i="2"/>
  <c r="H652" i="2"/>
  <c r="H62" i="2"/>
  <c r="H43" i="2"/>
  <c r="H324" i="2"/>
  <c r="H623" i="2"/>
  <c r="H93" i="2"/>
  <c r="H9" i="2"/>
  <c r="H557" i="2"/>
  <c r="H22" i="2"/>
  <c r="H453" i="2"/>
  <c r="H272" i="2"/>
  <c r="H210" i="2"/>
  <c r="H545" i="2"/>
  <c r="H348" i="2"/>
  <c r="H424" i="2"/>
  <c r="H198" i="2"/>
  <c r="H173" i="2"/>
  <c r="H116" i="2"/>
  <c r="H60" i="2"/>
  <c r="H658" i="2"/>
  <c r="H390" i="2"/>
  <c r="H516" i="2"/>
  <c r="H144" i="2"/>
  <c r="H65" i="2"/>
  <c r="H206" i="2"/>
  <c r="H563" i="2"/>
  <c r="H542" i="2"/>
  <c r="H331" i="2"/>
  <c r="H415" i="2"/>
  <c r="H443" i="2"/>
  <c r="H482" i="2"/>
  <c r="H205" i="2"/>
  <c r="H312" i="2"/>
  <c r="H466" i="2"/>
  <c r="H193" i="2"/>
  <c r="H451" i="2"/>
  <c r="H535" i="2"/>
  <c r="H164" i="2"/>
  <c r="H388" i="2"/>
  <c r="H291" i="2"/>
  <c r="H102" i="2"/>
  <c r="H103" i="2"/>
  <c r="H135" i="2"/>
  <c r="H3" i="2"/>
  <c r="H488" i="2"/>
  <c r="H303" i="2"/>
  <c r="H526" i="2"/>
  <c r="H341" i="2"/>
  <c r="H290" i="2"/>
  <c r="H229" i="2"/>
  <c r="H106" i="2"/>
  <c r="H217" i="2"/>
  <c r="H252" i="2"/>
  <c r="H602" i="2"/>
  <c r="H10" i="2"/>
  <c r="H11" i="2"/>
  <c r="H54" i="2"/>
  <c r="H295" i="2"/>
  <c r="H636" i="2"/>
  <c r="H412" i="2"/>
  <c r="H387" i="2"/>
  <c r="H53" i="2"/>
  <c r="H44" i="2"/>
  <c r="H172" i="2"/>
  <c r="H278" i="2"/>
  <c r="H296" i="2"/>
  <c r="H5" i="2"/>
  <c r="H283" i="2"/>
  <c r="H153" i="2"/>
  <c r="H157" i="2"/>
  <c r="H433" i="2"/>
  <c r="H171" i="2"/>
  <c r="H184" i="2"/>
  <c r="H538" i="2"/>
  <c r="H191" i="2"/>
  <c r="H94" i="2"/>
  <c r="H288" i="2"/>
  <c r="H427" i="2"/>
  <c r="H310" i="2"/>
  <c r="H39" i="2"/>
  <c r="H598" i="2"/>
  <c r="H366" i="2"/>
  <c r="H708" i="2"/>
  <c r="H192" i="2"/>
  <c r="H606" i="2"/>
  <c r="H195" i="2"/>
  <c r="H340" i="2"/>
  <c r="H37" i="2"/>
  <c r="H536" i="2"/>
  <c r="H225" i="2"/>
  <c r="H230" i="2"/>
  <c r="H496" i="2"/>
  <c r="H532" i="2"/>
  <c r="H364" i="2"/>
  <c r="H313" i="2"/>
  <c r="H262" i="2"/>
  <c r="H183" i="2"/>
  <c r="H236" i="2"/>
  <c r="H436" i="2"/>
  <c r="H238" i="2"/>
  <c r="H32" i="2"/>
  <c r="H49" i="2"/>
  <c r="H235" i="2"/>
  <c r="H417" i="2"/>
  <c r="H434" i="2"/>
  <c r="H332" i="2"/>
  <c r="H723" i="2"/>
  <c r="H174" i="2"/>
  <c r="H233" i="2"/>
  <c r="H162" i="2"/>
  <c r="H309" i="2"/>
  <c r="H223" i="2"/>
  <c r="H104" i="2"/>
  <c r="H396" i="2"/>
  <c r="H249" i="2"/>
  <c r="H715" i="2"/>
  <c r="H345" i="2"/>
  <c r="H2" i="2"/>
  <c r="H14" i="2"/>
  <c r="H111" i="2"/>
  <c r="H430" i="2"/>
  <c r="H124" i="2"/>
  <c r="H521" i="2"/>
  <c r="H611" i="2"/>
  <c r="H26" i="2"/>
  <c r="H202" i="2"/>
  <c r="H239" i="2"/>
  <c r="H432" i="2"/>
  <c r="H609" i="2"/>
  <c r="H418" i="2"/>
  <c r="H88" i="2"/>
  <c r="H472" i="2"/>
  <c r="H501" i="2"/>
  <c r="H560" i="2"/>
  <c r="H523" i="2"/>
  <c r="H628" i="2"/>
  <c r="H292" i="2"/>
  <c r="H615" i="2"/>
  <c r="H318" i="2"/>
  <c r="H654" i="2"/>
  <c r="H618" i="2"/>
  <c r="H161" i="2"/>
  <c r="H539" i="2"/>
  <c r="H194" i="2"/>
  <c r="H30" i="2"/>
  <c r="H234" i="2"/>
  <c r="H256" i="2"/>
  <c r="H21" i="2"/>
  <c r="H584" i="2"/>
  <c r="H182" i="2"/>
  <c r="H593" i="2"/>
  <c r="H307" i="2"/>
  <c r="H673" i="2"/>
  <c r="H441" i="2"/>
  <c r="H660" i="2"/>
  <c r="H274" i="2"/>
  <c r="H449" i="2"/>
  <c r="H464" i="2"/>
  <c r="H551" i="2"/>
  <c r="H641" i="2"/>
  <c r="H398" i="2"/>
  <c r="H84" i="2"/>
  <c r="H603" i="2"/>
  <c r="H89" i="2"/>
  <c r="H410" i="2"/>
  <c r="H311" i="2"/>
  <c r="H358" i="2"/>
  <c r="H218" i="2"/>
  <c r="H471" i="2"/>
  <c r="H220" i="2"/>
  <c r="H549" i="2"/>
  <c r="H409" i="2"/>
  <c r="H664" i="2"/>
  <c r="H503" i="2"/>
  <c r="H85" i="2"/>
  <c r="H203" i="2"/>
  <c r="H500" i="2"/>
  <c r="H344" i="2"/>
  <c r="H231" i="2"/>
  <c r="H75" i="2"/>
  <c r="H508" i="2"/>
  <c r="H554" i="2"/>
  <c r="H119" i="2"/>
  <c r="H485" i="2"/>
  <c r="H178" i="2"/>
  <c r="H112" i="2"/>
  <c r="H269" i="2"/>
  <c r="H337" i="2"/>
  <c r="H405" i="2"/>
  <c r="H270" i="2"/>
  <c r="H444" i="2"/>
  <c r="H140" i="2"/>
  <c r="H676" i="2"/>
  <c r="H51" i="2"/>
  <c r="H621" i="2"/>
  <c r="H66" i="2"/>
  <c r="H567" i="2"/>
  <c r="H626" i="2"/>
  <c r="H524" i="2"/>
  <c r="H719" i="2"/>
  <c r="H59" i="2"/>
  <c r="H552" i="2"/>
  <c r="H298" i="2"/>
  <c r="H266" i="2"/>
  <c r="H215" i="2"/>
  <c r="H707" i="2"/>
  <c r="H497" i="2"/>
  <c r="H69" i="2"/>
  <c r="H461" i="2"/>
  <c r="H16" i="2"/>
  <c r="H315" i="2"/>
  <c r="H152" i="2"/>
  <c r="H360" i="2"/>
  <c r="H317" i="2"/>
  <c r="H696" i="2"/>
  <c r="H250" i="2"/>
  <c r="H504" i="2"/>
  <c r="H187" i="2"/>
  <c r="H67" i="2"/>
  <c r="H297" i="2"/>
  <c r="H555" i="2"/>
  <c r="H543" i="2"/>
  <c r="H219" i="2"/>
  <c r="H634" i="2"/>
  <c r="H422" i="2"/>
  <c r="H367" i="2"/>
  <c r="H267" i="2"/>
  <c r="H214" i="2"/>
  <c r="H23" i="2"/>
  <c r="H588" i="2"/>
  <c r="H146" i="2"/>
  <c r="H437" i="2"/>
  <c r="H435" i="2"/>
  <c r="H196" i="2"/>
  <c r="H495" i="2"/>
  <c r="H565" i="2"/>
  <c r="H511" i="2"/>
  <c r="H382" i="2"/>
  <c r="H166" i="2"/>
  <c r="H79" i="2"/>
  <c r="H448" i="2"/>
  <c r="H158" i="2"/>
  <c r="H428" i="2"/>
  <c r="H50" i="2"/>
  <c r="H300" i="2"/>
  <c r="H246" i="2"/>
  <c r="H248" i="2"/>
  <c r="H502" i="2"/>
  <c r="H632" i="2"/>
  <c r="H275" i="2"/>
  <c r="H71" i="2"/>
  <c r="H28" i="2"/>
  <c r="H710" i="2"/>
  <c r="H108" i="2"/>
  <c r="H45" i="2"/>
  <c r="H561" i="2"/>
  <c r="H6" i="2"/>
  <c r="H48" i="2"/>
  <c r="H635" i="2"/>
  <c r="H123" i="2"/>
  <c r="H540" i="2"/>
  <c r="H176" i="2"/>
  <c r="H518" i="2"/>
  <c r="H70" i="2"/>
  <c r="H624" i="2"/>
  <c r="H247" i="2"/>
  <c r="H197" i="2"/>
  <c r="H416" i="2"/>
  <c r="H185" i="2"/>
  <c r="H356" i="2"/>
  <c r="H492" i="2"/>
  <c r="H259" i="2"/>
  <c r="H213" i="2"/>
  <c r="H141" i="2"/>
  <c r="H319" i="2"/>
  <c r="H186" i="2"/>
  <c r="H261" i="2"/>
  <c r="H558" i="2"/>
  <c r="H346" i="2"/>
  <c r="H431" i="2"/>
  <c r="H175" i="2"/>
  <c r="H323" i="2"/>
  <c r="H128" i="2"/>
  <c r="H677" i="2"/>
  <c r="H133" i="2"/>
  <c r="H55" i="2"/>
  <c r="H95" i="2"/>
  <c r="H629" i="2"/>
  <c r="H224" i="2"/>
  <c r="H7" i="2"/>
  <c r="H41" i="2"/>
  <c r="H473" i="2"/>
  <c r="H34" i="2"/>
  <c r="H77" i="2"/>
  <c r="H404" i="2"/>
  <c r="H117" i="2"/>
  <c r="H87" i="2"/>
  <c r="H483" i="2"/>
  <c r="H589" i="2"/>
  <c r="H720" i="2"/>
  <c r="H578" i="2"/>
  <c r="H38" i="2"/>
  <c r="H338" i="2"/>
  <c r="H663" i="2"/>
  <c r="H476" i="2"/>
  <c r="H610" i="2"/>
  <c r="H137" i="2"/>
  <c r="H699" i="2"/>
  <c r="H273" i="2"/>
  <c r="H509" i="2"/>
  <c r="H305" i="2"/>
  <c r="H468" i="2"/>
  <c r="H672" i="2"/>
  <c r="H407" i="2"/>
  <c r="H27" i="2"/>
  <c r="H515" i="2"/>
  <c r="H190" i="2"/>
  <c r="H253" i="2"/>
  <c r="H550" i="2"/>
  <c r="H289" i="2"/>
  <c r="H293" i="2"/>
  <c r="H522" i="2"/>
  <c r="H647" i="2"/>
  <c r="H155" i="2"/>
  <c r="H370" i="2"/>
  <c r="H604" i="2"/>
  <c r="H91" i="2"/>
  <c r="H179" i="2"/>
  <c r="H105" i="2"/>
  <c r="H585" i="2"/>
  <c r="H151" i="2"/>
  <c r="H109" i="2"/>
  <c r="H402" i="2"/>
  <c r="H689" i="2"/>
  <c r="H321" i="2"/>
  <c r="H276" i="2"/>
  <c r="H149" i="2"/>
  <c r="H394" i="2"/>
  <c r="H595" i="2"/>
  <c r="H156" i="2"/>
  <c r="H531" i="2"/>
  <c r="H147" i="2"/>
  <c r="H620" i="2"/>
  <c r="H280" i="2"/>
  <c r="H465" i="2"/>
  <c r="H257" i="2"/>
  <c r="H35" i="2"/>
  <c r="H139" i="2"/>
  <c r="H251" i="2"/>
  <c r="H527" i="2"/>
  <c r="H397" i="2"/>
  <c r="H99" i="2"/>
  <c r="H477" i="2"/>
  <c r="H181" i="2"/>
  <c r="H389" i="2"/>
  <c r="H165" i="2"/>
  <c r="H687" i="2"/>
  <c r="H118" i="2"/>
  <c r="H57" i="2"/>
  <c r="H24" i="2"/>
  <c r="H365" i="2"/>
  <c r="H92" i="2"/>
  <c r="H114" i="2"/>
  <c r="H350" i="2"/>
  <c r="H637" i="2"/>
  <c r="H19" i="2"/>
  <c r="H227" i="2"/>
  <c r="H143" i="2"/>
  <c r="H377" i="2"/>
  <c r="H470" i="2"/>
  <c r="H132" i="2"/>
  <c r="H580" i="2"/>
  <c r="H226" i="2"/>
  <c r="H167" i="2"/>
  <c r="H25" i="2"/>
  <c r="H326" i="2"/>
  <c r="H216" i="2"/>
  <c r="H15" i="2"/>
  <c r="H8" i="2"/>
  <c r="H638" i="2"/>
  <c r="H730" i="2"/>
  <c r="H56" i="2"/>
  <c r="H221" i="2"/>
  <c r="H528" i="2"/>
  <c r="H520" i="2"/>
  <c r="H327" i="2"/>
  <c r="H115" i="2"/>
  <c r="H211" i="2"/>
  <c r="H284" i="2"/>
  <c r="H121" i="2"/>
  <c r="H512" i="2"/>
  <c r="H408" i="2"/>
  <c r="H241" i="2"/>
  <c r="H61" i="2"/>
  <c r="H460" i="2"/>
  <c r="H355" i="2"/>
  <c r="H354" i="2"/>
  <c r="H656" i="2"/>
  <c r="H154" i="2"/>
  <c r="H517" i="2"/>
  <c r="H644" i="2"/>
  <c r="H285" i="2"/>
  <c r="H423" i="2"/>
  <c r="H607" i="2"/>
  <c r="H445" i="2"/>
  <c r="H13" i="2"/>
  <c r="H413" i="2"/>
  <c r="H698" i="2"/>
  <c r="H379" i="2"/>
  <c r="H237" i="2"/>
  <c r="H661" i="2"/>
  <c r="H240" i="2"/>
  <c r="H120" i="2"/>
  <c r="H4" i="2"/>
  <c r="H726" i="2"/>
  <c r="H212" i="2"/>
  <c r="H18" i="2"/>
  <c r="H385" i="2"/>
  <c r="H169" i="2"/>
  <c r="H254" i="2"/>
  <c r="H163" i="2"/>
  <c r="H330" i="2"/>
  <c r="H486" i="2"/>
  <c r="H299" i="2"/>
  <c r="H537" i="2"/>
  <c r="H78" i="2"/>
  <c r="H619" i="2"/>
  <c r="H334" i="2"/>
  <c r="H725" i="2"/>
  <c r="H425" i="2"/>
  <c r="H113" i="2"/>
  <c r="H42" i="2"/>
  <c r="H459" i="2"/>
  <c r="H136" i="2"/>
  <c r="H596" i="2"/>
  <c r="H399" i="2"/>
  <c r="H228" i="2"/>
  <c r="H499" i="2"/>
  <c r="H351" i="2"/>
  <c r="H645" i="2"/>
  <c r="H450" i="2"/>
  <c r="H731" i="2"/>
  <c r="H242" i="2"/>
  <c r="H400" i="2"/>
  <c r="H667" i="2"/>
  <c r="H469" i="2"/>
  <c r="H553" i="2"/>
  <c r="H222" i="2"/>
  <c r="H452" i="2"/>
  <c r="H685" i="2"/>
  <c r="H110" i="2"/>
  <c r="H455" i="2"/>
  <c r="H12" i="2"/>
  <c r="H613" i="2"/>
  <c r="H17" i="2"/>
  <c r="H662" i="2"/>
  <c r="H352" i="2"/>
  <c r="H594" i="2"/>
  <c r="H406" i="2"/>
  <c r="H467" i="2"/>
  <c r="H491" i="2"/>
  <c r="H347" i="2"/>
  <c r="H420" i="2"/>
  <c r="H513" i="2"/>
  <c r="H100" i="2"/>
  <c r="H58" i="2"/>
  <c r="H333" i="2"/>
  <c r="H160" i="2"/>
  <c r="H608" i="2"/>
  <c r="H180" i="2"/>
  <c r="H263" i="2"/>
  <c r="H126" i="2"/>
  <c r="H682" i="2"/>
  <c r="H411" i="2"/>
  <c r="H393" i="2"/>
  <c r="H665" i="2"/>
  <c r="H546" i="2"/>
  <c r="H734" i="2"/>
  <c r="H576" i="2"/>
  <c r="H339" i="2"/>
  <c r="H475" i="2"/>
  <c r="H544" i="2"/>
  <c r="H304" i="2"/>
  <c r="H208" i="2"/>
  <c r="H353" i="2"/>
  <c r="H706" i="2"/>
  <c r="H301" i="2"/>
  <c r="H74" i="2"/>
  <c r="H454" i="2"/>
  <c r="H368" i="2"/>
  <c r="H200" i="2"/>
  <c r="H612" i="2"/>
  <c r="H96" i="2"/>
  <c r="H506" i="2"/>
  <c r="H286" i="2"/>
  <c r="H97" i="2"/>
  <c r="H46" i="2"/>
  <c r="H386" i="2"/>
  <c r="H33" i="2"/>
  <c r="H148" i="2"/>
  <c r="H72" i="2"/>
  <c r="H592" i="2"/>
  <c r="H281" i="2"/>
  <c r="H529" i="2"/>
  <c r="H617" i="2"/>
  <c r="H243" i="2"/>
  <c r="H63" i="2"/>
  <c r="H489" i="2"/>
  <c r="H40" i="2"/>
  <c r="H493" i="2"/>
  <c r="H86" i="2"/>
  <c r="H643" i="2"/>
  <c r="H590" i="2"/>
  <c r="H541" i="2"/>
  <c r="H439" i="2"/>
  <c r="H31" i="2"/>
  <c r="H47" i="2"/>
  <c r="H625" i="2"/>
  <c r="H702" i="2"/>
  <c r="H29" i="2"/>
  <c r="H264" i="2"/>
  <c r="H255" i="2"/>
  <c r="H474" i="2"/>
  <c r="H514" i="2"/>
  <c r="H265" i="2"/>
  <c r="H82" i="2"/>
  <c r="H302" i="2"/>
  <c r="H357" i="2"/>
  <c r="H462" i="2"/>
  <c r="H359" i="2"/>
  <c r="H76" i="2"/>
  <c r="H36" i="2"/>
  <c r="H372" i="2"/>
  <c r="H694" i="2"/>
  <c r="H349" i="2"/>
  <c r="H569" i="2"/>
  <c r="H456" i="2"/>
  <c r="H670" i="2"/>
  <c r="H674" i="2"/>
  <c r="H421" i="2"/>
  <c r="H335" i="2"/>
  <c r="H717" i="2"/>
  <c r="H209" i="2"/>
  <c r="H646" i="2"/>
  <c r="H159" i="2"/>
  <c r="H81" i="2"/>
  <c r="H363" i="2"/>
  <c r="H328" i="2"/>
  <c r="H129" i="2"/>
  <c r="H705" i="2"/>
  <c r="H189" i="2"/>
  <c r="H675" i="2"/>
  <c r="H101" i="2"/>
  <c r="H533" i="2"/>
  <c r="H704" i="2"/>
  <c r="H73" i="2"/>
  <c r="H244" i="2"/>
  <c r="H52" i="2"/>
  <c r="H494" i="2"/>
  <c r="H713" i="2"/>
  <c r="H83" i="2"/>
  <c r="H150" i="2"/>
  <c r="H446" i="2"/>
  <c r="H80" i="2"/>
  <c r="H381" i="2"/>
  <c r="H583" i="2"/>
  <c r="H131" i="2"/>
  <c r="H729" i="2"/>
  <c r="H145" i="2"/>
  <c r="H260" i="2"/>
  <c r="H484" i="2"/>
  <c r="H322" i="2"/>
  <c r="H245" i="2"/>
  <c r="H391" i="2"/>
  <c r="H279" i="2"/>
  <c r="H695" i="2"/>
  <c r="H653" i="2"/>
  <c r="H691" i="2"/>
  <c r="H633" i="2"/>
  <c r="H519" i="2"/>
  <c r="H127" i="2"/>
  <c r="H548" i="2"/>
  <c r="H325" i="2"/>
  <c r="H383" i="2"/>
  <c r="H649" i="2"/>
  <c r="H692" i="2"/>
  <c r="H277" i="2"/>
  <c r="H575" i="2"/>
  <c r="H375" i="2"/>
  <c r="H700" i="2"/>
  <c r="H703" i="2"/>
  <c r="H683" i="2"/>
  <c r="H556" i="2"/>
  <c r="H587" i="2"/>
  <c r="H440" i="2"/>
  <c r="H510" i="2"/>
  <c r="H107" i="2"/>
  <c r="H688" i="2"/>
  <c r="H586" i="2"/>
  <c r="H640" i="2"/>
  <c r="H294" i="2"/>
  <c r="H735" i="2"/>
  <c r="H507" i="2"/>
  <c r="H258" i="2"/>
  <c r="H574" i="2"/>
  <c r="H329" i="2"/>
  <c r="H650" i="2"/>
  <c r="H690" i="2"/>
  <c r="H134" i="2"/>
  <c r="H98" i="2"/>
  <c r="H392" i="2"/>
  <c r="H373" i="2"/>
  <c r="H287" i="2"/>
  <c r="H371" i="2"/>
  <c r="H188" i="2"/>
  <c r="H426" i="2"/>
  <c r="H591" i="2"/>
  <c r="H534" i="2"/>
  <c r="H64" i="2"/>
  <c r="H314" i="2"/>
  <c r="H614" i="2"/>
  <c r="H728" i="2"/>
  <c r="H376" i="2"/>
  <c r="H306" i="2"/>
  <c r="H429" i="2"/>
  <c r="H207" i="2"/>
  <c r="H343" i="2"/>
  <c r="H573" i="2"/>
  <c r="H384" i="2"/>
  <c r="H581" i="2"/>
  <c r="H362" i="2"/>
  <c r="H479" i="2"/>
  <c r="H679" i="2"/>
  <c r="H600" i="2"/>
  <c r="H201" i="2"/>
  <c r="H490" i="2"/>
  <c r="H525" i="2"/>
  <c r="H458" i="2"/>
  <c r="H505" i="2"/>
  <c r="H530" i="2"/>
  <c r="H631" i="2"/>
  <c r="H401" i="2"/>
  <c r="H559" i="2"/>
  <c r="H268" i="2"/>
  <c r="H316" i="2"/>
  <c r="H616" i="2"/>
  <c r="H199" i="2"/>
  <c r="H457" i="2"/>
  <c r="H271" i="2"/>
  <c r="H414" i="2"/>
  <c r="H480" i="2"/>
  <c r="H498" i="2"/>
  <c r="H712" i="2"/>
  <c r="H374" i="2"/>
  <c r="H718" i="2"/>
  <c r="H204" i="2"/>
  <c r="H320" i="2"/>
  <c r="H478" i="2"/>
  <c r="H562" i="2"/>
  <c r="H378" i="2"/>
  <c r="H671" i="2"/>
  <c r="H380" i="2"/>
  <c r="H438" i="2"/>
  <c r="H639" i="2"/>
  <c r="H572" i="2"/>
  <c r="H642" i="2"/>
  <c r="H721" i="2"/>
  <c r="H697" i="2"/>
  <c r="H442" i="2"/>
  <c r="H566" i="2"/>
  <c r="H481" i="2"/>
  <c r="H714" i="2"/>
  <c r="H678" i="2"/>
  <c r="H651" i="2"/>
  <c r="H722" i="2"/>
  <c r="H570" i="2"/>
  <c r="H711" i="2"/>
  <c r="H597" i="2"/>
  <c r="H733" i="2"/>
  <c r="H657" i="2"/>
  <c r="H686" i="2"/>
  <c r="H577" i="2"/>
  <c r="H627" i="2"/>
  <c r="H564" i="2"/>
  <c r="H709" i="2"/>
  <c r="H693" i="2"/>
  <c r="H701" i="2"/>
  <c r="H622" i="2"/>
  <c r="H724" i="2"/>
  <c r="H680" i="2"/>
  <c r="H655" i="2"/>
  <c r="H666" i="2"/>
  <c r="H648" i="2"/>
  <c r="H716" i="2"/>
  <c r="H630" i="2"/>
  <c r="H579" i="2"/>
  <c r="H732" i="2"/>
  <c r="H684" i="2"/>
  <c r="H72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S121" i="3" l="1"/>
  <c r="T117" i="3"/>
  <c r="N121" i="3"/>
  <c r="O117" i="3"/>
  <c r="I120" i="3"/>
  <c r="I63" i="3"/>
  <c r="I85" i="3"/>
  <c r="I70" i="3"/>
  <c r="I37" i="3"/>
  <c r="I31" i="3"/>
  <c r="I18" i="3"/>
  <c r="J67" i="3"/>
  <c r="C67" i="3"/>
  <c r="I111" i="3"/>
  <c r="I84" i="3"/>
  <c r="I69" i="3"/>
  <c r="I22" i="3"/>
  <c r="I35" i="3"/>
  <c r="I17" i="3"/>
  <c r="T67" i="3"/>
  <c r="T121" i="3"/>
  <c r="I119" i="3"/>
  <c r="I94" i="3"/>
  <c r="I62" i="3"/>
  <c r="I50" i="3"/>
  <c r="I68" i="3"/>
  <c r="I59" i="3"/>
  <c r="I12" i="3"/>
  <c r="I36" i="3"/>
  <c r="I8" i="3"/>
  <c r="I112" i="3"/>
  <c r="I45" i="3"/>
  <c r="I73" i="3"/>
  <c r="J121" i="3"/>
  <c r="I118" i="3"/>
  <c r="I110" i="3"/>
  <c r="I102" i="3"/>
  <c r="I82" i="3"/>
  <c r="I83" i="3"/>
  <c r="I61" i="3"/>
  <c r="I30" i="3"/>
  <c r="I3" i="3"/>
  <c r="I65" i="3"/>
  <c r="I27" i="3"/>
  <c r="K7" i="3"/>
  <c r="I117" i="3"/>
  <c r="I71" i="3"/>
  <c r="I19" i="3"/>
  <c r="I15" i="3"/>
  <c r="I7" i="3"/>
  <c r="I121" i="3"/>
  <c r="I116" i="3"/>
  <c r="I92" i="3"/>
  <c r="I48" i="3"/>
  <c r="I55" i="3"/>
  <c r="R67" i="3"/>
  <c r="I113" i="3"/>
  <c r="I101" i="3"/>
  <c r="I76" i="3"/>
  <c r="I54" i="3"/>
  <c r="I47" i="3"/>
  <c r="I33" i="3"/>
  <c r="I21" i="3"/>
  <c r="I11" i="3"/>
  <c r="R117" i="3"/>
  <c r="I51" i="3"/>
  <c r="I14" i="3"/>
  <c r="I6" i="3"/>
  <c r="S67" i="3"/>
  <c r="I104" i="3"/>
  <c r="I109" i="3"/>
  <c r="I67" i="3"/>
  <c r="I77" i="3"/>
  <c r="I90" i="3"/>
  <c r="I72" i="3"/>
  <c r="I16" i="3"/>
  <c r="I52" i="3"/>
  <c r="I38" i="3"/>
  <c r="I2" i="3"/>
  <c r="J117" i="3"/>
  <c r="O121" i="3"/>
  <c r="C117" i="3"/>
  <c r="K67" i="3"/>
  <c r="J16" i="3"/>
  <c r="K117" i="3"/>
  <c r="L56" i="3"/>
  <c r="C16" i="3"/>
  <c r="T66" i="3"/>
  <c r="L67" i="3"/>
  <c r="O66" i="3"/>
  <c r="K121" i="3"/>
  <c r="L65" i="3"/>
  <c r="L117" i="3"/>
  <c r="M67" i="3"/>
  <c r="L121" i="3"/>
  <c r="M117" i="3"/>
  <c r="N67" i="3"/>
  <c r="S115" i="3"/>
  <c r="L66" i="3"/>
  <c r="M116" i="3"/>
  <c r="O67" i="3"/>
  <c r="S16" i="3"/>
  <c r="J56" i="3"/>
  <c r="N16" i="3"/>
  <c r="C56" i="3"/>
  <c r="T53" i="3"/>
  <c r="R25" i="3"/>
  <c r="M25" i="3"/>
  <c r="N114" i="3"/>
  <c r="T3" i="3"/>
  <c r="T59" i="3"/>
  <c r="O3" i="3"/>
  <c r="O59" i="3"/>
  <c r="S116" i="3"/>
  <c r="S25" i="3"/>
  <c r="L15" i="3"/>
  <c r="N116" i="3"/>
  <c r="J3" i="3"/>
  <c r="J120" i="3"/>
  <c r="J59" i="3"/>
  <c r="C3" i="3"/>
  <c r="C59" i="3"/>
  <c r="R15" i="3"/>
  <c r="T116" i="3"/>
  <c r="M15" i="3"/>
  <c r="O116" i="3"/>
  <c r="S24" i="3"/>
  <c r="K3" i="3"/>
  <c r="K120" i="3"/>
  <c r="K59" i="3"/>
  <c r="R103" i="3"/>
  <c r="S38" i="3"/>
  <c r="S15" i="3"/>
  <c r="S36" i="3"/>
  <c r="T30" i="3"/>
  <c r="J116" i="3"/>
  <c r="J25" i="3"/>
  <c r="M103" i="3"/>
  <c r="N38" i="3"/>
  <c r="N15" i="3"/>
  <c r="N36" i="3"/>
  <c r="O30" i="3"/>
  <c r="C116" i="3"/>
  <c r="C25" i="3"/>
  <c r="L3" i="3"/>
  <c r="L120" i="3"/>
  <c r="L59" i="3"/>
  <c r="T15" i="3"/>
  <c r="K116" i="3"/>
  <c r="O15" i="3"/>
  <c r="R3" i="3"/>
  <c r="R120" i="3"/>
  <c r="R59" i="3"/>
  <c r="M3" i="3"/>
  <c r="M120" i="3"/>
  <c r="M59" i="3"/>
  <c r="C24" i="3"/>
  <c r="J15" i="3"/>
  <c r="O103" i="3"/>
  <c r="C15" i="3"/>
  <c r="D49" i="3"/>
  <c r="S3" i="3"/>
  <c r="S120" i="3"/>
  <c r="S59" i="3"/>
  <c r="N3" i="3"/>
  <c r="N120" i="3"/>
  <c r="N59" i="3"/>
  <c r="D80" i="3"/>
  <c r="R51" i="3"/>
  <c r="S83" i="3"/>
  <c r="S45" i="3"/>
  <c r="S7" i="3"/>
  <c r="J63" i="3"/>
  <c r="J103" i="3"/>
  <c r="J5" i="3"/>
  <c r="N115" i="3"/>
  <c r="N83" i="3"/>
  <c r="N45" i="3"/>
  <c r="D73" i="3"/>
  <c r="D111" i="3"/>
  <c r="D7" i="3"/>
  <c r="D12" i="3"/>
  <c r="E49" i="3"/>
  <c r="R63" i="3"/>
  <c r="S91" i="3"/>
  <c r="J51" i="3"/>
  <c r="J84" i="3"/>
  <c r="M63" i="3"/>
  <c r="E111" i="3"/>
  <c r="E6" i="3"/>
  <c r="F67" i="3"/>
  <c r="R122" i="3"/>
  <c r="R65" i="3"/>
  <c r="K106" i="3"/>
  <c r="L57" i="3"/>
  <c r="M122" i="3"/>
  <c r="M65" i="3"/>
  <c r="C8" i="3"/>
  <c r="G98" i="3"/>
  <c r="J102" i="3"/>
  <c r="C102" i="3"/>
  <c r="F51" i="3"/>
  <c r="G93" i="3"/>
  <c r="E104" i="3"/>
  <c r="E71" i="3"/>
  <c r="F60" i="3"/>
  <c r="G60" i="3"/>
  <c r="K102" i="3"/>
  <c r="O41" i="3"/>
  <c r="D94" i="3"/>
  <c r="E85" i="3"/>
  <c r="E7" i="3"/>
  <c r="F49" i="3"/>
  <c r="G72" i="3"/>
  <c r="M7" i="3"/>
  <c r="D121" i="3"/>
  <c r="E117" i="3"/>
  <c r="F72" i="3"/>
  <c r="G31" i="3"/>
  <c r="K14" i="3"/>
  <c r="L102" i="3"/>
  <c r="D2" i="3"/>
  <c r="D90" i="3"/>
  <c r="E33" i="3"/>
  <c r="F73" i="3"/>
  <c r="G36" i="3"/>
  <c r="R112" i="3"/>
  <c r="S77" i="3"/>
  <c r="T13" i="3"/>
  <c r="J40" i="3"/>
  <c r="L53" i="3"/>
  <c r="M112" i="3"/>
  <c r="N77" i="3"/>
  <c r="N7" i="3"/>
  <c r="D88" i="3"/>
  <c r="D34" i="3"/>
  <c r="E110" i="3"/>
  <c r="E70" i="3"/>
  <c r="F111" i="3"/>
  <c r="H60" i="3"/>
  <c r="R52" i="3"/>
  <c r="R106" i="3"/>
  <c r="R102" i="3"/>
  <c r="R49" i="3"/>
  <c r="S114" i="3"/>
  <c r="T122" i="3"/>
  <c r="T19" i="3"/>
  <c r="T65" i="3"/>
  <c r="T109" i="3"/>
  <c r="T69" i="3"/>
  <c r="J62" i="3"/>
  <c r="K41" i="3"/>
  <c r="L90" i="3"/>
  <c r="M52" i="3"/>
  <c r="M106" i="3"/>
  <c r="M102" i="3"/>
  <c r="M49" i="3"/>
  <c r="N74" i="3"/>
  <c r="O122" i="3"/>
  <c r="O65" i="3"/>
  <c r="O109" i="3"/>
  <c r="O69" i="3"/>
  <c r="D108" i="3"/>
  <c r="E101" i="3"/>
  <c r="E12" i="3"/>
  <c r="F35" i="3"/>
  <c r="H80" i="3"/>
  <c r="AR437" i="2"/>
  <c r="AR324" i="2"/>
  <c r="R53" i="3"/>
  <c r="S112" i="3"/>
  <c r="S51" i="3"/>
  <c r="T77" i="3"/>
  <c r="T45" i="3"/>
  <c r="J64" i="3"/>
  <c r="K63" i="3"/>
  <c r="K103" i="3"/>
  <c r="L43" i="3"/>
  <c r="M53" i="3"/>
  <c r="M33" i="3"/>
  <c r="N112" i="3"/>
  <c r="N51" i="3"/>
  <c r="O88" i="3"/>
  <c r="D63" i="3"/>
  <c r="D78" i="3"/>
  <c r="E55" i="3"/>
  <c r="E36" i="3"/>
  <c r="F34" i="3"/>
  <c r="H64" i="3"/>
  <c r="S102" i="3"/>
  <c r="N102" i="3"/>
  <c r="D98" i="3"/>
  <c r="F2" i="3"/>
  <c r="F70" i="3"/>
  <c r="H78" i="3"/>
  <c r="C77" i="3"/>
  <c r="D93" i="3"/>
  <c r="D70" i="3"/>
  <c r="F88" i="3"/>
  <c r="F31" i="3"/>
  <c r="H69" i="3"/>
  <c r="T102" i="3"/>
  <c r="J57" i="3"/>
  <c r="K19" i="3"/>
  <c r="M13" i="3"/>
  <c r="N24" i="3"/>
  <c r="O102" i="3"/>
  <c r="C57" i="3"/>
  <c r="D10" i="3"/>
  <c r="D11" i="3"/>
  <c r="E58" i="3"/>
  <c r="F107" i="3"/>
  <c r="G88" i="3"/>
  <c r="R97" i="3"/>
  <c r="R18" i="3"/>
  <c r="T79" i="3"/>
  <c r="AR183" i="2"/>
  <c r="AR332" i="2"/>
  <c r="C43" i="3"/>
  <c r="R99" i="3"/>
  <c r="R61" i="3"/>
  <c r="R37" i="3"/>
  <c r="R10" i="3"/>
  <c r="R71" i="3"/>
  <c r="S105" i="3"/>
  <c r="S29" i="3"/>
  <c r="R92" i="3"/>
  <c r="R90" i="3"/>
  <c r="S106" i="3"/>
  <c r="C65" i="3"/>
  <c r="T51" i="3"/>
  <c r="R62" i="3"/>
  <c r="R98" i="3"/>
  <c r="J52" i="3"/>
  <c r="M62" i="3"/>
  <c r="O90" i="3"/>
  <c r="C52" i="3"/>
  <c r="D104" i="3"/>
  <c r="D107" i="3"/>
  <c r="D55" i="3"/>
  <c r="D58" i="3"/>
  <c r="D100" i="3"/>
  <c r="E122" i="3"/>
  <c r="E67" i="3"/>
  <c r="E45" i="3"/>
  <c r="E90" i="3"/>
  <c r="F24" i="3"/>
  <c r="F80" i="3"/>
  <c r="F64" i="3"/>
  <c r="G82" i="3"/>
  <c r="G49" i="3"/>
  <c r="G64" i="3"/>
  <c r="H88" i="3"/>
  <c r="H48" i="3"/>
  <c r="Q106" i="3"/>
  <c r="R44" i="3"/>
  <c r="S68" i="3"/>
  <c r="S63" i="3"/>
  <c r="K51" i="3"/>
  <c r="L77" i="3"/>
  <c r="L45" i="3"/>
  <c r="M64" i="3"/>
  <c r="N63" i="3"/>
  <c r="O27" i="3"/>
  <c r="O43" i="3"/>
  <c r="D122" i="3"/>
  <c r="D24" i="3"/>
  <c r="D13" i="3"/>
  <c r="E121" i="3"/>
  <c r="E80" i="3"/>
  <c r="E34" i="3"/>
  <c r="F89" i="3"/>
  <c r="F39" i="3"/>
  <c r="F78" i="3"/>
  <c r="G2" i="3"/>
  <c r="G44" i="3"/>
  <c r="G78" i="3"/>
  <c r="H107" i="3"/>
  <c r="H62" i="3"/>
  <c r="H76" i="3"/>
  <c r="Q60" i="3"/>
  <c r="J109" i="3"/>
  <c r="J26" i="3"/>
  <c r="D89" i="3"/>
  <c r="D44" i="3"/>
  <c r="E39" i="3"/>
  <c r="F100" i="3"/>
  <c r="G100" i="3"/>
  <c r="H24" i="3"/>
  <c r="H32" i="3"/>
  <c r="H31" i="3"/>
  <c r="P2" i="3"/>
  <c r="Q17" i="3"/>
  <c r="C106" i="3"/>
  <c r="D67" i="3"/>
  <c r="D65" i="3"/>
  <c r="E93" i="3"/>
  <c r="E73" i="3"/>
  <c r="E84" i="3"/>
  <c r="F104" i="3"/>
  <c r="F98" i="3"/>
  <c r="F7" i="3"/>
  <c r="G108" i="3"/>
  <c r="G80" i="3"/>
  <c r="G69" i="3"/>
  <c r="H41" i="3"/>
  <c r="H58" i="3"/>
  <c r="H36" i="3"/>
  <c r="P88" i="3"/>
  <c r="Q64" i="3"/>
  <c r="R57" i="3"/>
  <c r="J38" i="3"/>
  <c r="K92" i="3"/>
  <c r="M57" i="3"/>
  <c r="M29" i="3"/>
  <c r="M74" i="3"/>
  <c r="M89" i="3"/>
  <c r="N19" i="3"/>
  <c r="N69" i="3"/>
  <c r="O62" i="3"/>
  <c r="O9" i="3"/>
  <c r="C66" i="3"/>
  <c r="D112" i="3"/>
  <c r="D99" i="3"/>
  <c r="D48" i="3"/>
  <c r="E10" i="3"/>
  <c r="E3" i="3"/>
  <c r="E78" i="3"/>
  <c r="F122" i="3"/>
  <c r="F93" i="3"/>
  <c r="F32" i="3"/>
  <c r="F69" i="3"/>
  <c r="G107" i="3"/>
  <c r="G39" i="3"/>
  <c r="G48" i="3"/>
  <c r="H25" i="3"/>
  <c r="H30" i="3"/>
  <c r="P98" i="3"/>
  <c r="Q78" i="3"/>
  <c r="R84" i="3"/>
  <c r="S88" i="3"/>
  <c r="S18" i="3"/>
  <c r="S22" i="3"/>
  <c r="S34" i="3"/>
  <c r="S101" i="3"/>
  <c r="T47" i="3"/>
  <c r="T35" i="3"/>
  <c r="T11" i="3"/>
  <c r="T44" i="3"/>
  <c r="T23" i="3"/>
  <c r="J68" i="3"/>
  <c r="J6" i="3"/>
  <c r="J20" i="3"/>
  <c r="J97" i="3"/>
  <c r="J92" i="3"/>
  <c r="K38" i="3"/>
  <c r="K113" i="3"/>
  <c r="K87" i="3"/>
  <c r="K91" i="3"/>
  <c r="K36" i="3"/>
  <c r="K43" i="3"/>
  <c r="L78" i="3"/>
  <c r="L72" i="3"/>
  <c r="L95" i="3"/>
  <c r="L33" i="3"/>
  <c r="L30" i="3"/>
  <c r="L79" i="3"/>
  <c r="L110" i="3"/>
  <c r="L96" i="3"/>
  <c r="M100" i="3"/>
  <c r="M111" i="3"/>
  <c r="M99" i="3"/>
  <c r="M61" i="3"/>
  <c r="M37" i="3"/>
  <c r="M51" i="3"/>
  <c r="M84" i="3"/>
  <c r="N88" i="3"/>
  <c r="N18" i="3"/>
  <c r="N70" i="3"/>
  <c r="N22" i="3"/>
  <c r="N34" i="3"/>
  <c r="N11" i="3"/>
  <c r="N101" i="3"/>
  <c r="N110" i="3"/>
  <c r="O35" i="3"/>
  <c r="O76" i="3"/>
  <c r="O11" i="3"/>
  <c r="O44" i="3"/>
  <c r="O111" i="3"/>
  <c r="O13" i="3"/>
  <c r="O23" i="3"/>
  <c r="C68" i="3"/>
  <c r="C6" i="3"/>
  <c r="C63" i="3"/>
  <c r="C40" i="3"/>
  <c r="C103" i="3"/>
  <c r="C20" i="3"/>
  <c r="C97" i="3"/>
  <c r="C5" i="3"/>
  <c r="D4" i="3"/>
  <c r="D45" i="3"/>
  <c r="D6" i="3"/>
  <c r="D8" i="3"/>
  <c r="E88" i="3"/>
  <c r="E51" i="3"/>
  <c r="E100" i="3"/>
  <c r="F121" i="3"/>
  <c r="F10" i="3"/>
  <c r="F58" i="3"/>
  <c r="F48" i="3"/>
  <c r="G24" i="3"/>
  <c r="G32" i="3"/>
  <c r="G8" i="3"/>
  <c r="H98" i="3"/>
  <c r="H35" i="3"/>
  <c r="P93" i="3"/>
  <c r="Q36" i="3"/>
  <c r="T75" i="3"/>
  <c r="J42" i="3"/>
  <c r="J93" i="3"/>
  <c r="J98" i="3"/>
  <c r="J9" i="3"/>
  <c r="J12" i="3"/>
  <c r="J85" i="3"/>
  <c r="K32" i="3"/>
  <c r="K108" i="3"/>
  <c r="L24" i="3"/>
  <c r="L8" i="3"/>
  <c r="L14" i="3"/>
  <c r="L73" i="3"/>
  <c r="L26" i="3"/>
  <c r="L54" i="3"/>
  <c r="M10" i="3"/>
  <c r="M71" i="3"/>
  <c r="N105" i="3"/>
  <c r="N29" i="3"/>
  <c r="O75" i="3"/>
  <c r="C42" i="3"/>
  <c r="C93" i="3"/>
  <c r="C87" i="3"/>
  <c r="C28" i="3"/>
  <c r="C98" i="3"/>
  <c r="C73" i="3"/>
  <c r="C9" i="3"/>
  <c r="C12" i="3"/>
  <c r="AR371" i="2"/>
  <c r="E108" i="3"/>
  <c r="F13" i="3"/>
  <c r="F8" i="3"/>
  <c r="G89" i="3"/>
  <c r="G58" i="3"/>
  <c r="H93" i="3"/>
  <c r="H6" i="3"/>
  <c r="P58" i="3"/>
  <c r="T83" i="3"/>
  <c r="T7" i="3"/>
  <c r="J44" i="3"/>
  <c r="J13" i="3"/>
  <c r="K68" i="3"/>
  <c r="K27" i="3"/>
  <c r="L38" i="3"/>
  <c r="M30" i="3"/>
  <c r="M79" i="3"/>
  <c r="M110" i="3"/>
  <c r="M96" i="3"/>
  <c r="N84" i="3"/>
  <c r="O7" i="3"/>
  <c r="O101" i="3"/>
  <c r="C76" i="3"/>
  <c r="C64" i="3"/>
  <c r="C17" i="3"/>
  <c r="C13" i="3"/>
  <c r="D39" i="3"/>
  <c r="E13" i="3"/>
  <c r="G13" i="3"/>
  <c r="H47" i="3"/>
  <c r="P13" i="3"/>
  <c r="U25" i="3"/>
  <c r="J122" i="3"/>
  <c r="J65" i="3"/>
  <c r="L41" i="3"/>
  <c r="N106" i="3"/>
  <c r="C38" i="3"/>
  <c r="F108" i="3"/>
  <c r="P111" i="3"/>
  <c r="U19" i="3"/>
  <c r="R43" i="3"/>
  <c r="T25" i="3"/>
  <c r="J22" i="3"/>
  <c r="M43" i="3"/>
  <c r="C45" i="3"/>
  <c r="C83" i="3"/>
  <c r="D117" i="3"/>
  <c r="D51" i="3"/>
  <c r="E44" i="3"/>
  <c r="E48" i="3"/>
  <c r="F117" i="3"/>
  <c r="F44" i="3"/>
  <c r="F6" i="3"/>
  <c r="F36" i="3"/>
  <c r="G10" i="3"/>
  <c r="G35" i="3"/>
  <c r="H104" i="3"/>
  <c r="H49" i="3"/>
  <c r="R41" i="3"/>
  <c r="R39" i="3"/>
  <c r="R108" i="3"/>
  <c r="S8" i="3"/>
  <c r="S14" i="3"/>
  <c r="S80" i="3"/>
  <c r="J114" i="3"/>
  <c r="J29" i="3"/>
  <c r="J74" i="3"/>
  <c r="K75" i="3"/>
  <c r="L42" i="3"/>
  <c r="L62" i="3"/>
  <c r="L86" i="3"/>
  <c r="L9" i="3"/>
  <c r="L85" i="3"/>
  <c r="N109" i="3"/>
  <c r="N8" i="3"/>
  <c r="N14" i="3"/>
  <c r="N80" i="3"/>
  <c r="C114" i="3"/>
  <c r="C29" i="3"/>
  <c r="C74" i="3"/>
  <c r="C84" i="3"/>
  <c r="D36" i="3"/>
  <c r="E24" i="3"/>
  <c r="E65" i="3"/>
  <c r="E8" i="3"/>
  <c r="F65" i="3"/>
  <c r="F90" i="3"/>
  <c r="G104" i="3"/>
  <c r="G47" i="3"/>
  <c r="G6" i="3"/>
  <c r="H21" i="3"/>
  <c r="J112" i="3"/>
  <c r="K88" i="3"/>
  <c r="K18" i="3"/>
  <c r="K83" i="3"/>
  <c r="L111" i="3"/>
  <c r="N91" i="3"/>
  <c r="N13" i="3"/>
  <c r="O53" i="3"/>
  <c r="O79" i="3"/>
  <c r="O110" i="3"/>
  <c r="O96" i="3"/>
  <c r="C112" i="3"/>
  <c r="C121" i="3"/>
  <c r="E89" i="3"/>
  <c r="G122" i="3"/>
  <c r="G90" i="3"/>
  <c r="AT705" i="2"/>
  <c r="T76" i="3"/>
  <c r="T70" i="3"/>
  <c r="R111" i="3"/>
  <c r="S57" i="3"/>
  <c r="J86" i="3"/>
  <c r="N47" i="3"/>
  <c r="C94" i="3"/>
  <c r="R78" i="3"/>
  <c r="R72" i="3"/>
  <c r="R33" i="3"/>
  <c r="R79" i="3"/>
  <c r="R96" i="3"/>
  <c r="S61" i="3"/>
  <c r="S84" i="3"/>
  <c r="T18" i="3"/>
  <c r="T22" i="3"/>
  <c r="T101" i="3"/>
  <c r="J76" i="3"/>
  <c r="J11" i="3"/>
  <c r="J70" i="3"/>
  <c r="J17" i="3"/>
  <c r="J23" i="3"/>
  <c r="K6" i="3"/>
  <c r="K40" i="3"/>
  <c r="K97" i="3"/>
  <c r="K31" i="3"/>
  <c r="L113" i="3"/>
  <c r="L91" i="3"/>
  <c r="M21" i="3"/>
  <c r="M95" i="3"/>
  <c r="C23" i="3"/>
  <c r="R24" i="3"/>
  <c r="R8" i="3"/>
  <c r="R14" i="3"/>
  <c r="R73" i="3"/>
  <c r="R26" i="3"/>
  <c r="R54" i="3"/>
  <c r="R80" i="3"/>
  <c r="S52" i="3"/>
  <c r="J75" i="3"/>
  <c r="K89" i="3"/>
  <c r="K85" i="3"/>
  <c r="M24" i="3"/>
  <c r="C19" i="3"/>
  <c r="C113" i="3"/>
  <c r="C75" i="3"/>
  <c r="C85" i="3"/>
  <c r="T94" i="3"/>
  <c r="L21" i="3"/>
  <c r="O70" i="3"/>
  <c r="S50" i="3"/>
  <c r="T100" i="3"/>
  <c r="K48" i="3"/>
  <c r="L80" i="3"/>
  <c r="O100" i="3"/>
  <c r="AR86" i="2"/>
  <c r="AR110" i="2"/>
  <c r="C62" i="3"/>
  <c r="R21" i="3"/>
  <c r="R95" i="3"/>
  <c r="R30" i="3"/>
  <c r="R110" i="3"/>
  <c r="S99" i="3"/>
  <c r="S37" i="3"/>
  <c r="S82" i="3"/>
  <c r="T115" i="3"/>
  <c r="T88" i="3"/>
  <c r="T34" i="3"/>
  <c r="J35" i="3"/>
  <c r="J94" i="3"/>
  <c r="K20" i="3"/>
  <c r="K5" i="3"/>
  <c r="L87" i="3"/>
  <c r="L36" i="3"/>
  <c r="M78" i="3"/>
  <c r="M72" i="3"/>
  <c r="O18" i="3"/>
  <c r="C35" i="3"/>
  <c r="R38" i="3"/>
  <c r="R113" i="3"/>
  <c r="R87" i="3"/>
  <c r="R91" i="3"/>
  <c r="R36" i="3"/>
  <c r="S53" i="3"/>
  <c r="S78" i="3"/>
  <c r="S21" i="3"/>
  <c r="S72" i="3"/>
  <c r="S95" i="3"/>
  <c r="S33" i="3"/>
  <c r="S30" i="3"/>
  <c r="S79" i="3"/>
  <c r="S110" i="3"/>
  <c r="S96" i="3"/>
  <c r="S66" i="3"/>
  <c r="T112" i="3"/>
  <c r="T99" i="3"/>
  <c r="T61" i="3"/>
  <c r="T37" i="3"/>
  <c r="T82" i="3"/>
  <c r="T84" i="3"/>
  <c r="J88" i="3"/>
  <c r="J18" i="3"/>
  <c r="J83" i="3"/>
  <c r="J77" i="3"/>
  <c r="J45" i="3"/>
  <c r="J34" i="3"/>
  <c r="J7" i="3"/>
  <c r="J101" i="3"/>
  <c r="K35" i="3"/>
  <c r="K76" i="3"/>
  <c r="K94" i="3"/>
  <c r="K11" i="3"/>
  <c r="K44" i="3"/>
  <c r="K64" i="3"/>
  <c r="K70" i="3"/>
  <c r="K17" i="3"/>
  <c r="K13" i="3"/>
  <c r="K23" i="3"/>
  <c r="L68" i="3"/>
  <c r="L6" i="3"/>
  <c r="L63" i="3"/>
  <c r="L40" i="3"/>
  <c r="L103" i="3"/>
  <c r="L27" i="3"/>
  <c r="L20" i="3"/>
  <c r="L97" i="3"/>
  <c r="L5" i="3"/>
  <c r="L31" i="3"/>
  <c r="M38" i="3"/>
  <c r="M113" i="3"/>
  <c r="M87" i="3"/>
  <c r="M91" i="3"/>
  <c r="M36" i="3"/>
  <c r="N53" i="3"/>
  <c r="N78" i="3"/>
  <c r="N21" i="3"/>
  <c r="N72" i="3"/>
  <c r="N95" i="3"/>
  <c r="N33" i="3"/>
  <c r="AR622" i="2"/>
  <c r="C18" i="3"/>
  <c r="C70" i="3"/>
  <c r="C22" i="3"/>
  <c r="C7" i="3"/>
  <c r="C101" i="3"/>
  <c r="AR599" i="2"/>
  <c r="C33" i="3"/>
  <c r="R82" i="3"/>
  <c r="J27" i="3"/>
  <c r="C34" i="3"/>
  <c r="N57" i="3"/>
  <c r="C89" i="3"/>
  <c r="M41" i="3"/>
  <c r="M28" i="3"/>
  <c r="M48" i="3"/>
  <c r="M39" i="3"/>
  <c r="M108" i="3"/>
  <c r="N73" i="3"/>
  <c r="N92" i="3"/>
  <c r="N26" i="3"/>
  <c r="N90" i="3"/>
  <c r="N54" i="3"/>
  <c r="O52" i="3"/>
  <c r="O10" i="3"/>
  <c r="O106" i="3"/>
  <c r="O49" i="3"/>
  <c r="O71" i="3"/>
  <c r="C47" i="3"/>
  <c r="C105" i="3"/>
  <c r="C50" i="3"/>
  <c r="AR605" i="2"/>
  <c r="C118" i="3"/>
  <c r="C81" i="3"/>
  <c r="T17" i="3"/>
  <c r="J31" i="3"/>
  <c r="C31" i="3"/>
  <c r="S74" i="3"/>
  <c r="T81" i="3"/>
  <c r="K28" i="3"/>
  <c r="S26" i="3"/>
  <c r="T52" i="3"/>
  <c r="K109" i="3"/>
  <c r="L46" i="3"/>
  <c r="O94" i="3"/>
  <c r="J46" i="3"/>
  <c r="K39" i="3"/>
  <c r="O19" i="3"/>
  <c r="O81" i="3"/>
  <c r="C46" i="3"/>
  <c r="R32" i="3"/>
  <c r="T10" i="3"/>
  <c r="T71" i="3"/>
  <c r="J50" i="3"/>
  <c r="K100" i="3"/>
  <c r="L12" i="3"/>
  <c r="R6" i="3"/>
  <c r="S43" i="3"/>
  <c r="T78" i="3"/>
  <c r="T33" i="3"/>
  <c r="T96" i="3"/>
  <c r="K45" i="3"/>
  <c r="L76" i="3"/>
  <c r="L64" i="3"/>
  <c r="L23" i="3"/>
  <c r="M20" i="3"/>
  <c r="M31" i="3"/>
  <c r="O78" i="3"/>
  <c r="O33" i="3"/>
  <c r="C61" i="3"/>
  <c r="U115" i="3"/>
  <c r="P115" i="3"/>
  <c r="V115" i="3"/>
  <c r="H115" i="3"/>
  <c r="G115" i="3"/>
  <c r="Q115" i="3"/>
  <c r="E115" i="3"/>
  <c r="D115" i="3"/>
  <c r="U114" i="3"/>
  <c r="P114" i="3"/>
  <c r="V114" i="3"/>
  <c r="H114" i="3"/>
  <c r="Q114" i="3"/>
  <c r="G114" i="3"/>
  <c r="E114" i="3"/>
  <c r="D114" i="3"/>
  <c r="U109" i="3"/>
  <c r="V109" i="3"/>
  <c r="Q109" i="3"/>
  <c r="H109" i="3"/>
  <c r="G109" i="3"/>
  <c r="E109" i="3"/>
  <c r="D109" i="3"/>
  <c r="F109" i="3"/>
  <c r="U66" i="3"/>
  <c r="V66" i="3"/>
  <c r="H66" i="3"/>
  <c r="G66" i="3"/>
  <c r="P66" i="3"/>
  <c r="E66" i="3"/>
  <c r="D66" i="3"/>
  <c r="F66" i="3"/>
  <c r="Q66" i="3"/>
  <c r="U75" i="3"/>
  <c r="V75" i="3"/>
  <c r="P75" i="3"/>
  <c r="H75" i="3"/>
  <c r="G75" i="3"/>
  <c r="Q75" i="3"/>
  <c r="E75" i="3"/>
  <c r="D75" i="3"/>
  <c r="F75" i="3"/>
  <c r="U16" i="3"/>
  <c r="V16" i="3"/>
  <c r="P16" i="3"/>
  <c r="H16" i="3"/>
  <c r="Q16" i="3"/>
  <c r="G16" i="3"/>
  <c r="E16" i="3"/>
  <c r="D16" i="3"/>
  <c r="U26" i="3"/>
  <c r="V26" i="3"/>
  <c r="P26" i="3"/>
  <c r="Q26" i="3"/>
  <c r="H26" i="3"/>
  <c r="G26" i="3"/>
  <c r="E26" i="3"/>
  <c r="D26" i="3"/>
  <c r="F26" i="3"/>
  <c r="U42" i="3"/>
  <c r="Q42" i="3"/>
  <c r="P42" i="3"/>
  <c r="H42" i="3"/>
  <c r="G42" i="3"/>
  <c r="F42" i="3"/>
  <c r="V42" i="3"/>
  <c r="E42" i="3"/>
  <c r="D42" i="3"/>
  <c r="U56" i="3"/>
  <c r="V56" i="3"/>
  <c r="Q56" i="3"/>
  <c r="P56" i="3"/>
  <c r="H56" i="3"/>
  <c r="G56" i="3"/>
  <c r="F56" i="3"/>
  <c r="E56" i="3"/>
  <c r="D56" i="3"/>
  <c r="U5" i="3"/>
  <c r="V5" i="3"/>
  <c r="Q5" i="3"/>
  <c r="H5" i="3"/>
  <c r="G5" i="3"/>
  <c r="F5" i="3"/>
  <c r="E5" i="3"/>
  <c r="D5" i="3"/>
  <c r="P5" i="3"/>
  <c r="C11" i="3"/>
  <c r="J115" i="3"/>
  <c r="R42" i="3"/>
  <c r="R56" i="3"/>
  <c r="R89" i="3"/>
  <c r="R46" i="3"/>
  <c r="R93" i="3"/>
  <c r="R86" i="3"/>
  <c r="R9" i="3"/>
  <c r="R12" i="3"/>
  <c r="R85" i="3"/>
  <c r="S32" i="3"/>
  <c r="S41" i="3"/>
  <c r="S28" i="3"/>
  <c r="S48" i="3"/>
  <c r="S39" i="3"/>
  <c r="S108" i="3"/>
  <c r="T24" i="3"/>
  <c r="T8" i="3"/>
  <c r="T14" i="3"/>
  <c r="T73" i="3"/>
  <c r="T92" i="3"/>
  <c r="T26" i="3"/>
  <c r="T90" i="3"/>
  <c r="T54" i="3"/>
  <c r="T80" i="3"/>
  <c r="J111" i="3"/>
  <c r="J10" i="3"/>
  <c r="J106" i="3"/>
  <c r="J49" i="3"/>
  <c r="J71" i="3"/>
  <c r="K47" i="3"/>
  <c r="K105" i="3"/>
  <c r="K57" i="3"/>
  <c r="K50" i="3"/>
  <c r="K114" i="3"/>
  <c r="K29" i="3"/>
  <c r="K74" i="3"/>
  <c r="K16" i="3"/>
  <c r="L122" i="3"/>
  <c r="L100" i="3"/>
  <c r="L19" i="3"/>
  <c r="C111" i="3"/>
  <c r="C71" i="3"/>
  <c r="Q119" i="3"/>
  <c r="V119" i="3"/>
  <c r="P119" i="3"/>
  <c r="U119" i="3"/>
  <c r="H119" i="3"/>
  <c r="G119" i="3"/>
  <c r="F119" i="3"/>
  <c r="D119" i="3"/>
  <c r="V97" i="3"/>
  <c r="Q97" i="3"/>
  <c r="U97" i="3"/>
  <c r="P97" i="3"/>
  <c r="H97" i="3"/>
  <c r="G97" i="3"/>
  <c r="F97" i="3"/>
  <c r="E97" i="3"/>
  <c r="U79" i="3"/>
  <c r="Q79" i="3"/>
  <c r="V79" i="3"/>
  <c r="H79" i="3"/>
  <c r="G79" i="3"/>
  <c r="F79" i="3"/>
  <c r="D79" i="3"/>
  <c r="Q105" i="3"/>
  <c r="U105" i="3"/>
  <c r="V105" i="3"/>
  <c r="P105" i="3"/>
  <c r="H105" i="3"/>
  <c r="G105" i="3"/>
  <c r="F105" i="3"/>
  <c r="D105" i="3"/>
  <c r="E105" i="3"/>
  <c r="V40" i="3"/>
  <c r="U40" i="3"/>
  <c r="Q40" i="3"/>
  <c r="P40" i="3"/>
  <c r="H40" i="3"/>
  <c r="G40" i="3"/>
  <c r="F40" i="3"/>
  <c r="D40" i="3"/>
  <c r="Q20" i="3"/>
  <c r="V20" i="3"/>
  <c r="P20" i="3"/>
  <c r="H20" i="3"/>
  <c r="G20" i="3"/>
  <c r="F20" i="3"/>
  <c r="D20" i="3"/>
  <c r="U20" i="3"/>
  <c r="E20" i="3"/>
  <c r="V23" i="3"/>
  <c r="Q23" i="3"/>
  <c r="U23" i="3"/>
  <c r="P23" i="3"/>
  <c r="H23" i="3"/>
  <c r="G23" i="3"/>
  <c r="F23" i="3"/>
  <c r="D23" i="3"/>
  <c r="U57" i="3"/>
  <c r="Q57" i="3"/>
  <c r="V57" i="3"/>
  <c r="H57" i="3"/>
  <c r="G57" i="3"/>
  <c r="F57" i="3"/>
  <c r="P57" i="3"/>
  <c r="D57" i="3"/>
  <c r="E57" i="3"/>
  <c r="Q53" i="3"/>
  <c r="U53" i="3"/>
  <c r="V53" i="3"/>
  <c r="P53" i="3"/>
  <c r="H53" i="3"/>
  <c r="G53" i="3"/>
  <c r="F53" i="3"/>
  <c r="D53" i="3"/>
  <c r="U9" i="3"/>
  <c r="Q9" i="3"/>
  <c r="V9" i="3"/>
  <c r="H9" i="3"/>
  <c r="G9" i="3"/>
  <c r="F9" i="3"/>
  <c r="D9" i="3"/>
  <c r="P9" i="3"/>
  <c r="E9" i="3"/>
  <c r="D97" i="3"/>
  <c r="F115" i="3"/>
  <c r="O17" i="3"/>
  <c r="C27" i="3"/>
  <c r="AS175" i="2"/>
  <c r="S47" i="3"/>
  <c r="L92" i="3"/>
  <c r="AR389" i="2"/>
  <c r="S90" i="3"/>
  <c r="S54" i="3"/>
  <c r="J105" i="3"/>
  <c r="K122" i="3"/>
  <c r="K65" i="3"/>
  <c r="L93" i="3"/>
  <c r="M32" i="3"/>
  <c r="R40" i="3"/>
  <c r="S113" i="3"/>
  <c r="T95" i="3"/>
  <c r="J99" i="3"/>
  <c r="J37" i="3"/>
  <c r="L94" i="3"/>
  <c r="M5" i="3"/>
  <c r="N87" i="3"/>
  <c r="O21" i="3"/>
  <c r="C37" i="3"/>
  <c r="C51" i="3"/>
  <c r="AR220" i="2"/>
  <c r="R35" i="3"/>
  <c r="R76" i="3"/>
  <c r="R94" i="3"/>
  <c r="R11" i="3"/>
  <c r="R64" i="3"/>
  <c r="R70" i="3"/>
  <c r="R17" i="3"/>
  <c r="R13" i="3"/>
  <c r="R23" i="3"/>
  <c r="S6" i="3"/>
  <c r="S40" i="3"/>
  <c r="S103" i="3"/>
  <c r="S27" i="3"/>
  <c r="S20" i="3"/>
  <c r="S97" i="3"/>
  <c r="S5" i="3"/>
  <c r="S31" i="3"/>
  <c r="T38" i="3"/>
  <c r="T113" i="3"/>
  <c r="T87" i="3"/>
  <c r="T91" i="3"/>
  <c r="T36" i="3"/>
  <c r="T43" i="3"/>
  <c r="J53" i="3"/>
  <c r="J78" i="3"/>
  <c r="J21" i="3"/>
  <c r="J72" i="3"/>
  <c r="J95" i="3"/>
  <c r="J33" i="3"/>
  <c r="J30" i="3"/>
  <c r="J79" i="3"/>
  <c r="J110" i="3"/>
  <c r="J96" i="3"/>
  <c r="J66" i="3"/>
  <c r="K112" i="3"/>
  <c r="K99" i="3"/>
  <c r="K61" i="3"/>
  <c r="K37" i="3"/>
  <c r="K82" i="3"/>
  <c r="K25" i="3"/>
  <c r="K84" i="3"/>
  <c r="L115" i="3"/>
  <c r="L88" i="3"/>
  <c r="L18" i="3"/>
  <c r="L22" i="3"/>
  <c r="L83" i="3"/>
  <c r="L7" i="3"/>
  <c r="M44" i="3"/>
  <c r="N103" i="3"/>
  <c r="C95" i="3"/>
  <c r="C110" i="3"/>
  <c r="C96" i="3"/>
  <c r="E53" i="3"/>
  <c r="AS493" i="2"/>
  <c r="M82" i="3"/>
  <c r="J89" i="3"/>
  <c r="N50" i="3"/>
  <c r="R48" i="3"/>
  <c r="S73" i="3"/>
  <c r="T111" i="3"/>
  <c r="T106" i="3"/>
  <c r="J47" i="3"/>
  <c r="K69" i="3"/>
  <c r="L89" i="3"/>
  <c r="L98" i="3"/>
  <c r="R27" i="3"/>
  <c r="R31" i="3"/>
  <c r="S87" i="3"/>
  <c r="T21" i="3"/>
  <c r="T110" i="3"/>
  <c r="K115" i="3"/>
  <c r="K77" i="3"/>
  <c r="L11" i="3"/>
  <c r="L17" i="3"/>
  <c r="M40" i="3"/>
  <c r="N113" i="3"/>
  <c r="O95" i="3"/>
  <c r="R100" i="3"/>
  <c r="R19" i="3"/>
  <c r="R81" i="3"/>
  <c r="R109" i="3"/>
  <c r="R69" i="3"/>
  <c r="R75" i="3"/>
  <c r="S42" i="3"/>
  <c r="S56" i="3"/>
  <c r="S89" i="3"/>
  <c r="S62" i="3"/>
  <c r="S46" i="3"/>
  <c r="S93" i="3"/>
  <c r="S86" i="3"/>
  <c r="S98" i="3"/>
  <c r="S9" i="3"/>
  <c r="S12" i="3"/>
  <c r="S85" i="3"/>
  <c r="T32" i="3"/>
  <c r="T41" i="3"/>
  <c r="T28" i="3"/>
  <c r="T48" i="3"/>
  <c r="T39" i="3"/>
  <c r="T108" i="3"/>
  <c r="J24" i="3"/>
  <c r="J8" i="3"/>
  <c r="J14" i="3"/>
  <c r="J73" i="3"/>
  <c r="J90" i="3"/>
  <c r="J54" i="3"/>
  <c r="J80" i="3"/>
  <c r="K52" i="3"/>
  <c r="K111" i="3"/>
  <c r="K10" i="3"/>
  <c r="K49" i="3"/>
  <c r="K71" i="3"/>
  <c r="L47" i="3"/>
  <c r="L105" i="3"/>
  <c r="L50" i="3"/>
  <c r="L114" i="3"/>
  <c r="L29" i="3"/>
  <c r="L74" i="3"/>
  <c r="L16" i="3"/>
  <c r="M19" i="3"/>
  <c r="M81" i="3"/>
  <c r="M109" i="3"/>
  <c r="M69" i="3"/>
  <c r="M75" i="3"/>
  <c r="N42" i="3"/>
  <c r="N56" i="3"/>
  <c r="N89" i="3"/>
  <c r="N62" i="3"/>
  <c r="N46" i="3"/>
  <c r="N93" i="3"/>
  <c r="N94" i="3"/>
  <c r="N86" i="3"/>
  <c r="N98" i="3"/>
  <c r="N9" i="3"/>
  <c r="N12" i="3"/>
  <c r="N85" i="3"/>
  <c r="O32" i="3"/>
  <c r="O28" i="3"/>
  <c r="O48" i="3"/>
  <c r="O39" i="3"/>
  <c r="O108" i="3"/>
  <c r="C14" i="3"/>
  <c r="C92" i="3"/>
  <c r="C26" i="3"/>
  <c r="C91" i="3"/>
  <c r="E23" i="3"/>
  <c r="J61" i="3"/>
  <c r="K22" i="3"/>
  <c r="K34" i="3"/>
  <c r="L70" i="3"/>
  <c r="L13" i="3"/>
  <c r="M6" i="3"/>
  <c r="M27" i="3"/>
  <c r="M97" i="3"/>
  <c r="N43" i="3"/>
  <c r="O72" i="3"/>
  <c r="C99" i="3"/>
  <c r="C82" i="3"/>
  <c r="AS666" i="2"/>
  <c r="AS657" i="2"/>
  <c r="AS697" i="2"/>
  <c r="AS204" i="2"/>
  <c r="AR74" i="2"/>
  <c r="AS63" i="2"/>
  <c r="AT579" i="2"/>
  <c r="AT564" i="2"/>
  <c r="AT129" i="2"/>
  <c r="AR187" i="2"/>
  <c r="C86" i="3"/>
  <c r="E40" i="3"/>
  <c r="R28" i="3"/>
  <c r="S92" i="3"/>
  <c r="T49" i="3"/>
  <c r="K81" i="3"/>
  <c r="R20" i="3"/>
  <c r="R5" i="3"/>
  <c r="T72" i="3"/>
  <c r="J82" i="3"/>
  <c r="K101" i="3"/>
  <c r="L35" i="3"/>
  <c r="AS86" i="2"/>
  <c r="AR404" i="2"/>
  <c r="AT189" i="2"/>
  <c r="AR508" i="2"/>
  <c r="AR290" i="2"/>
  <c r="R47" i="3"/>
  <c r="R105" i="3"/>
  <c r="R50" i="3"/>
  <c r="R114" i="3"/>
  <c r="R29" i="3"/>
  <c r="R74" i="3"/>
  <c r="R16" i="3"/>
  <c r="S122" i="3"/>
  <c r="S100" i="3"/>
  <c r="S19" i="3"/>
  <c r="S65" i="3"/>
  <c r="S81" i="3"/>
  <c r="S109" i="3"/>
  <c r="S69" i="3"/>
  <c r="S75" i="3"/>
  <c r="T42" i="3"/>
  <c r="T56" i="3"/>
  <c r="T89" i="3"/>
  <c r="T62" i="3"/>
  <c r="T46" i="3"/>
  <c r="T93" i="3"/>
  <c r="T86" i="3"/>
  <c r="T98" i="3"/>
  <c r="T9" i="3"/>
  <c r="T12" i="3"/>
  <c r="T85" i="3"/>
  <c r="J32" i="3"/>
  <c r="J41" i="3"/>
  <c r="J28" i="3"/>
  <c r="J48" i="3"/>
  <c r="J39" i="3"/>
  <c r="J108" i="3"/>
  <c r="K24" i="3"/>
  <c r="K8" i="3"/>
  <c r="K73" i="3"/>
  <c r="K26" i="3"/>
  <c r="K90" i="3"/>
  <c r="K54" i="3"/>
  <c r="K80" i="3"/>
  <c r="L52" i="3"/>
  <c r="L10" i="3"/>
  <c r="L106" i="3"/>
  <c r="L49" i="3"/>
  <c r="L71" i="3"/>
  <c r="M47" i="3"/>
  <c r="M105" i="3"/>
  <c r="M50" i="3"/>
  <c r="M114" i="3"/>
  <c r="M16" i="3"/>
  <c r="N122" i="3"/>
  <c r="N100" i="3"/>
  <c r="N65" i="3"/>
  <c r="N81" i="3"/>
  <c r="N75" i="3"/>
  <c r="O42" i="3"/>
  <c r="C41" i="3"/>
  <c r="C109" i="3"/>
  <c r="E79" i="3"/>
  <c r="S111" i="3"/>
  <c r="S10" i="3"/>
  <c r="S49" i="3"/>
  <c r="S71" i="3"/>
  <c r="T105" i="3"/>
  <c r="T57" i="3"/>
  <c r="T50" i="3"/>
  <c r="T114" i="3"/>
  <c r="T29" i="3"/>
  <c r="T74" i="3"/>
  <c r="T16" i="3"/>
  <c r="J100" i="3"/>
  <c r="J19" i="3"/>
  <c r="J81" i="3"/>
  <c r="J69" i="3"/>
  <c r="K42" i="3"/>
  <c r="K56" i="3"/>
  <c r="K62" i="3"/>
  <c r="K46" i="3"/>
  <c r="K93" i="3"/>
  <c r="K86" i="3"/>
  <c r="K98" i="3"/>
  <c r="K9" i="3"/>
  <c r="K12" i="3"/>
  <c r="L32" i="3"/>
  <c r="L28" i="3"/>
  <c r="L48" i="3"/>
  <c r="L39" i="3"/>
  <c r="L108" i="3"/>
  <c r="M8" i="3"/>
  <c r="M14" i="3"/>
  <c r="M73" i="3"/>
  <c r="M92" i="3"/>
  <c r="M26" i="3"/>
  <c r="M90" i="3"/>
  <c r="M54" i="3"/>
  <c r="M80" i="3"/>
  <c r="N52" i="3"/>
  <c r="N111" i="3"/>
  <c r="N10" i="3"/>
  <c r="N49" i="3"/>
  <c r="N71" i="3"/>
  <c r="O47" i="3"/>
  <c r="O105" i="3"/>
  <c r="O57" i="3"/>
  <c r="O50" i="3"/>
  <c r="O114" i="3"/>
  <c r="O29" i="3"/>
  <c r="O74" i="3"/>
  <c r="O16" i="3"/>
  <c r="AR711" i="2"/>
  <c r="C122" i="3"/>
  <c r="C100" i="3"/>
  <c r="AR20" i="2"/>
  <c r="C69" i="3"/>
  <c r="V85" i="3"/>
  <c r="U85" i="3"/>
  <c r="Q85" i="3"/>
  <c r="P85" i="3"/>
  <c r="H85" i="3"/>
  <c r="G85" i="3"/>
  <c r="F85" i="3"/>
  <c r="V52" i="3"/>
  <c r="U52" i="3"/>
  <c r="Q52" i="3"/>
  <c r="P52" i="3"/>
  <c r="H52" i="3"/>
  <c r="G52" i="3"/>
  <c r="F52" i="3"/>
  <c r="V27" i="3"/>
  <c r="U27" i="3"/>
  <c r="Q27" i="3"/>
  <c r="P27" i="3"/>
  <c r="H27" i="3"/>
  <c r="G27" i="3"/>
  <c r="F27" i="3"/>
  <c r="V101" i="3"/>
  <c r="U101" i="3"/>
  <c r="Q101" i="3"/>
  <c r="H101" i="3"/>
  <c r="G101" i="3"/>
  <c r="P101" i="3"/>
  <c r="F101" i="3"/>
  <c r="V59" i="3"/>
  <c r="U59" i="3"/>
  <c r="Q59" i="3"/>
  <c r="P59" i="3"/>
  <c r="H59" i="3"/>
  <c r="G59" i="3"/>
  <c r="F59" i="3"/>
  <c r="V3" i="3"/>
  <c r="U3" i="3"/>
  <c r="Q3" i="3"/>
  <c r="P3" i="3"/>
  <c r="H3" i="3"/>
  <c r="G3" i="3"/>
  <c r="F3" i="3"/>
  <c r="V38" i="3"/>
  <c r="U38" i="3"/>
  <c r="Q38" i="3"/>
  <c r="H38" i="3"/>
  <c r="G38" i="3"/>
  <c r="F38" i="3"/>
  <c r="V71" i="3"/>
  <c r="U71" i="3"/>
  <c r="Q71" i="3"/>
  <c r="P71" i="3"/>
  <c r="H71" i="3"/>
  <c r="G71" i="3"/>
  <c r="F71" i="3"/>
  <c r="V18" i="3"/>
  <c r="U18" i="3"/>
  <c r="Q18" i="3"/>
  <c r="P18" i="3"/>
  <c r="H18" i="3"/>
  <c r="G18" i="3"/>
  <c r="F18" i="3"/>
  <c r="V11" i="3"/>
  <c r="U11" i="3"/>
  <c r="Q11" i="3"/>
  <c r="P11" i="3"/>
  <c r="H11" i="3"/>
  <c r="G11" i="3"/>
  <c r="F11" i="3"/>
  <c r="C120" i="3"/>
  <c r="U4" i="3"/>
  <c r="N30" i="3"/>
  <c r="N79" i="3"/>
  <c r="N96" i="3"/>
  <c r="N66" i="3"/>
  <c r="O119" i="3"/>
  <c r="O112" i="3"/>
  <c r="O99" i="3"/>
  <c r="O61" i="3"/>
  <c r="O37" i="3"/>
  <c r="O51" i="3"/>
  <c r="O82" i="3"/>
  <c r="O25" i="3"/>
  <c r="O84" i="3"/>
  <c r="AR426" i="2"/>
  <c r="C88" i="3"/>
  <c r="V120" i="3"/>
  <c r="U120" i="3"/>
  <c r="P120" i="3"/>
  <c r="H120" i="3"/>
  <c r="G120" i="3"/>
  <c r="F120" i="3"/>
  <c r="Q120" i="3"/>
  <c r="E120" i="3"/>
  <c r="V116" i="3"/>
  <c r="U116" i="3"/>
  <c r="P116" i="3"/>
  <c r="H116" i="3"/>
  <c r="Q116" i="3"/>
  <c r="G116" i="3"/>
  <c r="F116" i="3"/>
  <c r="E116" i="3"/>
  <c r="V103" i="3"/>
  <c r="U103" i="3"/>
  <c r="P103" i="3"/>
  <c r="Q103" i="3"/>
  <c r="H103" i="3"/>
  <c r="G103" i="3"/>
  <c r="F103" i="3"/>
  <c r="E103" i="3"/>
  <c r="V106" i="3"/>
  <c r="U106" i="3"/>
  <c r="P106" i="3"/>
  <c r="H106" i="3"/>
  <c r="G106" i="3"/>
  <c r="F106" i="3"/>
  <c r="E106" i="3"/>
  <c r="V14" i="3"/>
  <c r="U14" i="3"/>
  <c r="P14" i="3"/>
  <c r="H14" i="3"/>
  <c r="G14" i="3"/>
  <c r="F14" i="3"/>
  <c r="Q14" i="3"/>
  <c r="E14" i="3"/>
  <c r="V83" i="3"/>
  <c r="U83" i="3"/>
  <c r="P83" i="3"/>
  <c r="H83" i="3"/>
  <c r="Q83" i="3"/>
  <c r="G83" i="3"/>
  <c r="F83" i="3"/>
  <c r="E83" i="3"/>
  <c r="V22" i="3"/>
  <c r="U22" i="3"/>
  <c r="P22" i="3"/>
  <c r="Q22" i="3"/>
  <c r="H22" i="3"/>
  <c r="G22" i="3"/>
  <c r="F22" i="3"/>
  <c r="E22" i="3"/>
  <c r="V29" i="3"/>
  <c r="U29" i="3"/>
  <c r="P29" i="3"/>
  <c r="Q29" i="3"/>
  <c r="H29" i="3"/>
  <c r="G29" i="3"/>
  <c r="F29" i="3"/>
  <c r="E29" i="3"/>
  <c r="V92" i="3"/>
  <c r="U92" i="3"/>
  <c r="P92" i="3"/>
  <c r="H92" i="3"/>
  <c r="G92" i="3"/>
  <c r="F92" i="3"/>
  <c r="E92" i="3"/>
  <c r="V15" i="3"/>
  <c r="U15" i="3"/>
  <c r="P15" i="3"/>
  <c r="Q15" i="3"/>
  <c r="H15" i="3"/>
  <c r="G15" i="3"/>
  <c r="F15" i="3"/>
  <c r="E15" i="3"/>
  <c r="C115" i="3"/>
  <c r="G68" i="3"/>
  <c r="G54" i="3"/>
  <c r="G17" i="3"/>
  <c r="H28" i="3"/>
  <c r="U41" i="3"/>
  <c r="L81" i="3"/>
  <c r="L109" i="3"/>
  <c r="L69" i="3"/>
  <c r="L75" i="3"/>
  <c r="M42" i="3"/>
  <c r="M56" i="3"/>
  <c r="M46" i="3"/>
  <c r="M93" i="3"/>
  <c r="M86" i="3"/>
  <c r="M98" i="3"/>
  <c r="M9" i="3"/>
  <c r="M12" i="3"/>
  <c r="M85" i="3"/>
  <c r="N32" i="3"/>
  <c r="N41" i="3"/>
  <c r="N28" i="3"/>
  <c r="N48" i="3"/>
  <c r="N39" i="3"/>
  <c r="N108" i="3"/>
  <c r="O24" i="3"/>
  <c r="O8" i="3"/>
  <c r="O14" i="3"/>
  <c r="O73" i="3"/>
  <c r="O92" i="3"/>
  <c r="O26" i="3"/>
  <c r="O54" i="3"/>
  <c r="O80" i="3"/>
  <c r="C10" i="3"/>
  <c r="C49" i="3"/>
  <c r="L34" i="3"/>
  <c r="L101" i="3"/>
  <c r="M35" i="3"/>
  <c r="M76" i="3"/>
  <c r="M94" i="3"/>
  <c r="M11" i="3"/>
  <c r="M70" i="3"/>
  <c r="M17" i="3"/>
  <c r="M23" i="3"/>
  <c r="N68" i="3"/>
  <c r="N6" i="3"/>
  <c r="N40" i="3"/>
  <c r="N27" i="3"/>
  <c r="N20" i="3"/>
  <c r="N97" i="3"/>
  <c r="N5" i="3"/>
  <c r="N31" i="3"/>
  <c r="O38" i="3"/>
  <c r="O113" i="3"/>
  <c r="O87" i="3"/>
  <c r="O91" i="3"/>
  <c r="O36" i="3"/>
  <c r="C53" i="3"/>
  <c r="C78" i="3"/>
  <c r="C21" i="3"/>
  <c r="C72" i="3"/>
  <c r="C30" i="3"/>
  <c r="C79" i="3"/>
  <c r="AR156" i="2"/>
  <c r="Q118" i="3"/>
  <c r="P118" i="3"/>
  <c r="V118" i="3"/>
  <c r="U118" i="3"/>
  <c r="H118" i="3"/>
  <c r="G118" i="3"/>
  <c r="F118" i="3"/>
  <c r="E118" i="3"/>
  <c r="V43" i="3"/>
  <c r="Q43" i="3"/>
  <c r="P43" i="3"/>
  <c r="U43" i="3"/>
  <c r="H43" i="3"/>
  <c r="G43" i="3"/>
  <c r="F43" i="3"/>
  <c r="E43" i="3"/>
  <c r="Q4" i="3"/>
  <c r="P4" i="3"/>
  <c r="V4" i="3"/>
  <c r="H4" i="3"/>
  <c r="G4" i="3"/>
  <c r="F4" i="3"/>
  <c r="E4" i="3"/>
  <c r="Q96" i="3"/>
  <c r="P96" i="3"/>
  <c r="V96" i="3"/>
  <c r="U96" i="3"/>
  <c r="H96" i="3"/>
  <c r="G96" i="3"/>
  <c r="F96" i="3"/>
  <c r="E96" i="3"/>
  <c r="D96" i="3"/>
  <c r="U95" i="3"/>
  <c r="Q95" i="3"/>
  <c r="P95" i="3"/>
  <c r="H95" i="3"/>
  <c r="G95" i="3"/>
  <c r="F95" i="3"/>
  <c r="E95" i="3"/>
  <c r="D95" i="3"/>
  <c r="Q74" i="3"/>
  <c r="P74" i="3"/>
  <c r="U74" i="3"/>
  <c r="V74" i="3"/>
  <c r="H74" i="3"/>
  <c r="G74" i="3"/>
  <c r="F74" i="3"/>
  <c r="E74" i="3"/>
  <c r="D74" i="3"/>
  <c r="V86" i="3"/>
  <c r="Q86" i="3"/>
  <c r="P86" i="3"/>
  <c r="U86" i="3"/>
  <c r="H86" i="3"/>
  <c r="G86" i="3"/>
  <c r="F86" i="3"/>
  <c r="E86" i="3"/>
  <c r="D86" i="3"/>
  <c r="Q87" i="3"/>
  <c r="P87" i="3"/>
  <c r="V87" i="3"/>
  <c r="U87" i="3"/>
  <c r="H87" i="3"/>
  <c r="G87" i="3"/>
  <c r="F87" i="3"/>
  <c r="E87" i="3"/>
  <c r="D87" i="3"/>
  <c r="Q81" i="3"/>
  <c r="V81" i="3"/>
  <c r="P81" i="3"/>
  <c r="H81" i="3"/>
  <c r="G81" i="3"/>
  <c r="F81" i="3"/>
  <c r="E81" i="3"/>
  <c r="U81" i="3"/>
  <c r="D81" i="3"/>
  <c r="U46" i="3"/>
  <c r="Q46" i="3"/>
  <c r="P46" i="3"/>
  <c r="H46" i="3"/>
  <c r="G46" i="3"/>
  <c r="F46" i="3"/>
  <c r="E46" i="3"/>
  <c r="V46" i="3"/>
  <c r="D46" i="3"/>
  <c r="D27" i="3"/>
  <c r="G25" i="3"/>
  <c r="P38" i="3"/>
  <c r="C90" i="3"/>
  <c r="AR723" i="2"/>
  <c r="C104" i="3"/>
  <c r="C54" i="3"/>
  <c r="C80" i="3"/>
  <c r="Q102" i="3"/>
  <c r="P102" i="3"/>
  <c r="U102" i="3"/>
  <c r="G102" i="3"/>
  <c r="V102" i="3"/>
  <c r="F102" i="3"/>
  <c r="E102" i="3"/>
  <c r="D102" i="3"/>
  <c r="V77" i="3"/>
  <c r="Q77" i="3"/>
  <c r="P77" i="3"/>
  <c r="U77" i="3"/>
  <c r="G77" i="3"/>
  <c r="F77" i="3"/>
  <c r="E77" i="3"/>
  <c r="D77" i="3"/>
  <c r="Q41" i="3"/>
  <c r="P41" i="3"/>
  <c r="V41" i="3"/>
  <c r="G41" i="3"/>
  <c r="F41" i="3"/>
  <c r="E41" i="3"/>
  <c r="D41" i="3"/>
  <c r="Q19" i="3"/>
  <c r="P19" i="3"/>
  <c r="V19" i="3"/>
  <c r="G19" i="3"/>
  <c r="F19" i="3"/>
  <c r="E19" i="3"/>
  <c r="D19" i="3"/>
  <c r="U113" i="3"/>
  <c r="Q113" i="3"/>
  <c r="P113" i="3"/>
  <c r="G113" i="3"/>
  <c r="F113" i="3"/>
  <c r="E113" i="3"/>
  <c r="D113" i="3"/>
  <c r="Q91" i="3"/>
  <c r="P91" i="3"/>
  <c r="U91" i="3"/>
  <c r="V91" i="3"/>
  <c r="G91" i="3"/>
  <c r="F91" i="3"/>
  <c r="E91" i="3"/>
  <c r="D91" i="3"/>
  <c r="Q28" i="3"/>
  <c r="P28" i="3"/>
  <c r="U28" i="3"/>
  <c r="G28" i="3"/>
  <c r="F28" i="3"/>
  <c r="E28" i="3"/>
  <c r="D28" i="3"/>
  <c r="V28" i="3"/>
  <c r="Q37" i="3"/>
  <c r="P37" i="3"/>
  <c r="V37" i="3"/>
  <c r="G37" i="3"/>
  <c r="F37" i="3"/>
  <c r="E37" i="3"/>
  <c r="D37" i="3"/>
  <c r="U37" i="3"/>
  <c r="Q50" i="3"/>
  <c r="V50" i="3"/>
  <c r="P50" i="3"/>
  <c r="G50" i="3"/>
  <c r="F50" i="3"/>
  <c r="E50" i="3"/>
  <c r="U50" i="3"/>
  <c r="D50" i="3"/>
  <c r="Q61" i="3"/>
  <c r="P61" i="3"/>
  <c r="V61" i="3"/>
  <c r="G61" i="3"/>
  <c r="F61" i="3"/>
  <c r="U61" i="3"/>
  <c r="E61" i="3"/>
  <c r="D61" i="3"/>
  <c r="D103" i="3"/>
  <c r="Q92" i="3"/>
  <c r="V95" i="3"/>
  <c r="R115" i="3"/>
  <c r="R88" i="3"/>
  <c r="R22" i="3"/>
  <c r="R83" i="3"/>
  <c r="R77" i="3"/>
  <c r="R45" i="3"/>
  <c r="R34" i="3"/>
  <c r="R7" i="3"/>
  <c r="R101" i="3"/>
  <c r="S35" i="3"/>
  <c r="S76" i="3"/>
  <c r="S94" i="3"/>
  <c r="S11" i="3"/>
  <c r="S44" i="3"/>
  <c r="S64" i="3"/>
  <c r="S70" i="3"/>
  <c r="S17" i="3"/>
  <c r="S13" i="3"/>
  <c r="S23" i="3"/>
  <c r="T68" i="3"/>
  <c r="T6" i="3"/>
  <c r="T63" i="3"/>
  <c r="T40" i="3"/>
  <c r="T103" i="3"/>
  <c r="T27" i="3"/>
  <c r="T20" i="3"/>
  <c r="T97" i="3"/>
  <c r="T5" i="3"/>
  <c r="T31" i="3"/>
  <c r="J113" i="3"/>
  <c r="J87" i="3"/>
  <c r="J91" i="3"/>
  <c r="J36" i="3"/>
  <c r="J43" i="3"/>
  <c r="K53" i="3"/>
  <c r="K78" i="3"/>
  <c r="K21" i="3"/>
  <c r="K72" i="3"/>
  <c r="K95" i="3"/>
  <c r="K33" i="3"/>
  <c r="K30" i="3"/>
  <c r="K79" i="3"/>
  <c r="K110" i="3"/>
  <c r="K96" i="3"/>
  <c r="K66" i="3"/>
  <c r="L116" i="3"/>
  <c r="L119" i="3"/>
  <c r="L112" i="3"/>
  <c r="L99" i="3"/>
  <c r="L61" i="3"/>
  <c r="L37" i="3"/>
  <c r="L51" i="3"/>
  <c r="L82" i="3"/>
  <c r="L25" i="3"/>
  <c r="L84" i="3"/>
  <c r="M115" i="3"/>
  <c r="M88" i="3"/>
  <c r="M18" i="3"/>
  <c r="M22" i="3"/>
  <c r="M83" i="3"/>
  <c r="M77" i="3"/>
  <c r="M45" i="3"/>
  <c r="M34" i="3"/>
  <c r="M101" i="3"/>
  <c r="N44" i="3"/>
  <c r="O97" i="3"/>
  <c r="C36" i="3"/>
  <c r="V82" i="3"/>
  <c r="P82" i="3"/>
  <c r="U82" i="3"/>
  <c r="Q82" i="3"/>
  <c r="F82" i="3"/>
  <c r="E82" i="3"/>
  <c r="D82" i="3"/>
  <c r="V68" i="3"/>
  <c r="P68" i="3"/>
  <c r="U68" i="3"/>
  <c r="F68" i="3"/>
  <c r="E68" i="3"/>
  <c r="D68" i="3"/>
  <c r="Q68" i="3"/>
  <c r="V25" i="3"/>
  <c r="P25" i="3"/>
  <c r="Q25" i="3"/>
  <c r="F25" i="3"/>
  <c r="E25" i="3"/>
  <c r="D25" i="3"/>
  <c r="V47" i="3"/>
  <c r="P47" i="3"/>
  <c r="U47" i="3"/>
  <c r="F47" i="3"/>
  <c r="E47" i="3"/>
  <c r="D47" i="3"/>
  <c r="V54" i="3"/>
  <c r="P54" i="3"/>
  <c r="Q54" i="3"/>
  <c r="U54" i="3"/>
  <c r="F54" i="3"/>
  <c r="E54" i="3"/>
  <c r="D54" i="3"/>
  <c r="V62" i="3"/>
  <c r="P62" i="3"/>
  <c r="U62" i="3"/>
  <c r="F62" i="3"/>
  <c r="E62" i="3"/>
  <c r="D62" i="3"/>
  <c r="Q62" i="3"/>
  <c r="V30" i="3"/>
  <c r="P30" i="3"/>
  <c r="U30" i="3"/>
  <c r="Q30" i="3"/>
  <c r="F30" i="3"/>
  <c r="E30" i="3"/>
  <c r="D30" i="3"/>
  <c r="V17" i="3"/>
  <c r="P17" i="3"/>
  <c r="U17" i="3"/>
  <c r="F17" i="3"/>
  <c r="E17" i="3"/>
  <c r="D17" i="3"/>
  <c r="V21" i="3"/>
  <c r="P21" i="3"/>
  <c r="U21" i="3"/>
  <c r="Q21" i="3"/>
  <c r="F21" i="3"/>
  <c r="E21" i="3"/>
  <c r="D21" i="3"/>
  <c r="V76" i="3"/>
  <c r="P76" i="3"/>
  <c r="Q76" i="3"/>
  <c r="U76" i="3"/>
  <c r="F76" i="3"/>
  <c r="E76" i="3"/>
  <c r="D76" i="3"/>
  <c r="V113" i="3"/>
  <c r="O56" i="3"/>
  <c r="O89" i="3"/>
  <c r="O46" i="3"/>
  <c r="O93" i="3"/>
  <c r="O86" i="3"/>
  <c r="O98" i="3"/>
  <c r="O12" i="3"/>
  <c r="O85" i="3"/>
  <c r="C32" i="3"/>
  <c r="C48" i="3"/>
  <c r="C39" i="3"/>
  <c r="AR405" i="2"/>
  <c r="C108" i="3"/>
  <c r="AR532" i="2"/>
  <c r="AR200" i="2"/>
  <c r="AU132" i="2"/>
  <c r="D52" i="3"/>
  <c r="D59" i="3"/>
  <c r="D38" i="3"/>
  <c r="D18" i="3"/>
  <c r="N35" i="3"/>
  <c r="N76" i="3"/>
  <c r="N64" i="3"/>
  <c r="N17" i="3"/>
  <c r="N23" i="3"/>
  <c r="O68" i="3"/>
  <c r="O118" i="3"/>
  <c r="O6" i="3"/>
  <c r="O63" i="3"/>
  <c r="O40" i="3"/>
  <c r="O20" i="3"/>
  <c r="O5" i="3"/>
  <c r="O31" i="3"/>
  <c r="AR478" i="2"/>
  <c r="AR141" i="2"/>
  <c r="AR270" i="2"/>
  <c r="AU579" i="2"/>
  <c r="AU580" i="2"/>
  <c r="Q112" i="3"/>
  <c r="P112" i="3"/>
  <c r="V112" i="3"/>
  <c r="U112" i="3"/>
  <c r="V63" i="3"/>
  <c r="Q63" i="3"/>
  <c r="P63" i="3"/>
  <c r="U63" i="3"/>
  <c r="U110" i="3"/>
  <c r="Q110" i="3"/>
  <c r="P110" i="3"/>
  <c r="V110" i="3"/>
  <c r="Q55" i="3"/>
  <c r="P55" i="3"/>
  <c r="U55" i="3"/>
  <c r="U45" i="3"/>
  <c r="Q45" i="3"/>
  <c r="P45" i="3"/>
  <c r="Q94" i="3"/>
  <c r="P94" i="3"/>
  <c r="V94" i="3"/>
  <c r="V99" i="3"/>
  <c r="Q99" i="3"/>
  <c r="P99" i="3"/>
  <c r="U99" i="3"/>
  <c r="Q84" i="3"/>
  <c r="P84" i="3"/>
  <c r="V84" i="3"/>
  <c r="U84" i="3"/>
  <c r="Q33" i="3"/>
  <c r="V33" i="3"/>
  <c r="P33" i="3"/>
  <c r="U33" i="3"/>
  <c r="U12" i="3"/>
  <c r="Q12" i="3"/>
  <c r="P12" i="3"/>
  <c r="G121" i="3"/>
  <c r="G117" i="3"/>
  <c r="G67" i="3"/>
  <c r="G51" i="3"/>
  <c r="G65" i="3"/>
  <c r="G73" i="3"/>
  <c r="G111" i="3"/>
  <c r="G34" i="3"/>
  <c r="G7" i="3"/>
  <c r="G70" i="3"/>
  <c r="H122" i="3"/>
  <c r="H108" i="3"/>
  <c r="H89" i="3"/>
  <c r="H10" i="3"/>
  <c r="H44" i="3"/>
  <c r="H39" i="3"/>
  <c r="H13" i="3"/>
  <c r="H100" i="3"/>
  <c r="H117" i="3"/>
  <c r="H65" i="3"/>
  <c r="H34" i="3"/>
  <c r="U94" i="3"/>
  <c r="N99" i="3"/>
  <c r="N61" i="3"/>
  <c r="N37" i="3"/>
  <c r="N82" i="3"/>
  <c r="N25" i="3"/>
  <c r="O115" i="3"/>
  <c r="O22" i="3"/>
  <c r="O83" i="3"/>
  <c r="O77" i="3"/>
  <c r="O45" i="3"/>
  <c r="O34" i="3"/>
  <c r="V2" i="3"/>
  <c r="U2" i="3"/>
  <c r="Q2" i="3"/>
  <c r="V107" i="3"/>
  <c r="U107" i="3"/>
  <c r="V98" i="3"/>
  <c r="U98" i="3"/>
  <c r="Q98" i="3"/>
  <c r="V60" i="3"/>
  <c r="U60" i="3"/>
  <c r="P60" i="3"/>
  <c r="V72" i="3"/>
  <c r="U72" i="3"/>
  <c r="Q72" i="3"/>
  <c r="P72" i="3"/>
  <c r="V32" i="3"/>
  <c r="U32" i="3"/>
  <c r="P32" i="3"/>
  <c r="V35" i="3"/>
  <c r="U35" i="3"/>
  <c r="Q35" i="3"/>
  <c r="V64" i="3"/>
  <c r="U64" i="3"/>
  <c r="V69" i="3"/>
  <c r="U69" i="3"/>
  <c r="P69" i="3"/>
  <c r="V31" i="3"/>
  <c r="U31" i="3"/>
  <c r="Q31" i="3"/>
  <c r="F112" i="3"/>
  <c r="F63" i="3"/>
  <c r="F110" i="3"/>
  <c r="F55" i="3"/>
  <c r="F45" i="3"/>
  <c r="F94" i="3"/>
  <c r="F99" i="3"/>
  <c r="F84" i="3"/>
  <c r="F33" i="3"/>
  <c r="F12" i="3"/>
  <c r="V104" i="3"/>
  <c r="U104" i="3"/>
  <c r="Q104" i="3"/>
  <c r="V88" i="3"/>
  <c r="U88" i="3"/>
  <c r="Q88" i="3"/>
  <c r="V24" i="3"/>
  <c r="U24" i="3"/>
  <c r="P24" i="3"/>
  <c r="Q24" i="3"/>
  <c r="V93" i="3"/>
  <c r="U93" i="3"/>
  <c r="Q93" i="3"/>
  <c r="V49" i="3"/>
  <c r="U49" i="3"/>
  <c r="P49" i="3"/>
  <c r="Q49" i="3"/>
  <c r="V80" i="3"/>
  <c r="U80" i="3"/>
  <c r="Q80" i="3"/>
  <c r="P80" i="3"/>
  <c r="V58" i="3"/>
  <c r="U58" i="3"/>
  <c r="Q58" i="3"/>
  <c r="V6" i="3"/>
  <c r="U6" i="3"/>
  <c r="Q6" i="3"/>
  <c r="V78" i="3"/>
  <c r="U78" i="3"/>
  <c r="V48" i="3"/>
  <c r="U48" i="3"/>
  <c r="P48" i="3"/>
  <c r="V36" i="3"/>
  <c r="U36" i="3"/>
  <c r="G112" i="3"/>
  <c r="G63" i="3"/>
  <c r="G110" i="3"/>
  <c r="G55" i="3"/>
  <c r="G45" i="3"/>
  <c r="G94" i="3"/>
  <c r="G99" i="3"/>
  <c r="G84" i="3"/>
  <c r="G33" i="3"/>
  <c r="G12" i="3"/>
  <c r="Q107" i="3"/>
  <c r="Q32" i="3"/>
  <c r="V122" i="3"/>
  <c r="U122" i="3"/>
  <c r="Q122" i="3"/>
  <c r="V108" i="3"/>
  <c r="U108" i="3"/>
  <c r="Q108" i="3"/>
  <c r="V89" i="3"/>
  <c r="U89" i="3"/>
  <c r="Q89" i="3"/>
  <c r="P89" i="3"/>
  <c r="V10" i="3"/>
  <c r="U10" i="3"/>
  <c r="Q10" i="3"/>
  <c r="P10" i="3"/>
  <c r="V44" i="3"/>
  <c r="U44" i="3"/>
  <c r="Q44" i="3"/>
  <c r="P44" i="3"/>
  <c r="V39" i="3"/>
  <c r="U39" i="3"/>
  <c r="Q39" i="3"/>
  <c r="V13" i="3"/>
  <c r="U13" i="3"/>
  <c r="Q13" i="3"/>
  <c r="V90" i="3"/>
  <c r="U90" i="3"/>
  <c r="Q90" i="3"/>
  <c r="P90" i="3"/>
  <c r="V100" i="3"/>
  <c r="U100" i="3"/>
  <c r="Q100" i="3"/>
  <c r="V8" i="3"/>
  <c r="U8" i="3"/>
  <c r="Q8" i="3"/>
  <c r="P8" i="3"/>
  <c r="D60" i="3"/>
  <c r="D72" i="3"/>
  <c r="D32" i="3"/>
  <c r="D35" i="3"/>
  <c r="D64" i="3"/>
  <c r="D69" i="3"/>
  <c r="D31" i="3"/>
  <c r="H112" i="3"/>
  <c r="H63" i="3"/>
  <c r="H110" i="3"/>
  <c r="H55" i="3"/>
  <c r="H45" i="3"/>
  <c r="H94" i="3"/>
  <c r="H99" i="3"/>
  <c r="H84" i="3"/>
  <c r="H33" i="3"/>
  <c r="H12" i="3"/>
  <c r="P39" i="3"/>
  <c r="V121" i="3"/>
  <c r="U121" i="3"/>
  <c r="P121" i="3"/>
  <c r="Q121" i="3"/>
  <c r="V117" i="3"/>
  <c r="U117" i="3"/>
  <c r="Q117" i="3"/>
  <c r="V67" i="3"/>
  <c r="U67" i="3"/>
  <c r="P67" i="3"/>
  <c r="Q67" i="3"/>
  <c r="V51" i="3"/>
  <c r="U51" i="3"/>
  <c r="Q51" i="3"/>
  <c r="P51" i="3"/>
  <c r="V65" i="3"/>
  <c r="U65" i="3"/>
  <c r="Q65" i="3"/>
  <c r="V73" i="3"/>
  <c r="U73" i="3"/>
  <c r="Q73" i="3"/>
  <c r="V111" i="3"/>
  <c r="U111" i="3"/>
  <c r="Q111" i="3"/>
  <c r="V34" i="3"/>
  <c r="U34" i="3"/>
  <c r="Q34" i="3"/>
  <c r="P34" i="3"/>
  <c r="V7" i="3"/>
  <c r="U7" i="3"/>
  <c r="Q7" i="3"/>
  <c r="P7" i="3"/>
  <c r="V70" i="3"/>
  <c r="U70" i="3"/>
  <c r="Q70" i="3"/>
  <c r="P70" i="3"/>
  <c r="C44" i="3"/>
  <c r="E2" i="3"/>
  <c r="E107" i="3"/>
  <c r="E98" i="3"/>
  <c r="E60" i="3"/>
  <c r="E72" i="3"/>
  <c r="E32" i="3"/>
  <c r="E35" i="3"/>
  <c r="E64" i="3"/>
  <c r="E69" i="3"/>
  <c r="E31" i="3"/>
  <c r="P107" i="3"/>
  <c r="P73" i="3"/>
  <c r="AS268" i="2"/>
  <c r="AS322" i="2"/>
  <c r="AS148" i="2"/>
  <c r="AS334" i="2"/>
  <c r="AR334" i="2"/>
  <c r="AS165" i="2"/>
  <c r="AS677" i="2"/>
  <c r="AS152" i="2"/>
  <c r="AS654" i="2"/>
  <c r="AS283" i="2"/>
  <c r="AS369" i="2"/>
  <c r="AT714" i="2"/>
  <c r="AT640" i="2"/>
  <c r="AT357" i="2"/>
  <c r="AT662" i="2"/>
  <c r="AT355" i="2"/>
  <c r="AT276" i="2"/>
  <c r="AT186" i="2"/>
  <c r="AT250" i="2"/>
  <c r="AT218" i="2"/>
  <c r="AT174" i="2"/>
  <c r="AT341" i="2"/>
  <c r="AR600" i="2"/>
  <c r="AR391" i="2"/>
  <c r="AR541" i="2"/>
  <c r="AR56" i="2"/>
  <c r="AR382" i="2"/>
  <c r="AR344" i="2"/>
  <c r="AR157" i="2"/>
  <c r="AR466" i="2"/>
  <c r="AR516" i="2"/>
  <c r="AR659" i="2"/>
  <c r="AR601" i="2"/>
  <c r="AU490" i="2"/>
  <c r="AU80" i="2"/>
  <c r="AU612" i="2"/>
  <c r="AU254" i="2"/>
  <c r="AU139" i="2"/>
  <c r="AU186" i="2"/>
  <c r="AU266" i="2"/>
  <c r="AU472" i="2"/>
  <c r="AU412" i="2"/>
  <c r="AU419" i="2"/>
  <c r="AS559" i="2"/>
  <c r="AS484" i="2"/>
  <c r="AS33" i="2"/>
  <c r="AS619" i="2"/>
  <c r="AS389" i="2"/>
  <c r="AS128" i="2"/>
  <c r="AS315" i="2"/>
  <c r="AS318" i="2"/>
  <c r="AS5" i="2"/>
  <c r="AS668" i="2"/>
  <c r="AT481" i="2"/>
  <c r="AT586" i="2"/>
  <c r="AT302" i="2"/>
  <c r="AT17" i="2"/>
  <c r="AT221" i="2"/>
  <c r="AR221" i="2"/>
  <c r="AT305" i="2"/>
  <c r="AT166" i="2"/>
  <c r="AT358" i="2"/>
  <c r="AT313" i="2"/>
  <c r="AT144" i="2"/>
  <c r="AS401" i="2"/>
  <c r="AS548" i="2"/>
  <c r="AS255" i="2"/>
  <c r="AS347" i="2"/>
  <c r="AS285" i="2"/>
  <c r="AS147" i="2"/>
  <c r="AS323" i="2"/>
  <c r="AS543" i="2"/>
  <c r="AS84" i="2"/>
  <c r="AS49" i="2"/>
  <c r="AS103" i="2"/>
  <c r="AS122" i="2"/>
  <c r="AT478" i="2"/>
  <c r="AT688" i="2"/>
  <c r="AT670" i="2"/>
  <c r="AT734" i="2"/>
  <c r="AT385" i="2"/>
  <c r="AT118" i="2"/>
  <c r="AT483" i="2"/>
  <c r="AT382" i="2"/>
  <c r="AT344" i="2"/>
  <c r="AT538" i="2"/>
  <c r="AT162" i="2"/>
  <c r="AT234" i="2"/>
  <c r="AT187" i="2"/>
  <c r="AT469" i="2"/>
  <c r="AT359" i="2"/>
  <c r="AT375" i="2"/>
  <c r="AT2" i="2"/>
  <c r="AT527" i="2"/>
  <c r="AT354" i="2"/>
  <c r="AT136" i="2"/>
  <c r="AT475" i="2"/>
  <c r="AT625" i="2"/>
  <c r="AT381" i="2"/>
  <c r="AT430" i="2"/>
  <c r="AT247" i="2"/>
  <c r="AT656" i="2"/>
  <c r="AT544" i="2"/>
  <c r="AT583" i="2"/>
  <c r="AT271" i="2"/>
  <c r="AT335" i="2"/>
  <c r="AT414" i="2"/>
  <c r="AT710" i="2"/>
  <c r="AT407" i="2"/>
  <c r="AT167" i="2"/>
  <c r="AT429" i="2"/>
  <c r="AT108" i="2"/>
  <c r="AT691" i="2"/>
  <c r="AT732" i="2"/>
  <c r="AT676" i="2"/>
  <c r="AT370" i="2"/>
  <c r="AT594" i="2"/>
  <c r="AT604" i="2"/>
  <c r="AT47" i="2"/>
  <c r="AT124" i="2"/>
  <c r="AT149" i="2"/>
  <c r="AT125" i="2"/>
  <c r="AT5" i="2"/>
  <c r="AT182" i="2"/>
  <c r="AT7" i="2"/>
  <c r="AT389" i="2"/>
  <c r="AT163" i="2"/>
  <c r="AT290" i="2"/>
  <c r="AT394" i="2"/>
  <c r="AT587" i="2"/>
  <c r="AT602" i="2"/>
  <c r="AT53" i="2"/>
  <c r="AT251" i="2"/>
  <c r="AT735" i="2"/>
  <c r="AT225" i="2"/>
  <c r="AT506" i="2"/>
  <c r="AT230" i="2"/>
  <c r="AT33" i="2"/>
  <c r="AT717" i="2"/>
  <c r="AT226" i="2"/>
  <c r="AT318" i="2"/>
  <c r="AT726" i="2"/>
  <c r="AT159" i="2"/>
  <c r="AT671" i="2"/>
  <c r="AT593" i="2"/>
  <c r="AT330" i="2"/>
  <c r="AT84" i="2"/>
  <c r="AT711" i="2"/>
  <c r="AT459" i="2"/>
  <c r="AT68" i="2"/>
  <c r="AS711" i="2"/>
  <c r="AS384" i="2"/>
  <c r="AS127" i="2"/>
  <c r="AR127" i="2"/>
  <c r="AS372" i="2"/>
  <c r="AS353" i="2"/>
  <c r="AS228" i="2"/>
  <c r="AS284" i="2"/>
  <c r="AS531" i="2"/>
  <c r="AS34" i="2"/>
  <c r="AS300" i="2"/>
  <c r="AS567" i="2"/>
  <c r="AR567" i="2"/>
  <c r="AS584" i="2"/>
  <c r="AS32" i="2"/>
  <c r="AS252" i="2"/>
  <c r="AS623" i="2"/>
  <c r="AT320" i="2"/>
  <c r="AT134" i="2"/>
  <c r="AT83" i="2"/>
  <c r="AT590" i="2"/>
  <c r="AT100" i="2"/>
  <c r="AT18" i="2"/>
  <c r="AT241" i="2"/>
  <c r="AT687" i="2"/>
  <c r="AT293" i="2"/>
  <c r="AT133" i="2"/>
  <c r="AT632" i="2"/>
  <c r="AT360" i="2"/>
  <c r="AT500" i="2"/>
  <c r="AT618" i="2"/>
  <c r="AT434" i="2"/>
  <c r="AT153" i="2"/>
  <c r="AT312" i="2"/>
  <c r="AT142" i="2"/>
  <c r="AR327" i="2"/>
  <c r="AS106" i="2"/>
  <c r="AT369" i="2"/>
  <c r="AS341" i="2"/>
  <c r="AT668" i="2"/>
  <c r="AS526" i="2"/>
  <c r="AT571" i="2"/>
  <c r="AS727" i="2"/>
  <c r="AS488" i="2"/>
  <c r="AT232" i="2"/>
  <c r="AS686" i="2"/>
  <c r="AS614" i="2"/>
  <c r="AS454" i="2"/>
  <c r="AS390" i="2"/>
  <c r="AR531" i="2"/>
  <c r="AS690" i="2"/>
  <c r="AS569" i="2"/>
  <c r="AS513" i="2"/>
  <c r="AS408" i="2"/>
  <c r="AS289" i="2"/>
  <c r="AS502" i="2"/>
  <c r="AS203" i="2"/>
  <c r="AS417" i="2"/>
  <c r="AS205" i="2"/>
  <c r="AT457" i="2"/>
  <c r="AT695" i="2"/>
  <c r="AT529" i="2"/>
  <c r="AT42" i="2"/>
  <c r="AT580" i="2"/>
  <c r="AT468" i="2"/>
  <c r="AT28" i="2"/>
  <c r="AT140" i="2"/>
  <c r="AT472" i="2"/>
  <c r="AT171" i="2"/>
  <c r="AT451" i="2"/>
  <c r="AT336" i="2"/>
  <c r="AR150" i="2"/>
  <c r="AR470" i="2"/>
  <c r="AR509" i="2"/>
  <c r="AR275" i="2"/>
  <c r="AR311" i="2"/>
  <c r="AR2" i="2"/>
  <c r="AU714" i="2"/>
  <c r="AU640" i="2"/>
  <c r="AU357" i="2"/>
  <c r="AU662" i="2"/>
  <c r="AU528" i="2"/>
  <c r="AU468" i="2"/>
  <c r="AU79" i="2"/>
  <c r="AU75" i="2"/>
  <c r="AU174" i="2"/>
  <c r="AU451" i="2"/>
  <c r="AS655" i="2"/>
  <c r="AS64" i="2"/>
  <c r="AS363" i="2"/>
  <c r="AS393" i="2"/>
  <c r="AS423" i="2"/>
  <c r="AS151" i="2"/>
  <c r="AS635" i="2"/>
  <c r="AS269" i="2"/>
  <c r="AS249" i="2"/>
  <c r="AS135" i="2"/>
  <c r="AS582" i="2"/>
  <c r="AT199" i="2"/>
  <c r="AT279" i="2"/>
  <c r="AT281" i="2"/>
  <c r="AT113" i="2"/>
  <c r="AT57" i="2"/>
  <c r="AT95" i="2"/>
  <c r="AT696" i="2"/>
  <c r="AT539" i="2"/>
  <c r="AT433" i="2"/>
  <c r="AT272" i="2"/>
  <c r="AR320" i="2"/>
  <c r="AR316" i="2"/>
  <c r="AR134" i="2"/>
  <c r="AR107" i="2"/>
  <c r="AR245" i="2"/>
  <c r="AR83" i="2"/>
  <c r="AR129" i="2"/>
  <c r="AR456" i="2"/>
  <c r="AR265" i="2"/>
  <c r="AR590" i="2"/>
  <c r="AR72" i="2"/>
  <c r="AR546" i="2"/>
  <c r="AR100" i="2"/>
  <c r="AR12" i="2"/>
  <c r="AR450" i="2"/>
  <c r="AR18" i="2"/>
  <c r="AR445" i="2"/>
  <c r="AR377" i="2"/>
  <c r="AR465" i="2"/>
  <c r="AR402" i="2"/>
  <c r="AR273" i="2"/>
  <c r="AR87" i="2"/>
  <c r="AR133" i="2"/>
  <c r="AR213" i="2"/>
  <c r="AR540" i="2"/>
  <c r="AR632" i="2"/>
  <c r="AR511" i="2"/>
  <c r="AR422" i="2"/>
  <c r="AR360" i="2"/>
  <c r="AR59" i="2"/>
  <c r="AR500" i="2"/>
  <c r="AR618" i="2"/>
  <c r="AR609" i="2"/>
  <c r="AR434" i="2"/>
  <c r="AR153" i="2"/>
  <c r="AR54" i="2"/>
  <c r="AR488" i="2"/>
  <c r="AR312" i="2"/>
  <c r="AR390" i="2"/>
  <c r="AR22" i="2"/>
  <c r="AR142" i="2"/>
  <c r="AR447" i="2"/>
  <c r="AU630" i="2"/>
  <c r="AU627" i="2"/>
  <c r="AU481" i="2"/>
  <c r="AR481" i="2"/>
  <c r="AU562" i="2"/>
  <c r="AR199" i="2"/>
  <c r="AU199" i="2"/>
  <c r="AU201" i="2"/>
  <c r="AR201" i="2"/>
  <c r="AU376" i="2"/>
  <c r="AR376" i="2"/>
  <c r="AU392" i="2"/>
  <c r="AU586" i="2"/>
  <c r="AR586" i="2"/>
  <c r="AU277" i="2"/>
  <c r="AR277" i="2"/>
  <c r="AU279" i="2"/>
  <c r="AR279" i="2"/>
  <c r="AU446" i="2"/>
  <c r="AU189" i="2"/>
  <c r="AR189" i="2"/>
  <c r="AR674" i="2"/>
  <c r="AU674" i="2"/>
  <c r="AU302" i="2"/>
  <c r="AR302" i="2"/>
  <c r="AU439" i="2"/>
  <c r="AR439" i="2"/>
  <c r="AR281" i="2"/>
  <c r="AU281" i="2"/>
  <c r="AU200" i="2"/>
  <c r="AU576" i="2"/>
  <c r="AR576" i="2"/>
  <c r="AR333" i="2"/>
  <c r="AU333" i="2"/>
  <c r="AU17" i="2"/>
  <c r="AR17" i="2"/>
  <c r="AR242" i="2"/>
  <c r="AU242" i="2"/>
  <c r="AU113" i="2"/>
  <c r="AT363" i="2"/>
  <c r="AU143" i="2"/>
  <c r="AS510" i="2"/>
  <c r="AS514" i="2"/>
  <c r="AS455" i="2"/>
  <c r="AS638" i="2"/>
  <c r="AS699" i="2"/>
  <c r="AS565" i="2"/>
  <c r="AS89" i="2"/>
  <c r="AS496" i="2"/>
  <c r="AS658" i="2"/>
  <c r="AR658" i="2"/>
  <c r="AT490" i="2"/>
  <c r="AT80" i="2"/>
  <c r="AT612" i="2"/>
  <c r="AT254" i="2"/>
  <c r="AT24" i="2"/>
  <c r="AT720" i="2"/>
  <c r="AT79" i="2"/>
  <c r="AT75" i="2"/>
  <c r="AT111" i="2"/>
  <c r="AT412" i="2"/>
  <c r="AT210" i="2"/>
  <c r="AR55" i="2"/>
  <c r="AR367" i="2"/>
  <c r="AR364" i="2"/>
  <c r="AU564" i="2"/>
  <c r="AU373" i="2"/>
  <c r="AU421" i="2"/>
  <c r="AU160" i="2"/>
  <c r="AU355" i="2"/>
  <c r="AU155" i="2"/>
  <c r="AU28" i="2"/>
  <c r="AU218" i="2"/>
  <c r="AU262" i="2"/>
  <c r="AU65" i="2"/>
  <c r="AS733" i="2"/>
  <c r="AS650" i="2"/>
  <c r="AS349" i="2"/>
  <c r="AS420" i="2"/>
  <c r="AS512" i="2"/>
  <c r="AS550" i="2"/>
  <c r="AS248" i="2"/>
  <c r="AS85" i="2"/>
  <c r="AS235" i="2"/>
  <c r="AS482" i="2"/>
  <c r="AT201" i="2"/>
  <c r="AT446" i="2"/>
  <c r="AT200" i="2"/>
  <c r="AT169" i="2"/>
  <c r="AT35" i="2"/>
  <c r="AT319" i="2"/>
  <c r="AT298" i="2"/>
  <c r="AT88" i="2"/>
  <c r="AT636" i="2"/>
  <c r="AT342" i="2"/>
  <c r="AS597" i="2"/>
  <c r="AS534" i="2"/>
  <c r="AS52" i="2"/>
  <c r="AS706" i="2"/>
  <c r="AS78" i="2"/>
  <c r="AS19" i="2"/>
  <c r="AS610" i="2"/>
  <c r="AS246" i="2"/>
  <c r="AS112" i="2"/>
  <c r="AS202" i="2"/>
  <c r="AS296" i="2"/>
  <c r="AS93" i="2"/>
  <c r="AT716" i="2"/>
  <c r="AT600" i="2"/>
  <c r="AT150" i="2"/>
  <c r="AT592" i="2"/>
  <c r="AT731" i="2"/>
  <c r="AT56" i="2"/>
  <c r="AT522" i="2"/>
  <c r="AT176" i="2"/>
  <c r="AT552" i="2"/>
  <c r="AT161" i="2"/>
  <c r="AT332" i="2"/>
  <c r="AT157" i="2"/>
  <c r="AT295" i="2"/>
  <c r="AT303" i="2"/>
  <c r="AT466" i="2"/>
  <c r="AT516" i="2"/>
  <c r="AT453" i="2"/>
  <c r="AT90" i="2"/>
  <c r="AT659" i="2"/>
  <c r="AT601" i="2"/>
  <c r="AR204" i="2"/>
  <c r="AR479" i="2"/>
  <c r="AR690" i="2"/>
  <c r="AR383" i="2"/>
  <c r="AR328" i="2"/>
  <c r="AR148" i="2"/>
  <c r="AR212" i="2"/>
  <c r="AR165" i="2"/>
  <c r="AR109" i="2"/>
  <c r="AR699" i="2"/>
  <c r="AR39" i="2"/>
  <c r="AU616" i="2"/>
  <c r="AU58" i="2"/>
  <c r="AU522" i="2"/>
  <c r="AU311" i="2"/>
  <c r="AU508" i="2"/>
  <c r="AT117" i="2"/>
  <c r="AS314" i="2"/>
  <c r="AS328" i="2"/>
  <c r="AS665" i="2"/>
  <c r="AS607" i="2"/>
  <c r="AS109" i="2"/>
  <c r="AS123" i="2"/>
  <c r="AS337" i="2"/>
  <c r="AS715" i="2"/>
  <c r="AS412" i="2"/>
  <c r="AS176" i="2"/>
  <c r="AS612" i="2"/>
  <c r="AS566" i="2"/>
  <c r="AS161" i="2"/>
  <c r="AS580" i="2"/>
  <c r="AS13" i="2"/>
  <c r="AS419" i="2"/>
  <c r="AS65" i="2"/>
  <c r="AS500" i="2"/>
  <c r="AS728" i="2"/>
  <c r="AS577" i="2"/>
  <c r="AS157" i="2"/>
  <c r="AS720" i="2"/>
  <c r="AS689" i="2"/>
  <c r="AS478" i="2"/>
  <c r="AS345" i="2"/>
  <c r="AS140" i="2"/>
  <c r="AS12" i="2"/>
  <c r="AS592" i="2"/>
  <c r="AS107" i="2"/>
  <c r="AS716" i="2"/>
  <c r="AS210" i="2"/>
  <c r="AS344" i="2"/>
  <c r="AS483" i="2"/>
  <c r="AS698" i="2"/>
  <c r="AS118" i="2"/>
  <c r="AS734" i="2"/>
  <c r="AS609" i="2"/>
  <c r="AS275" i="2"/>
  <c r="AS273" i="2"/>
  <c r="AS425" i="2"/>
  <c r="AS339" i="2"/>
  <c r="AS456" i="2"/>
  <c r="AS194" i="2"/>
  <c r="AS59" i="2"/>
  <c r="AS303" i="2"/>
  <c r="AS186" i="2"/>
  <c r="AS402" i="2"/>
  <c r="AS61" i="2"/>
  <c r="AS320" i="2"/>
  <c r="AS552" i="2"/>
  <c r="AS42" i="2"/>
  <c r="AS447" i="2"/>
  <c r="AS532" i="2"/>
  <c r="AS705" i="2"/>
  <c r="AS601" i="2"/>
  <c r="AS266" i="2"/>
  <c r="AS316" i="2"/>
  <c r="AS2" i="2"/>
  <c r="AS139" i="2"/>
  <c r="AS245" i="2"/>
  <c r="AS391" i="2"/>
  <c r="AS213" i="2"/>
  <c r="AS730" i="2"/>
  <c r="AS640" i="2"/>
  <c r="AS111" i="2"/>
  <c r="AS279" i="2"/>
  <c r="AS3" i="2"/>
  <c r="AS141" i="2"/>
  <c r="AS579" i="2"/>
  <c r="AS274" i="2"/>
  <c r="AS410" i="2"/>
  <c r="AS460" i="2"/>
  <c r="AS373" i="2"/>
  <c r="AS529" i="2"/>
  <c r="AR3" i="2"/>
  <c r="AS445" i="2"/>
  <c r="AS308" i="2"/>
  <c r="AT306" i="2"/>
  <c r="AT675" i="2"/>
  <c r="AT339" i="2"/>
  <c r="AT419" i="2"/>
  <c r="AR58" i="2"/>
  <c r="AR13" i="2"/>
  <c r="AR317" i="2"/>
  <c r="AR441" i="2"/>
  <c r="AR295" i="2"/>
  <c r="AU378" i="2"/>
  <c r="AU575" i="2"/>
  <c r="AU31" i="2"/>
  <c r="AU400" i="2"/>
  <c r="AU24" i="2"/>
  <c r="AU629" i="2"/>
  <c r="AU250" i="2"/>
  <c r="AU274" i="2"/>
  <c r="AU192" i="2"/>
  <c r="AU210" i="2"/>
  <c r="AS721" i="2"/>
  <c r="AS440" i="2"/>
  <c r="AS474" i="2"/>
  <c r="AS110" i="2"/>
  <c r="AS8" i="2"/>
  <c r="AS137" i="2"/>
  <c r="AS495" i="2"/>
  <c r="AS603" i="2"/>
  <c r="AS230" i="2"/>
  <c r="AS60" i="2"/>
  <c r="AT630" i="2"/>
  <c r="AT376" i="2"/>
  <c r="AT576" i="2"/>
  <c r="AT413" i="2"/>
  <c r="AT321" i="2"/>
  <c r="AT518" i="2"/>
  <c r="AT444" i="2"/>
  <c r="AT14" i="2"/>
  <c r="AT526" i="2"/>
  <c r="AT361" i="2"/>
  <c r="AS642" i="2"/>
  <c r="AS329" i="2"/>
  <c r="AS81" i="2"/>
  <c r="AS386" i="2"/>
  <c r="AS499" i="2"/>
  <c r="AS15" i="2"/>
  <c r="AS253" i="2"/>
  <c r="AS48" i="2"/>
  <c r="AS626" i="2"/>
  <c r="AS615" i="2"/>
  <c r="AS427" i="2"/>
  <c r="AS116" i="2"/>
  <c r="AR116" i="2"/>
  <c r="AT566" i="2"/>
  <c r="AT98" i="2"/>
  <c r="AT368" i="2"/>
  <c r="AT425" i="2"/>
  <c r="AT470" i="2"/>
  <c r="AT509" i="2"/>
  <c r="AT275" i="2"/>
  <c r="AT270" i="2"/>
  <c r="AT418" i="2"/>
  <c r="AS724" i="2"/>
  <c r="AS631" i="2"/>
  <c r="AR631" i="2"/>
  <c r="AS556" i="2"/>
  <c r="AS159" i="2"/>
  <c r="AS46" i="2"/>
  <c r="AS452" i="2"/>
  <c r="AS644" i="2"/>
  <c r="AS477" i="2"/>
  <c r="AS476" i="2"/>
  <c r="AS6" i="2"/>
  <c r="AS461" i="2"/>
  <c r="AS398" i="2"/>
  <c r="AS104" i="2"/>
  <c r="AS278" i="2"/>
  <c r="AS173" i="2"/>
  <c r="AS168" i="2"/>
  <c r="AR168" i="2"/>
  <c r="AT442" i="2"/>
  <c r="AT614" i="2"/>
  <c r="AT245" i="2"/>
  <c r="AT265" i="2"/>
  <c r="AT546" i="2"/>
  <c r="AT725" i="2"/>
  <c r="AT377" i="2"/>
  <c r="AT402" i="2"/>
  <c r="AT87" i="2"/>
  <c r="AT540" i="2"/>
  <c r="AT422" i="2"/>
  <c r="AT405" i="2"/>
  <c r="AT673" i="2"/>
  <c r="AT345" i="2"/>
  <c r="AT598" i="2"/>
  <c r="AT488" i="2"/>
  <c r="AT22" i="2"/>
  <c r="AT447" i="2"/>
  <c r="AR655" i="2"/>
  <c r="AR559" i="2"/>
  <c r="AR484" i="2"/>
  <c r="AR393" i="2"/>
  <c r="AR151" i="2"/>
  <c r="AR550" i="2"/>
  <c r="AR137" i="2"/>
  <c r="AR128" i="2"/>
  <c r="AR492" i="2"/>
  <c r="AR524" i="2"/>
  <c r="AR269" i="2"/>
  <c r="AR593" i="2"/>
  <c r="AR239" i="2"/>
  <c r="AR235" i="2"/>
  <c r="AR230" i="2"/>
  <c r="AR310" i="2"/>
  <c r="AR5" i="2"/>
  <c r="AR10" i="2"/>
  <c r="AR135" i="2"/>
  <c r="AR482" i="2"/>
  <c r="AR9" i="2"/>
  <c r="AU648" i="2"/>
  <c r="AU686" i="2"/>
  <c r="AU442" i="2"/>
  <c r="AU653" i="2"/>
  <c r="AU410" i="2"/>
  <c r="AU618" i="2"/>
  <c r="AS431" i="2"/>
  <c r="AT404" i="2"/>
  <c r="AS479" i="2"/>
  <c r="AS713" i="2"/>
  <c r="AS74" i="2"/>
  <c r="AS212" i="2"/>
  <c r="AS280" i="2"/>
  <c r="AS259" i="2"/>
  <c r="AS719" i="2"/>
  <c r="AS432" i="2"/>
  <c r="AS11" i="2"/>
  <c r="AS487" i="2"/>
  <c r="AT378" i="2"/>
  <c r="AT575" i="2"/>
  <c r="AT31" i="2"/>
  <c r="AT400" i="2"/>
  <c r="AT528" i="2"/>
  <c r="AT155" i="2"/>
  <c r="AT70" i="2"/>
  <c r="AT266" i="2"/>
  <c r="AT194" i="2"/>
  <c r="AT192" i="2"/>
  <c r="AT65" i="2"/>
  <c r="AU306" i="2"/>
  <c r="AU675" i="2"/>
  <c r="AU339" i="2"/>
  <c r="AU698" i="2"/>
  <c r="AU276" i="2"/>
  <c r="AU70" i="2"/>
  <c r="AU140" i="2"/>
  <c r="AU111" i="2"/>
  <c r="AU341" i="2"/>
  <c r="AU336" i="2"/>
  <c r="AU470" i="2"/>
  <c r="AS362" i="2"/>
  <c r="AS494" i="2"/>
  <c r="AS301" i="2"/>
  <c r="AS726" i="2"/>
  <c r="AS620" i="2"/>
  <c r="AS492" i="2"/>
  <c r="AS524" i="2"/>
  <c r="AS239" i="2"/>
  <c r="AS10" i="2"/>
  <c r="AS403" i="2"/>
  <c r="AT562" i="2"/>
  <c r="AT277" i="2"/>
  <c r="AT439" i="2"/>
  <c r="AT242" i="2"/>
  <c r="AT132" i="2"/>
  <c r="AT589" i="2"/>
  <c r="AT267" i="2"/>
  <c r="AT660" i="2"/>
  <c r="AT708" i="2"/>
  <c r="AT138" i="2"/>
  <c r="AS680" i="2"/>
  <c r="AS581" i="2"/>
  <c r="AS260" i="2"/>
  <c r="AS685" i="2"/>
  <c r="AS121" i="2"/>
  <c r="AS585" i="2"/>
  <c r="AS356" i="2"/>
  <c r="AS16" i="2"/>
  <c r="AS182" i="2"/>
  <c r="AS225" i="2"/>
  <c r="AS443" i="2"/>
  <c r="AS395" i="2"/>
  <c r="AT616" i="2"/>
  <c r="AT692" i="2"/>
  <c r="AT82" i="2"/>
  <c r="AT58" i="2"/>
  <c r="AT13" i="2"/>
  <c r="AT257" i="2"/>
  <c r="AT55" i="2"/>
  <c r="AT367" i="2"/>
  <c r="AT311" i="2"/>
  <c r="AT364" i="2"/>
  <c r="AS572" i="2"/>
  <c r="AS591" i="2"/>
  <c r="AS145" i="2"/>
  <c r="AS264" i="2"/>
  <c r="AS682" i="2"/>
  <c r="AS537" i="2"/>
  <c r="AS216" i="2"/>
  <c r="AS105" i="2"/>
  <c r="AS435" i="2"/>
  <c r="AS178" i="2"/>
  <c r="AS292" i="2"/>
  <c r="AS536" i="2"/>
  <c r="AS102" i="2"/>
  <c r="AR102" i="2"/>
  <c r="AS20" i="2"/>
  <c r="AT686" i="2"/>
  <c r="AT679" i="2"/>
  <c r="AT649" i="2"/>
  <c r="AT456" i="2"/>
  <c r="AT454" i="2"/>
  <c r="AT12" i="2"/>
  <c r="AT445" i="2"/>
  <c r="AT730" i="2"/>
  <c r="AT465" i="2"/>
  <c r="AT273" i="2"/>
  <c r="AT213" i="2"/>
  <c r="AT511" i="2"/>
  <c r="AT59" i="2"/>
  <c r="AT410" i="2"/>
  <c r="AT609" i="2"/>
  <c r="AT532" i="2"/>
  <c r="AT54" i="2"/>
  <c r="AT390" i="2"/>
  <c r="AT463" i="2"/>
  <c r="AR64" i="2"/>
  <c r="AR349" i="2"/>
  <c r="AR301" i="2"/>
  <c r="AR351" i="2"/>
  <c r="AR8" i="2"/>
  <c r="AR219" i="2"/>
  <c r="AS211" i="2"/>
  <c r="AS99" i="2"/>
  <c r="AT148" i="2"/>
  <c r="AT212" i="2"/>
  <c r="AT89" i="2"/>
  <c r="AT654" i="2"/>
  <c r="AT496" i="2"/>
  <c r="AR121" i="2"/>
  <c r="AR196" i="2"/>
  <c r="AS346" i="2"/>
  <c r="AT34" i="2"/>
  <c r="AS383" i="2"/>
  <c r="AS643" i="2"/>
  <c r="AS645" i="2"/>
  <c r="AS143" i="2"/>
  <c r="AS117" i="2"/>
  <c r="AS634" i="2"/>
  <c r="AS307" i="2"/>
  <c r="AS39" i="2"/>
  <c r="AS557" i="2"/>
  <c r="AT373" i="2"/>
  <c r="AT421" i="2"/>
  <c r="AT160" i="2"/>
  <c r="AT698" i="2"/>
  <c r="AT139" i="2"/>
  <c r="AT629" i="2"/>
  <c r="AT214" i="2"/>
  <c r="AT274" i="2"/>
  <c r="AT262" i="2"/>
  <c r="AT669" i="2"/>
  <c r="AR577" i="2"/>
  <c r="AR98" i="2"/>
  <c r="AR705" i="2"/>
  <c r="AR61" i="2"/>
  <c r="AR689" i="2"/>
  <c r="AR176" i="2"/>
  <c r="AR552" i="2"/>
  <c r="AR161" i="2"/>
  <c r="AR366" i="2"/>
  <c r="AR90" i="2"/>
  <c r="AU457" i="2"/>
  <c r="AU695" i="2"/>
  <c r="AU529" i="2"/>
  <c r="AU42" i="2"/>
  <c r="AU720" i="2"/>
  <c r="AU214" i="2"/>
  <c r="AU194" i="2"/>
  <c r="AU171" i="2"/>
  <c r="AU669" i="2"/>
  <c r="AS40" i="2"/>
  <c r="AS718" i="2"/>
  <c r="AS325" i="2"/>
  <c r="AS351" i="2"/>
  <c r="AS227" i="2"/>
  <c r="AS404" i="2"/>
  <c r="AS219" i="2"/>
  <c r="AS593" i="2"/>
  <c r="AS310" i="2"/>
  <c r="AS9" i="2"/>
  <c r="AT627" i="2"/>
  <c r="AT392" i="2"/>
  <c r="AT674" i="2"/>
  <c r="AT333" i="2"/>
  <c r="AT460" i="2"/>
  <c r="AT647" i="2"/>
  <c r="AT71" i="2"/>
  <c r="AT231" i="2"/>
  <c r="AT723" i="2"/>
  <c r="AT193" i="2"/>
  <c r="AS374" i="2"/>
  <c r="AS587" i="2"/>
  <c r="AS694" i="2"/>
  <c r="AS411" i="2"/>
  <c r="AS4" i="2"/>
  <c r="AS181" i="2"/>
  <c r="AS77" i="2"/>
  <c r="AS196" i="2"/>
  <c r="AS503" i="2"/>
  <c r="AS396" i="2"/>
  <c r="AS602" i="2"/>
  <c r="AS571" i="2"/>
  <c r="AT577" i="2"/>
  <c r="AT728" i="2"/>
  <c r="AT391" i="2"/>
  <c r="AT541" i="2"/>
  <c r="AT613" i="2"/>
  <c r="AT61" i="2"/>
  <c r="AT689" i="2"/>
  <c r="AT141" i="2"/>
  <c r="AT317" i="2"/>
  <c r="AT441" i="2"/>
  <c r="AT366" i="2"/>
  <c r="AS712" i="2"/>
  <c r="AS574" i="2"/>
  <c r="AS244" i="2"/>
  <c r="AR244" i="2"/>
  <c r="AS491" i="2"/>
  <c r="AS120" i="2"/>
  <c r="AR120" i="2"/>
  <c r="AS637" i="2"/>
  <c r="AS190" i="2"/>
  <c r="AS185" i="2"/>
  <c r="AS555" i="2"/>
  <c r="AS664" i="2"/>
  <c r="AS26" i="2"/>
  <c r="AS288" i="2"/>
  <c r="AS415" i="2"/>
  <c r="AS170" i="2"/>
  <c r="AT648" i="2"/>
  <c r="AT316" i="2"/>
  <c r="AT107" i="2"/>
  <c r="AT72" i="2"/>
  <c r="AT450" i="2"/>
  <c r="AR362" i="2"/>
  <c r="AR440" i="2"/>
  <c r="AR33" i="2"/>
  <c r="AR420" i="2"/>
  <c r="AR227" i="2"/>
  <c r="AR315" i="2"/>
  <c r="AS551" i="2"/>
  <c r="AT733" i="2"/>
  <c r="AS319" i="2"/>
  <c r="AT224" i="2"/>
  <c r="AR403" i="2"/>
  <c r="AU316" i="2"/>
  <c r="AU245" i="2"/>
  <c r="AU72" i="2"/>
  <c r="AU725" i="2"/>
  <c r="AU687" i="2"/>
  <c r="AU133" i="2"/>
  <c r="AU360" i="2"/>
  <c r="AU598" i="2"/>
  <c r="AU22" i="2"/>
  <c r="AS498" i="2"/>
  <c r="AS519" i="2"/>
  <c r="AR519" i="2"/>
  <c r="AS489" i="2"/>
  <c r="AS399" i="2"/>
  <c r="AS350" i="2"/>
  <c r="AS473" i="2"/>
  <c r="AS297" i="2"/>
  <c r="AS21" i="2"/>
  <c r="AS94" i="2"/>
  <c r="AT657" i="2"/>
  <c r="AT690" i="2"/>
  <c r="AT328" i="2"/>
  <c r="AT74" i="2"/>
  <c r="AT334" i="2"/>
  <c r="AT143" i="2"/>
  <c r="AT699" i="2"/>
  <c r="AT502" i="2"/>
  <c r="AT203" i="2"/>
  <c r="AT417" i="2"/>
  <c r="AT205" i="2"/>
  <c r="AR374" i="2"/>
  <c r="AR347" i="2"/>
  <c r="AR4" i="2"/>
  <c r="AR19" i="2"/>
  <c r="AR253" i="2"/>
  <c r="AR246" i="2"/>
  <c r="AR503" i="2"/>
  <c r="AU513" i="2"/>
  <c r="AU565" i="2"/>
  <c r="AU473" i="2"/>
  <c r="AS480" i="2"/>
  <c r="AS633" i="2"/>
  <c r="AS596" i="2"/>
  <c r="AS114" i="2"/>
  <c r="AS41" i="2"/>
  <c r="AS67" i="2"/>
  <c r="AS256" i="2"/>
  <c r="AS340" i="2"/>
  <c r="AS424" i="2"/>
  <c r="AT655" i="2"/>
  <c r="AT362" i="2"/>
  <c r="AT650" i="2"/>
  <c r="AT440" i="2"/>
  <c r="AT325" i="2"/>
  <c r="AT484" i="2"/>
  <c r="AT494" i="2"/>
  <c r="AT86" i="2"/>
  <c r="AT420" i="2"/>
  <c r="AT351" i="2"/>
  <c r="AT492" i="2"/>
  <c r="AT235" i="2"/>
  <c r="AR591" i="2"/>
  <c r="AR372" i="2"/>
  <c r="AR46" i="2"/>
  <c r="AR461" i="2"/>
  <c r="AR292" i="2"/>
  <c r="AR278" i="2"/>
  <c r="AR170" i="2"/>
  <c r="AU619" i="2"/>
  <c r="AU320" i="2"/>
  <c r="AU649" i="2"/>
  <c r="AU590" i="2"/>
  <c r="AU12" i="2"/>
  <c r="AU730" i="2"/>
  <c r="AU273" i="2"/>
  <c r="AU511" i="2"/>
  <c r="AU673" i="2"/>
  <c r="AU153" i="2"/>
  <c r="AU142" i="2"/>
  <c r="AS570" i="2"/>
  <c r="AS258" i="2"/>
  <c r="AS36" i="2"/>
  <c r="AS467" i="2"/>
  <c r="AS515" i="2"/>
  <c r="AS50" i="2"/>
  <c r="AS641" i="2"/>
  <c r="AS37" i="2"/>
  <c r="AS198" i="2"/>
  <c r="AT479" i="2"/>
  <c r="AT322" i="2"/>
  <c r="AT643" i="2"/>
  <c r="AT455" i="2"/>
  <c r="AT408" i="2"/>
  <c r="AT109" i="2"/>
  <c r="AT259" i="2"/>
  <c r="AT152" i="2"/>
  <c r="AT715" i="2"/>
  <c r="AT3" i="2"/>
  <c r="AR52" i="2"/>
  <c r="AR499" i="2"/>
  <c r="AR15" i="2"/>
  <c r="AR585" i="2"/>
  <c r="AR323" i="2"/>
  <c r="AR48" i="2"/>
  <c r="AR112" i="2"/>
  <c r="AR396" i="2"/>
  <c r="AR602" i="2"/>
  <c r="AU455" i="2"/>
  <c r="AR143" i="2"/>
  <c r="AS505" i="2"/>
  <c r="AS131" i="2"/>
  <c r="AS286" i="2"/>
  <c r="AS486" i="2"/>
  <c r="AS397" i="2"/>
  <c r="AS497" i="2"/>
  <c r="AS523" i="2"/>
  <c r="AS191" i="2"/>
  <c r="AS43" i="2"/>
  <c r="AS684" i="2"/>
  <c r="AS458" i="2"/>
  <c r="AS691" i="2"/>
  <c r="AS625" i="2"/>
  <c r="AS594" i="2"/>
  <c r="AS656" i="2"/>
  <c r="AS527" i="2"/>
  <c r="AS394" i="2"/>
  <c r="AS604" i="2"/>
  <c r="AR558" i="2"/>
  <c r="AR211" i="2"/>
  <c r="AU145" i="2"/>
  <c r="AU603" i="2"/>
  <c r="AU107" i="2"/>
  <c r="AU265" i="2"/>
  <c r="AU100" i="2"/>
  <c r="AU241" i="2"/>
  <c r="AU293" i="2"/>
  <c r="AU632" i="2"/>
  <c r="AU500" i="2"/>
  <c r="AU434" i="2"/>
  <c r="AU312" i="2"/>
  <c r="AS622" i="2"/>
  <c r="AS426" i="2"/>
  <c r="AS646" i="2"/>
  <c r="AS126" i="2"/>
  <c r="AS517" i="2"/>
  <c r="AS179" i="2"/>
  <c r="AS561" i="2"/>
  <c r="AR561" i="2"/>
  <c r="AS66" i="2"/>
  <c r="AR66" i="2"/>
  <c r="AS611" i="2"/>
  <c r="AR611" i="2"/>
  <c r="AS217" i="2"/>
  <c r="AR217" i="2"/>
  <c r="AS681" i="2"/>
  <c r="AT204" i="2"/>
  <c r="AT337" i="2"/>
  <c r="AT11" i="2"/>
  <c r="AT487" i="2"/>
  <c r="AR329" i="2"/>
  <c r="AR81" i="2"/>
  <c r="AR78" i="2"/>
  <c r="AR147" i="2"/>
  <c r="AR16" i="2"/>
  <c r="AU380" i="2"/>
  <c r="AS438" i="2"/>
  <c r="AS703" i="2"/>
  <c r="AS702" i="2"/>
  <c r="AS553" i="2"/>
  <c r="AS25" i="2"/>
  <c r="AS338" i="2"/>
  <c r="AS146" i="2"/>
  <c r="AS542" i="2"/>
  <c r="AT64" i="2"/>
  <c r="AS414" i="2"/>
  <c r="AS700" i="2"/>
  <c r="AS359" i="2"/>
  <c r="AR359" i="2"/>
  <c r="AS180" i="2"/>
  <c r="AR180" i="2"/>
  <c r="AS237" i="2"/>
  <c r="AS732" i="2"/>
  <c r="AS709" i="2"/>
  <c r="AS678" i="2"/>
  <c r="AS671" i="2"/>
  <c r="AS271" i="2"/>
  <c r="AR582" i="2"/>
  <c r="AU679" i="2"/>
  <c r="AU83" i="2"/>
  <c r="AU454" i="2"/>
  <c r="AU18" i="2"/>
  <c r="AU465" i="2"/>
  <c r="AU213" i="2"/>
  <c r="AU59" i="2"/>
  <c r="AU609" i="2"/>
  <c r="AU54" i="2"/>
  <c r="AU463" i="2"/>
  <c r="AU350" i="2"/>
  <c r="AS530" i="2"/>
  <c r="AS729" i="2"/>
  <c r="AS97" i="2"/>
  <c r="AS299" i="2"/>
  <c r="AS69" i="2"/>
  <c r="AS628" i="2"/>
  <c r="AS172" i="2"/>
  <c r="AS177" i="2"/>
  <c r="AT697" i="2"/>
  <c r="AT510" i="2"/>
  <c r="AT569" i="2"/>
  <c r="AT665" i="2"/>
  <c r="AT165" i="2"/>
  <c r="AT565" i="2"/>
  <c r="AT307" i="2"/>
  <c r="AT557" i="2"/>
  <c r="AR260" i="2"/>
  <c r="AR543" i="2"/>
  <c r="AS722" i="2"/>
  <c r="AS507" i="2"/>
  <c r="AS76" i="2"/>
  <c r="AS406" i="2"/>
  <c r="AS115" i="2"/>
  <c r="AS27" i="2"/>
  <c r="AS428" i="2"/>
  <c r="AS549" i="2"/>
  <c r="AS436" i="2"/>
  <c r="AS388" i="2"/>
  <c r="AS605" i="2"/>
  <c r="AT559" i="2"/>
  <c r="AS380" i="2"/>
  <c r="AS735" i="2"/>
  <c r="AS717" i="2"/>
  <c r="AS544" i="2"/>
  <c r="AR544" i="2"/>
  <c r="AS330" i="2"/>
  <c r="AR330" i="2"/>
  <c r="AS92" i="2"/>
  <c r="AU239" i="2"/>
  <c r="AU134" i="2"/>
  <c r="AU456" i="2"/>
  <c r="AU450" i="2"/>
  <c r="AU377" i="2"/>
  <c r="AU87" i="2"/>
  <c r="AU422" i="2"/>
  <c r="AU532" i="2"/>
  <c r="AU390" i="2"/>
  <c r="AS639" i="2"/>
  <c r="AS683" i="2"/>
  <c r="AS29" i="2"/>
  <c r="AR29" i="2"/>
  <c r="AS222" i="2"/>
  <c r="AR326" i="2"/>
  <c r="AS326" i="2"/>
  <c r="AS663" i="2"/>
  <c r="AS437" i="2"/>
  <c r="AS409" i="2"/>
  <c r="AS238" i="2"/>
  <c r="AS331" i="2"/>
  <c r="AT666" i="2"/>
  <c r="AT314" i="2"/>
  <c r="AT713" i="2"/>
  <c r="AT645" i="2"/>
  <c r="AT638" i="2"/>
  <c r="AT289" i="2"/>
  <c r="AT123" i="2"/>
  <c r="AT719" i="2"/>
  <c r="AT432" i="2"/>
  <c r="AT283" i="2"/>
  <c r="AT308" i="2"/>
  <c r="AR255" i="2"/>
  <c r="AS701" i="2"/>
  <c r="AS188" i="2"/>
  <c r="AS209" i="2"/>
  <c r="AS263" i="2"/>
  <c r="AS154" i="2"/>
  <c r="AS91" i="2"/>
  <c r="AS45" i="2"/>
  <c r="AR45" i="2"/>
  <c r="AS119" i="2"/>
  <c r="AS309" i="2"/>
  <c r="AS282" i="2"/>
  <c r="AT721" i="2"/>
  <c r="AS693" i="2"/>
  <c r="AS207" i="2"/>
  <c r="AR207" i="2"/>
  <c r="AS583" i="2"/>
  <c r="AR583" i="2"/>
  <c r="AS243" i="2"/>
  <c r="AS469" i="2"/>
  <c r="AS327" i="2"/>
  <c r="AS630" i="2"/>
  <c r="AS281" i="2"/>
  <c r="AR413" i="2"/>
  <c r="AS647" i="2"/>
  <c r="AS298" i="2"/>
  <c r="AS14" i="2"/>
  <c r="AS138" i="2"/>
  <c r="AR222" i="2"/>
  <c r="AU705" i="2"/>
  <c r="AU202" i="2"/>
  <c r="AU614" i="2"/>
  <c r="AU129" i="2"/>
  <c r="AU546" i="2"/>
  <c r="AU445" i="2"/>
  <c r="AU402" i="2"/>
  <c r="AU540" i="2"/>
  <c r="AU405" i="2"/>
  <c r="AU345" i="2"/>
  <c r="AU488" i="2"/>
  <c r="AU447" i="2"/>
  <c r="AS573" i="2"/>
  <c r="AS73" i="2"/>
  <c r="AS208" i="2"/>
  <c r="AR208" i="2"/>
  <c r="AS240" i="2"/>
  <c r="AS156" i="2"/>
  <c r="AS416" i="2"/>
  <c r="AS485" i="2"/>
  <c r="AS223" i="2"/>
  <c r="AS291" i="2"/>
  <c r="AS599" i="2"/>
  <c r="AT268" i="2"/>
  <c r="AT383" i="2"/>
  <c r="AT514" i="2"/>
  <c r="AT513" i="2"/>
  <c r="AT607" i="2"/>
  <c r="AT280" i="2"/>
  <c r="AT677" i="2"/>
  <c r="AT634" i="2"/>
  <c r="AT39" i="2"/>
  <c r="AT658" i="2"/>
  <c r="AR587" i="2"/>
  <c r="AR77" i="2"/>
  <c r="AS324" i="2"/>
  <c r="AS343" i="2"/>
  <c r="AS704" i="2"/>
  <c r="AS304" i="2"/>
  <c r="AS661" i="2"/>
  <c r="AS595" i="2"/>
  <c r="AS197" i="2"/>
  <c r="AR197" i="2"/>
  <c r="AS621" i="2"/>
  <c r="AR621" i="2"/>
  <c r="AS521" i="2"/>
  <c r="AR521" i="2"/>
  <c r="AS44" i="2"/>
  <c r="AS125" i="2"/>
  <c r="AT718" i="2"/>
  <c r="AS651" i="2"/>
  <c r="AS371" i="2"/>
  <c r="AS533" i="2"/>
  <c r="AS506" i="2"/>
  <c r="AS136" i="2"/>
  <c r="AR136" i="2"/>
  <c r="AS167" i="2"/>
  <c r="AR167" i="2"/>
  <c r="AR380" i="2"/>
  <c r="AR663" i="2"/>
  <c r="AR223" i="2"/>
  <c r="AU97" i="2"/>
  <c r="AU482" i="2"/>
  <c r="AR49" i="2"/>
  <c r="AR225" i="2"/>
  <c r="AR296" i="2"/>
  <c r="AR103" i="2"/>
  <c r="AR93" i="2"/>
  <c r="AR122" i="2"/>
  <c r="AR395" i="2"/>
  <c r="AU666" i="2"/>
  <c r="AU657" i="2"/>
  <c r="AU697" i="2"/>
  <c r="AU204" i="2"/>
  <c r="AU268" i="2"/>
  <c r="AU479" i="2"/>
  <c r="AU314" i="2"/>
  <c r="AR314" i="2"/>
  <c r="AU690" i="2"/>
  <c r="AU510" i="2"/>
  <c r="AR510" i="2"/>
  <c r="AU383" i="2"/>
  <c r="AU322" i="2"/>
  <c r="AU713" i="2"/>
  <c r="AU328" i="2"/>
  <c r="AU569" i="2"/>
  <c r="AU514" i="2"/>
  <c r="AU643" i="2"/>
  <c r="AU148" i="2"/>
  <c r="AU74" i="2"/>
  <c r="AU665" i="2"/>
  <c r="AU645" i="2"/>
  <c r="AU334" i="2"/>
  <c r="AU212" i="2"/>
  <c r="AU607" i="2"/>
  <c r="AU408" i="2"/>
  <c r="AU638" i="2"/>
  <c r="AU165" i="2"/>
  <c r="AU280" i="2"/>
  <c r="AR280" i="2"/>
  <c r="AU109" i="2"/>
  <c r="AU289" i="2"/>
  <c r="AR289" i="2"/>
  <c r="AU699" i="2"/>
  <c r="AU117" i="2"/>
  <c r="AU677" i="2"/>
  <c r="AU259" i="2"/>
  <c r="AU123" i="2"/>
  <c r="AU502" i="2"/>
  <c r="AU634" i="2"/>
  <c r="AU152" i="2"/>
  <c r="AU719" i="2"/>
  <c r="AU337" i="2"/>
  <c r="AU203" i="2"/>
  <c r="AR203" i="2"/>
  <c r="AU89" i="2"/>
  <c r="AU307" i="2"/>
  <c r="AR654" i="2"/>
  <c r="AU654" i="2"/>
  <c r="AU432" i="2"/>
  <c r="AU715" i="2"/>
  <c r="AU417" i="2"/>
  <c r="AR417" i="2"/>
  <c r="AU496" i="2"/>
  <c r="AU39" i="2"/>
  <c r="AU283" i="2"/>
  <c r="AU11" i="2"/>
  <c r="AU179" i="2"/>
  <c r="AU354" i="2"/>
  <c r="AU359" i="2"/>
  <c r="AU516" i="2"/>
  <c r="AU368" i="2"/>
  <c r="AU294" i="2"/>
  <c r="AU231" i="2"/>
  <c r="AU509" i="2"/>
  <c r="AU519" i="2"/>
  <c r="AU570" i="2"/>
  <c r="AU3" i="2"/>
  <c r="AU305" i="2"/>
  <c r="AU735" i="2"/>
  <c r="AU10" i="2"/>
  <c r="AU407" i="2"/>
  <c r="AU299" i="2"/>
  <c r="AU617" i="2"/>
  <c r="AU243" i="2"/>
  <c r="AU287" i="2"/>
  <c r="AU622" i="2"/>
  <c r="AU313" i="2"/>
  <c r="AU196" i="2"/>
  <c r="AU321" i="2"/>
  <c r="AU371" i="2"/>
  <c r="AU732" i="2"/>
  <c r="AU177" i="2"/>
  <c r="AU197" i="2"/>
  <c r="AU150" i="2"/>
  <c r="AU205" i="2"/>
  <c r="AU658" i="2"/>
  <c r="AU557" i="2"/>
  <c r="AU369" i="2"/>
  <c r="AU487" i="2"/>
  <c r="AU308" i="2"/>
  <c r="AR307" i="2"/>
  <c r="AU118" i="2"/>
  <c r="AU723" i="2"/>
  <c r="AS407" i="2"/>
  <c r="AS38" i="2"/>
  <c r="AS7" i="2"/>
  <c r="AS558" i="2"/>
  <c r="AS247" i="2"/>
  <c r="AS108" i="2"/>
  <c r="AR108" i="2"/>
  <c r="AS158" i="2"/>
  <c r="AS588" i="2"/>
  <c r="AS187" i="2"/>
  <c r="AS707" i="2"/>
  <c r="AS51" i="2"/>
  <c r="AR51" i="2"/>
  <c r="AS554" i="2"/>
  <c r="AR554" i="2"/>
  <c r="AS220" i="2"/>
  <c r="AS464" i="2"/>
  <c r="AS234" i="2"/>
  <c r="AS560" i="2"/>
  <c r="AR560" i="2"/>
  <c r="AS124" i="2"/>
  <c r="AS162" i="2"/>
  <c r="AS236" i="2"/>
  <c r="AR236" i="2"/>
  <c r="AS195" i="2"/>
  <c r="AS538" i="2"/>
  <c r="AS53" i="2"/>
  <c r="AR53" i="2"/>
  <c r="AS229" i="2"/>
  <c r="AS164" i="2"/>
  <c r="AR164" i="2"/>
  <c r="AS563" i="2"/>
  <c r="AR563" i="2"/>
  <c r="AS348" i="2"/>
  <c r="AS62" i="2"/>
  <c r="AS232" i="2"/>
  <c r="AR232" i="2"/>
  <c r="AS547" i="2"/>
  <c r="AS568" i="2"/>
  <c r="AT581" i="2"/>
  <c r="AT548" i="2"/>
  <c r="AT626" i="2"/>
  <c r="AR36" i="2"/>
  <c r="AR97" i="2"/>
  <c r="AR517" i="2"/>
  <c r="AR99" i="2"/>
  <c r="AR297" i="2"/>
  <c r="AR94" i="2"/>
  <c r="AU671" i="2"/>
  <c r="AU506" i="2"/>
  <c r="AU41" i="2"/>
  <c r="AU415" i="2"/>
  <c r="AS294" i="2"/>
  <c r="AS101" i="2"/>
  <c r="AS617" i="2"/>
  <c r="AS352" i="2"/>
  <c r="AS379" i="2"/>
  <c r="AS365" i="2"/>
  <c r="AS672" i="2"/>
  <c r="AS624" i="2"/>
  <c r="AS504" i="2"/>
  <c r="AS471" i="2"/>
  <c r="AS430" i="2"/>
  <c r="AS184" i="2"/>
  <c r="AS535" i="2"/>
  <c r="AS545" i="2"/>
  <c r="AS68" i="2"/>
  <c r="AT724" i="2"/>
  <c r="AT572" i="2"/>
  <c r="AT631" i="2"/>
  <c r="AT591" i="2"/>
  <c r="AT556" i="2"/>
  <c r="AT145" i="2"/>
  <c r="AT264" i="2"/>
  <c r="AT46" i="2"/>
  <c r="AT682" i="2"/>
  <c r="AT452" i="2"/>
  <c r="AT537" i="2"/>
  <c r="AT644" i="2"/>
  <c r="AT216" i="2"/>
  <c r="AT531" i="2"/>
  <c r="AT190" i="2"/>
  <c r="AT185" i="2"/>
  <c r="AT300" i="2"/>
  <c r="AT555" i="2"/>
  <c r="AT567" i="2"/>
  <c r="AT664" i="2"/>
  <c r="AT398" i="2"/>
  <c r="AT584" i="2"/>
  <c r="AR346" i="2"/>
  <c r="AR497" i="2"/>
  <c r="AR125" i="2"/>
  <c r="AU711" i="2"/>
  <c r="AU46" i="2"/>
  <c r="AU435" i="2"/>
  <c r="AU555" i="2"/>
  <c r="AR569" i="2"/>
  <c r="AU128" i="2"/>
  <c r="AU144" i="2"/>
  <c r="AS429" i="2"/>
  <c r="AS653" i="2"/>
  <c r="AS462" i="2"/>
  <c r="AS475" i="2"/>
  <c r="AS459" i="2"/>
  <c r="AS520" i="2"/>
  <c r="AS149" i="2"/>
  <c r="AS224" i="2"/>
  <c r="AS448" i="2"/>
  <c r="AS676" i="2"/>
  <c r="AS30" i="2"/>
  <c r="AS183" i="2"/>
  <c r="AS290" i="2"/>
  <c r="AS206" i="2"/>
  <c r="AR206" i="2"/>
  <c r="AS652" i="2"/>
  <c r="AS130" i="2"/>
  <c r="AT712" i="2"/>
  <c r="AT384" i="2"/>
  <c r="AT574" i="2"/>
  <c r="AT127" i="2"/>
  <c r="AT244" i="2"/>
  <c r="AT372" i="2"/>
  <c r="AT40" i="2"/>
  <c r="AT353" i="2"/>
  <c r="AT491" i="2"/>
  <c r="AT228" i="2"/>
  <c r="AT120" i="2"/>
  <c r="AT284" i="2"/>
  <c r="AT637" i="2"/>
  <c r="AT477" i="2"/>
  <c r="AT105" i="2"/>
  <c r="AT476" i="2"/>
  <c r="AT175" i="2"/>
  <c r="AT6" i="2"/>
  <c r="AT435" i="2"/>
  <c r="AT461" i="2"/>
  <c r="AT178" i="2"/>
  <c r="AS714" i="2"/>
  <c r="AS490" i="2"/>
  <c r="AS695" i="2"/>
  <c r="AU591" i="2"/>
  <c r="AU601" i="2"/>
  <c r="AS287" i="2"/>
  <c r="AS381" i="2"/>
  <c r="AS47" i="2"/>
  <c r="AS608" i="2"/>
  <c r="AS163" i="2"/>
  <c r="AS226" i="2"/>
  <c r="AS370" i="2"/>
  <c r="AS261" i="2"/>
  <c r="AS23" i="2"/>
  <c r="AR23" i="2"/>
  <c r="AS508" i="2"/>
  <c r="AS501" i="2"/>
  <c r="AS606" i="2"/>
  <c r="AS481" i="2"/>
  <c r="AS199" i="2"/>
  <c r="AS376" i="2"/>
  <c r="AS586" i="2"/>
  <c r="AS189" i="2"/>
  <c r="AS302" i="2"/>
  <c r="AS576" i="2"/>
  <c r="AS17" i="2"/>
  <c r="AS113" i="2"/>
  <c r="AS413" i="2"/>
  <c r="AS221" i="2"/>
  <c r="AS57" i="2"/>
  <c r="AS321" i="2"/>
  <c r="AS305" i="2"/>
  <c r="AS95" i="2"/>
  <c r="AS518" i="2"/>
  <c r="AS166" i="2"/>
  <c r="AS696" i="2"/>
  <c r="AS444" i="2"/>
  <c r="AS358" i="2"/>
  <c r="AS539" i="2"/>
  <c r="AS313" i="2"/>
  <c r="AS433" i="2"/>
  <c r="AS144" i="2"/>
  <c r="AS361" i="2"/>
  <c r="AT621" i="2"/>
  <c r="AR535" i="2"/>
  <c r="AU76" i="2"/>
  <c r="AR124" i="2"/>
  <c r="AU426" i="2"/>
  <c r="AS525" i="2"/>
  <c r="AS375" i="2"/>
  <c r="AS335" i="2"/>
  <c r="AS96" i="2"/>
  <c r="AS667" i="2"/>
  <c r="AS354" i="2"/>
  <c r="AS251" i="2"/>
  <c r="AS578" i="2"/>
  <c r="AS710" i="2"/>
  <c r="AS215" i="2"/>
  <c r="AS449" i="2"/>
  <c r="AS233" i="2"/>
  <c r="AS387" i="2"/>
  <c r="AS627" i="2"/>
  <c r="AS562" i="2"/>
  <c r="AS201" i="2"/>
  <c r="AS392" i="2"/>
  <c r="AS277" i="2"/>
  <c r="AS446" i="2"/>
  <c r="AS674" i="2"/>
  <c r="AS439" i="2"/>
  <c r="AS200" i="2"/>
  <c r="AS333" i="2"/>
  <c r="AS242" i="2"/>
  <c r="AS169" i="2"/>
  <c r="AS132" i="2"/>
  <c r="AS35" i="2"/>
  <c r="AR35" i="2"/>
  <c r="AS589" i="2"/>
  <c r="AS71" i="2"/>
  <c r="AS267" i="2"/>
  <c r="AS231" i="2"/>
  <c r="AS660" i="2"/>
  <c r="AS88" i="2"/>
  <c r="AS723" i="2"/>
  <c r="AS708" i="2"/>
  <c r="AS636" i="2"/>
  <c r="AS193" i="2"/>
  <c r="AS272" i="2"/>
  <c r="AS342" i="2"/>
  <c r="AS98" i="2"/>
  <c r="AS150" i="2"/>
  <c r="AS368" i="2"/>
  <c r="AS58" i="2"/>
  <c r="AS470" i="2"/>
  <c r="AS317" i="2"/>
  <c r="AS270" i="2"/>
  <c r="AS332" i="2"/>
  <c r="AS366" i="2"/>
  <c r="AS453" i="2"/>
  <c r="AS659" i="2"/>
  <c r="AT693" i="2"/>
  <c r="AT380" i="2"/>
  <c r="AT458" i="2"/>
  <c r="AT700" i="2"/>
  <c r="AT243" i="2"/>
  <c r="AT180" i="2"/>
  <c r="AT327" i="2"/>
  <c r="AT38" i="2"/>
  <c r="AT558" i="2"/>
  <c r="AT554" i="2"/>
  <c r="AT164" i="2"/>
  <c r="AU651" i="2"/>
  <c r="AR57" i="2"/>
  <c r="AU188" i="2"/>
  <c r="AU495" i="2"/>
  <c r="AU169" i="2"/>
  <c r="AR169" i="2"/>
  <c r="AU413" i="2"/>
  <c r="AU460" i="2"/>
  <c r="AU221" i="2"/>
  <c r="AU57" i="2"/>
  <c r="AU35" i="2"/>
  <c r="AR321" i="2"/>
  <c r="AU518" i="2"/>
  <c r="AT349" i="2"/>
  <c r="AT474" i="2"/>
  <c r="AT301" i="2"/>
  <c r="AT393" i="2"/>
  <c r="AT110" i="2"/>
  <c r="AT619" i="2"/>
  <c r="AT423" i="2"/>
  <c r="AT512" i="2"/>
  <c r="AT8" i="2"/>
  <c r="AT227" i="2"/>
  <c r="AT620" i="2"/>
  <c r="AT151" i="2"/>
  <c r="AT550" i="2"/>
  <c r="AT137" i="2"/>
  <c r="AT128" i="2"/>
  <c r="AT635" i="2"/>
  <c r="AT248" i="2"/>
  <c r="AT495" i="2"/>
  <c r="AT219" i="2"/>
  <c r="AT315" i="2"/>
  <c r="AT524" i="2"/>
  <c r="AT269" i="2"/>
  <c r="AT85" i="2"/>
  <c r="AT603" i="2"/>
  <c r="AT239" i="2"/>
  <c r="AT249" i="2"/>
  <c r="AT310" i="2"/>
  <c r="AT10" i="2"/>
  <c r="AT135" i="2"/>
  <c r="AT482" i="2"/>
  <c r="AT60" i="2"/>
  <c r="AT9" i="2"/>
  <c r="AT403" i="2"/>
  <c r="AT582" i="2"/>
  <c r="AR384" i="2"/>
  <c r="AR556" i="2"/>
  <c r="AR145" i="2"/>
  <c r="AR159" i="2"/>
  <c r="AR264" i="2"/>
  <c r="AR40" i="2"/>
  <c r="AR353" i="2"/>
  <c r="AR491" i="2"/>
  <c r="AR228" i="2"/>
  <c r="AR216" i="2"/>
  <c r="AR477" i="2"/>
  <c r="AR105" i="2"/>
  <c r="AR190" i="2"/>
  <c r="AR34" i="2"/>
  <c r="AR175" i="2"/>
  <c r="AR185" i="2"/>
  <c r="AR6" i="2"/>
  <c r="AR300" i="2"/>
  <c r="AR435" i="2"/>
  <c r="AR664" i="2"/>
  <c r="AR398" i="2"/>
  <c r="AR26" i="2"/>
  <c r="AR104" i="2"/>
  <c r="AR32" i="2"/>
  <c r="AR536" i="2"/>
  <c r="AR252" i="2"/>
  <c r="AR415" i="2"/>
  <c r="AR173" i="2"/>
  <c r="AU655" i="2"/>
  <c r="AU733" i="2"/>
  <c r="AU721" i="2"/>
  <c r="AU718" i="2"/>
  <c r="AU559" i="2"/>
  <c r="AU362" i="2"/>
  <c r="AU64" i="2"/>
  <c r="AU650" i="2"/>
  <c r="AU440" i="2"/>
  <c r="AU325" i="2"/>
  <c r="AU484" i="2"/>
  <c r="AU494" i="2"/>
  <c r="AU363" i="2"/>
  <c r="AU349" i="2"/>
  <c r="AU474" i="2"/>
  <c r="AU86" i="2"/>
  <c r="AU33" i="2"/>
  <c r="AU301" i="2"/>
  <c r="AU393" i="2"/>
  <c r="AU420" i="2"/>
  <c r="AU110" i="2"/>
  <c r="AU351" i="2"/>
  <c r="AU726" i="2"/>
  <c r="AU423" i="2"/>
  <c r="AU512" i="2"/>
  <c r="AU8" i="2"/>
  <c r="AU227" i="2"/>
  <c r="AU389" i="2"/>
  <c r="AU620" i="2"/>
  <c r="AU151" i="2"/>
  <c r="AU550" i="2"/>
  <c r="AU137" i="2"/>
  <c r="AU404" i="2"/>
  <c r="AU492" i="2"/>
  <c r="AU635" i="2"/>
  <c r="AU248" i="2"/>
  <c r="AU219" i="2"/>
  <c r="AU315" i="2"/>
  <c r="AU524" i="2"/>
  <c r="AU269" i="2"/>
  <c r="AU85" i="2"/>
  <c r="AU593" i="2"/>
  <c r="AU318" i="2"/>
  <c r="AU249" i="2"/>
  <c r="AU235" i="2"/>
  <c r="AU230" i="2"/>
  <c r="AU310" i="2"/>
  <c r="AU5" i="2"/>
  <c r="AU135" i="2"/>
  <c r="AU60" i="2"/>
  <c r="AU9" i="2"/>
  <c r="AU668" i="2"/>
  <c r="AU403" i="2"/>
  <c r="AU582" i="2"/>
  <c r="AT680" i="2"/>
  <c r="AT597" i="2"/>
  <c r="AT642" i="2"/>
  <c r="AT374" i="2"/>
  <c r="AT401" i="2"/>
  <c r="AT534" i="2"/>
  <c r="AT329" i="2"/>
  <c r="AT260" i="2"/>
  <c r="AT52" i="2"/>
  <c r="AT81" i="2"/>
  <c r="AT694" i="2"/>
  <c r="AT255" i="2"/>
  <c r="AT493" i="2"/>
  <c r="AT386" i="2"/>
  <c r="AT706" i="2"/>
  <c r="AT411" i="2"/>
  <c r="AT347" i="2"/>
  <c r="AT685" i="2"/>
  <c r="AT499" i="2"/>
  <c r="AT78" i="2"/>
  <c r="AT4" i="2"/>
  <c r="AT285" i="2"/>
  <c r="AT121" i="2"/>
  <c r="AT15" i="2"/>
  <c r="AT19" i="2"/>
  <c r="AT181" i="2"/>
  <c r="AT147" i="2"/>
  <c r="AT585" i="2"/>
  <c r="AT253" i="2"/>
  <c r="AT610" i="2"/>
  <c r="AT77" i="2"/>
  <c r="AT323" i="2"/>
  <c r="AT356" i="2"/>
  <c r="AT48" i="2"/>
  <c r="AT246" i="2"/>
  <c r="AT196" i="2"/>
  <c r="AT543" i="2"/>
  <c r="AT16" i="2"/>
  <c r="AT112" i="2"/>
  <c r="AT503" i="2"/>
  <c r="AT615" i="2"/>
  <c r="AT202" i="2"/>
  <c r="AT396" i="2"/>
  <c r="AT49" i="2"/>
  <c r="AT427" i="2"/>
  <c r="AT296" i="2"/>
  <c r="AT103" i="2"/>
  <c r="AT443" i="2"/>
  <c r="AT116" i="2"/>
  <c r="AT93" i="2"/>
  <c r="AT122" i="2"/>
  <c r="AT395" i="2"/>
  <c r="AR498" i="2"/>
  <c r="AR258" i="2"/>
  <c r="AR73" i="2"/>
  <c r="AR489" i="2"/>
  <c r="AR467" i="2"/>
  <c r="AR240" i="2"/>
  <c r="AR350" i="2"/>
  <c r="AR515" i="2"/>
  <c r="AR431" i="2"/>
  <c r="AR416" i="2"/>
  <c r="AR50" i="2"/>
  <c r="AR69" i="2"/>
  <c r="AR485" i="2"/>
  <c r="AR409" i="2"/>
  <c r="AR21" i="2"/>
  <c r="AR238" i="2"/>
  <c r="AR37" i="2"/>
  <c r="AR172" i="2"/>
  <c r="AR331" i="2"/>
  <c r="AR198" i="2"/>
  <c r="AR177" i="2"/>
  <c r="AU680" i="2"/>
  <c r="AU597" i="2"/>
  <c r="AU642" i="2"/>
  <c r="AU374" i="2"/>
  <c r="AU401" i="2"/>
  <c r="AU581" i="2"/>
  <c r="AU534" i="2"/>
  <c r="AU329" i="2"/>
  <c r="AU587" i="2"/>
  <c r="AU548" i="2"/>
  <c r="AU260" i="2"/>
  <c r="AU52" i="2"/>
  <c r="AU81" i="2"/>
  <c r="AU694" i="2"/>
  <c r="AU255" i="2"/>
  <c r="AU493" i="2"/>
  <c r="AU386" i="2"/>
  <c r="AU706" i="2"/>
  <c r="AU411" i="2"/>
  <c r="AU347" i="2"/>
  <c r="AU685" i="2"/>
  <c r="AU499" i="2"/>
  <c r="AU78" i="2"/>
  <c r="AU4" i="2"/>
  <c r="AU285" i="2"/>
  <c r="AU121" i="2"/>
  <c r="AU15" i="2"/>
  <c r="AU19" i="2"/>
  <c r="AU181" i="2"/>
  <c r="AU147" i="2"/>
  <c r="AU585" i="2"/>
  <c r="AU253" i="2"/>
  <c r="AU610" i="2"/>
  <c r="AU77" i="2"/>
  <c r="AU323" i="2"/>
  <c r="AU356" i="2"/>
  <c r="AU48" i="2"/>
  <c r="AU246" i="2"/>
  <c r="AU543" i="2"/>
  <c r="AU16" i="2"/>
  <c r="AU626" i="2"/>
  <c r="AU112" i="2"/>
  <c r="AU503" i="2"/>
  <c r="AU84" i="2"/>
  <c r="AU182" i="2"/>
  <c r="AU615" i="2"/>
  <c r="AU396" i="2"/>
  <c r="AU49" i="2"/>
  <c r="AU225" i="2"/>
  <c r="AU427" i="2"/>
  <c r="AU296" i="2"/>
  <c r="AU602" i="2"/>
  <c r="AU103" i="2"/>
  <c r="AU443" i="2"/>
  <c r="AU116" i="2"/>
  <c r="AU93" i="2"/>
  <c r="AU571" i="2"/>
  <c r="AU122" i="2"/>
  <c r="AU395" i="2"/>
  <c r="AT26" i="2"/>
  <c r="AT32" i="2"/>
  <c r="AT288" i="2"/>
  <c r="AT252" i="2"/>
  <c r="AT415" i="2"/>
  <c r="AT20" i="2"/>
  <c r="AT168" i="2"/>
  <c r="AT292" i="2"/>
  <c r="AT104" i="2"/>
  <c r="AT536" i="2"/>
  <c r="AT278" i="2"/>
  <c r="AT102" i="2"/>
  <c r="AT173" i="2"/>
  <c r="AT623" i="2"/>
  <c r="AT170" i="2"/>
  <c r="AR438" i="2"/>
  <c r="AR480" i="2"/>
  <c r="AR505" i="2"/>
  <c r="AR343" i="2"/>
  <c r="AR188" i="2"/>
  <c r="AR507" i="2"/>
  <c r="AR131" i="2"/>
  <c r="AR209" i="2"/>
  <c r="AR76" i="2"/>
  <c r="AR63" i="2"/>
  <c r="AR286" i="2"/>
  <c r="AR304" i="2"/>
  <c r="AR263" i="2"/>
  <c r="AR553" i="2"/>
  <c r="AR596" i="2"/>
  <c r="AR486" i="2"/>
  <c r="AR661" i="2"/>
  <c r="AR154" i="2"/>
  <c r="AR115" i="2"/>
  <c r="AR25" i="2"/>
  <c r="AR114" i="2"/>
  <c r="AR397" i="2"/>
  <c r="AR27" i="2"/>
  <c r="AR338" i="2"/>
  <c r="AR428" i="2"/>
  <c r="AR146" i="2"/>
  <c r="AR67" i="2"/>
  <c r="AR119" i="2"/>
  <c r="AR551" i="2"/>
  <c r="AR256" i="2"/>
  <c r="AR340" i="2"/>
  <c r="AR191" i="2"/>
  <c r="AR44" i="2"/>
  <c r="AR106" i="2"/>
  <c r="AR542" i="2"/>
  <c r="AR424" i="2"/>
  <c r="AR43" i="2"/>
  <c r="AR282" i="2"/>
  <c r="AU724" i="2"/>
  <c r="AU572" i="2"/>
  <c r="AU712" i="2"/>
  <c r="AU631" i="2"/>
  <c r="AU384" i="2"/>
  <c r="AU574" i="2"/>
  <c r="AU556" i="2"/>
  <c r="AU127" i="2"/>
  <c r="AU244" i="2"/>
  <c r="AU159" i="2"/>
  <c r="AU372" i="2"/>
  <c r="AU264" i="2"/>
  <c r="AU40" i="2"/>
  <c r="AU353" i="2"/>
  <c r="AU682" i="2"/>
  <c r="AU491" i="2"/>
  <c r="AU452" i="2"/>
  <c r="AU228" i="2"/>
  <c r="AU537" i="2"/>
  <c r="AU120" i="2"/>
  <c r="AU644" i="2"/>
  <c r="AU284" i="2"/>
  <c r="AU216" i="2"/>
  <c r="AU637" i="2"/>
  <c r="AU477" i="2"/>
  <c r="AU531" i="2"/>
  <c r="AU105" i="2"/>
  <c r="AU190" i="2"/>
  <c r="AU476" i="2"/>
  <c r="AU34" i="2"/>
  <c r="AU175" i="2"/>
  <c r="AU185" i="2"/>
  <c r="AU6" i="2"/>
  <c r="AU300" i="2"/>
  <c r="AU461" i="2"/>
  <c r="AU567" i="2"/>
  <c r="AU178" i="2"/>
  <c r="AU664" i="2"/>
  <c r="AU398" i="2"/>
  <c r="AU584" i="2"/>
  <c r="AU292" i="2"/>
  <c r="AU26" i="2"/>
  <c r="AU104" i="2"/>
  <c r="AU32" i="2"/>
  <c r="AU536" i="2"/>
  <c r="AU288" i="2"/>
  <c r="AU278" i="2"/>
  <c r="AU252" i="2"/>
  <c r="AU102" i="2"/>
  <c r="AU173" i="2"/>
  <c r="AU623" i="2"/>
  <c r="AU20" i="2"/>
  <c r="AU170" i="2"/>
  <c r="AU168" i="2"/>
  <c r="AS564" i="2"/>
  <c r="AS378" i="2"/>
  <c r="AS457" i="2"/>
  <c r="AS306" i="2"/>
  <c r="AS575" i="2"/>
  <c r="AS80" i="2"/>
  <c r="AS675" i="2"/>
  <c r="AS421" i="2"/>
  <c r="AS400" i="2"/>
  <c r="AS254" i="2"/>
  <c r="AS276" i="2"/>
  <c r="AS468" i="2"/>
  <c r="AS79" i="2"/>
  <c r="AS250" i="2"/>
  <c r="AS472" i="2"/>
  <c r="AS192" i="2"/>
  <c r="AR414" i="2"/>
  <c r="AR458" i="2"/>
  <c r="AR533" i="2"/>
  <c r="AR243" i="2"/>
  <c r="AR506" i="2"/>
  <c r="AR594" i="2"/>
  <c r="AR92" i="2"/>
  <c r="AR407" i="2"/>
  <c r="AR247" i="2"/>
  <c r="AR158" i="2"/>
  <c r="AR234" i="2"/>
  <c r="AR538" i="2"/>
  <c r="AR229" i="2"/>
  <c r="AR547" i="2"/>
  <c r="AU639" i="2"/>
  <c r="AU683" i="2"/>
  <c r="AU208" i="2"/>
  <c r="AU94" i="2"/>
  <c r="AR113" i="2"/>
  <c r="AT727" i="2"/>
  <c r="AT701" i="2"/>
  <c r="AT722" i="2"/>
  <c r="AT438" i="2"/>
  <c r="AT480" i="2"/>
  <c r="AT505" i="2"/>
  <c r="AT343" i="2"/>
  <c r="AT188" i="2"/>
  <c r="AT507" i="2"/>
  <c r="AT703" i="2"/>
  <c r="AT633" i="2"/>
  <c r="AT131" i="2"/>
  <c r="AT704" i="2"/>
  <c r="AT209" i="2"/>
  <c r="AT76" i="2"/>
  <c r="AT702" i="2"/>
  <c r="AT63" i="2"/>
  <c r="AT286" i="2"/>
  <c r="AT304" i="2"/>
  <c r="AT263" i="2"/>
  <c r="AT406" i="2"/>
  <c r="AT553" i="2"/>
  <c r="AT596" i="2"/>
  <c r="AT486" i="2"/>
  <c r="AT661" i="2"/>
  <c r="AT154" i="2"/>
  <c r="AT115" i="2"/>
  <c r="AT25" i="2"/>
  <c r="AT114" i="2"/>
  <c r="AT397" i="2"/>
  <c r="AT595" i="2"/>
  <c r="AT91" i="2"/>
  <c r="AT27" i="2"/>
  <c r="AT338" i="2"/>
  <c r="AT41" i="2"/>
  <c r="AT346" i="2"/>
  <c r="AT197" i="2"/>
  <c r="AT45" i="2"/>
  <c r="AT428" i="2"/>
  <c r="AT146" i="2"/>
  <c r="AT67" i="2"/>
  <c r="AT497" i="2"/>
  <c r="AT119" i="2"/>
  <c r="AT549" i="2"/>
  <c r="AT551" i="2"/>
  <c r="AT256" i="2"/>
  <c r="AT523" i="2"/>
  <c r="AT521" i="2"/>
  <c r="AT309" i="2"/>
  <c r="AT436" i="2"/>
  <c r="AT340" i="2"/>
  <c r="AT191" i="2"/>
  <c r="AT44" i="2"/>
  <c r="AT106" i="2"/>
  <c r="AT388" i="2"/>
  <c r="AT542" i="2"/>
  <c r="AT424" i="2"/>
  <c r="AT43" i="2"/>
  <c r="AT282" i="2"/>
  <c r="AT605" i="2"/>
  <c r="AR271" i="2"/>
  <c r="AR525" i="2"/>
  <c r="AR429" i="2"/>
  <c r="AR287" i="2"/>
  <c r="AR294" i="2"/>
  <c r="AR375" i="2"/>
  <c r="AR381" i="2"/>
  <c r="AR101" i="2"/>
  <c r="AR335" i="2"/>
  <c r="AR462" i="2"/>
  <c r="AR47" i="2"/>
  <c r="AR96" i="2"/>
  <c r="AR608" i="2"/>
  <c r="AR352" i="2"/>
  <c r="AR459" i="2"/>
  <c r="AR163" i="2"/>
  <c r="AR379" i="2"/>
  <c r="AR354" i="2"/>
  <c r="AR226" i="2"/>
  <c r="AR365" i="2"/>
  <c r="AR251" i="2"/>
  <c r="AR149" i="2"/>
  <c r="AR370" i="2"/>
  <c r="AR224" i="2"/>
  <c r="AR261" i="2"/>
  <c r="AR624" i="2"/>
  <c r="AR504" i="2"/>
  <c r="AR676" i="2"/>
  <c r="AR471" i="2"/>
  <c r="AR30" i="2"/>
  <c r="AR233" i="2"/>
  <c r="AR184" i="2"/>
  <c r="AR387" i="2"/>
  <c r="AR68" i="2"/>
  <c r="AR130" i="2"/>
  <c r="AU727" i="2"/>
  <c r="AU701" i="2"/>
  <c r="AU722" i="2"/>
  <c r="AU438" i="2"/>
  <c r="AU480" i="2"/>
  <c r="AU505" i="2"/>
  <c r="AU343" i="2"/>
  <c r="AU507" i="2"/>
  <c r="AU703" i="2"/>
  <c r="AU633" i="2"/>
  <c r="AU131" i="2"/>
  <c r="AU704" i="2"/>
  <c r="AU209" i="2"/>
  <c r="AU702" i="2"/>
  <c r="AU63" i="2"/>
  <c r="AU286" i="2"/>
  <c r="AU304" i="2"/>
  <c r="AU263" i="2"/>
  <c r="AU406" i="2"/>
  <c r="AU553" i="2"/>
  <c r="AU596" i="2"/>
  <c r="AU486" i="2"/>
  <c r="AU661" i="2"/>
  <c r="AU154" i="2"/>
  <c r="AU115" i="2"/>
  <c r="AU25" i="2"/>
  <c r="AU114" i="2"/>
  <c r="AU397" i="2"/>
  <c r="AU595" i="2"/>
  <c r="AU91" i="2"/>
  <c r="AU27" i="2"/>
  <c r="AU338" i="2"/>
  <c r="AU346" i="2"/>
  <c r="AU45" i="2"/>
  <c r="AU428" i="2"/>
  <c r="AU146" i="2"/>
  <c r="AU67" i="2"/>
  <c r="AU497" i="2"/>
  <c r="AU621" i="2"/>
  <c r="AU119" i="2"/>
  <c r="AU549" i="2"/>
  <c r="AU551" i="2"/>
  <c r="AU256" i="2"/>
  <c r="AU523" i="2"/>
  <c r="AU521" i="2"/>
  <c r="AU309" i="2"/>
  <c r="AU436" i="2"/>
  <c r="AU340" i="2"/>
  <c r="AU191" i="2"/>
  <c r="AU44" i="2"/>
  <c r="AU106" i="2"/>
  <c r="AU388" i="2"/>
  <c r="AU542" i="2"/>
  <c r="AU424" i="2"/>
  <c r="AU43" i="2"/>
  <c r="AU125" i="2"/>
  <c r="AU282" i="2"/>
  <c r="AU605" i="2"/>
  <c r="AU458" i="2"/>
  <c r="AU207" i="2"/>
  <c r="AU180" i="2"/>
  <c r="AU327" i="2"/>
  <c r="AU527" i="2"/>
  <c r="AU394" i="2"/>
  <c r="AS648" i="2"/>
  <c r="AS442" i="2"/>
  <c r="AS679" i="2"/>
  <c r="AS134" i="2"/>
  <c r="AS649" i="2"/>
  <c r="AS83" i="2"/>
  <c r="AS129" i="2"/>
  <c r="AS265" i="2"/>
  <c r="AV265" i="2" s="1"/>
  <c r="AS590" i="2"/>
  <c r="AS72" i="2"/>
  <c r="AS546" i="2"/>
  <c r="AS100" i="2"/>
  <c r="AS450" i="2"/>
  <c r="AS725" i="2"/>
  <c r="AS18" i="2"/>
  <c r="AS241" i="2"/>
  <c r="AS377" i="2"/>
  <c r="AS687" i="2"/>
  <c r="AS465" i="2"/>
  <c r="AS293" i="2"/>
  <c r="AS87" i="2"/>
  <c r="AS133" i="2"/>
  <c r="AS540" i="2"/>
  <c r="AS632" i="2"/>
  <c r="AS511" i="2"/>
  <c r="AS422" i="2"/>
  <c r="AS360" i="2"/>
  <c r="AS405" i="2"/>
  <c r="AS673" i="2"/>
  <c r="AV673" i="2" s="1"/>
  <c r="AS618" i="2"/>
  <c r="AS434" i="2"/>
  <c r="AS598" i="2"/>
  <c r="AS153" i="2"/>
  <c r="AS54" i="2"/>
  <c r="AS312" i="2"/>
  <c r="AS22" i="2"/>
  <c r="AS142" i="2"/>
  <c r="AS463" i="2"/>
  <c r="AT462" i="2"/>
  <c r="AT667" i="2"/>
  <c r="AT504" i="2"/>
  <c r="AT30" i="2"/>
  <c r="AT233" i="2"/>
  <c r="AT184" i="2"/>
  <c r="AT545" i="2"/>
  <c r="AU101" i="2"/>
  <c r="AU47" i="2"/>
  <c r="AU608" i="2"/>
  <c r="AU149" i="2"/>
  <c r="AU448" i="2"/>
  <c r="AU684" i="2"/>
  <c r="AU36" i="2"/>
  <c r="AU237" i="2"/>
  <c r="AU647" i="2"/>
  <c r="AU589" i="2"/>
  <c r="AU95" i="2"/>
  <c r="AU319" i="2"/>
  <c r="AU71" i="2"/>
  <c r="AU166" i="2"/>
  <c r="AU267" i="2"/>
  <c r="AU696" i="2"/>
  <c r="AU298" i="2"/>
  <c r="AU444" i="2"/>
  <c r="AU358" i="2"/>
  <c r="AU660" i="2"/>
  <c r="AU539" i="2"/>
  <c r="AU88" i="2"/>
  <c r="AU14" i="2"/>
  <c r="AU708" i="2"/>
  <c r="AU433" i="2"/>
  <c r="AU636" i="2"/>
  <c r="AU526" i="2"/>
  <c r="AU193" i="2"/>
  <c r="AU138" i="2"/>
  <c r="AR259" i="2"/>
  <c r="AR123" i="2"/>
  <c r="AR337" i="2"/>
  <c r="AR89" i="2"/>
  <c r="AR432" i="2"/>
  <c r="AR496" i="2"/>
  <c r="AR11" i="2"/>
  <c r="AR308" i="2"/>
  <c r="AU716" i="2"/>
  <c r="AU577" i="2"/>
  <c r="AU566" i="2"/>
  <c r="AU478" i="2"/>
  <c r="AU600" i="2"/>
  <c r="AU728" i="2"/>
  <c r="AU98" i="2"/>
  <c r="AU688" i="2"/>
  <c r="AU692" i="2"/>
  <c r="AU391" i="2"/>
  <c r="AU670" i="2"/>
  <c r="AU82" i="2"/>
  <c r="AU541" i="2"/>
  <c r="AU592" i="2"/>
  <c r="AU734" i="2"/>
  <c r="AU613" i="2"/>
  <c r="AU731" i="2"/>
  <c r="AU425" i="2"/>
  <c r="AU385" i="2"/>
  <c r="AU13" i="2"/>
  <c r="AU61" i="2"/>
  <c r="AU56" i="2"/>
  <c r="AU257" i="2"/>
  <c r="AU689" i="2"/>
  <c r="AU483" i="2"/>
  <c r="AU55" i="2"/>
  <c r="AU141" i="2"/>
  <c r="AU176" i="2"/>
  <c r="AU275" i="2"/>
  <c r="AU382" i="2"/>
  <c r="AU367" i="2"/>
  <c r="AU317" i="2"/>
  <c r="AU552" i="2"/>
  <c r="AU270" i="2"/>
  <c r="AU344" i="2"/>
  <c r="AU441" i="2"/>
  <c r="AU161" i="2"/>
  <c r="AU418" i="2"/>
  <c r="AU2" i="2"/>
  <c r="AU66" i="2"/>
  <c r="AU561" i="2"/>
  <c r="AU399" i="2"/>
  <c r="AU625" i="2"/>
  <c r="AU533" i="2"/>
  <c r="AU332" i="2"/>
  <c r="AU364" i="2"/>
  <c r="AU366" i="2"/>
  <c r="AU157" i="2"/>
  <c r="AU295" i="2"/>
  <c r="AU303" i="2"/>
  <c r="AU530" i="2"/>
  <c r="AU691" i="2"/>
  <c r="AU462" i="2"/>
  <c r="AU37" i="2"/>
  <c r="AU361" i="2"/>
  <c r="AS357" i="2"/>
  <c r="AS31" i="2"/>
  <c r="AS160" i="2"/>
  <c r="AS662" i="2"/>
  <c r="AS355" i="2"/>
  <c r="AV355" i="2" s="1"/>
  <c r="AS528" i="2"/>
  <c r="AS24" i="2"/>
  <c r="AS155" i="2"/>
  <c r="AS629" i="2"/>
  <c r="AS70" i="2"/>
  <c r="AS28" i="2"/>
  <c r="AS214" i="2"/>
  <c r="AS75" i="2"/>
  <c r="AS218" i="2"/>
  <c r="AS174" i="2"/>
  <c r="AS262" i="2"/>
  <c r="AV262" i="2" s="1"/>
  <c r="AS171" i="2"/>
  <c r="AS451" i="2"/>
  <c r="AV451" i="2" s="1"/>
  <c r="AS669" i="2"/>
  <c r="AS336" i="2"/>
  <c r="AT622" i="2"/>
  <c r="AT570" i="2"/>
  <c r="AT639" i="2"/>
  <c r="AT498" i="2"/>
  <c r="AT530" i="2"/>
  <c r="AT573" i="2"/>
  <c r="AT426" i="2"/>
  <c r="AT258" i="2"/>
  <c r="AT683" i="2"/>
  <c r="AT519" i="2"/>
  <c r="AT729" i="2"/>
  <c r="AT73" i="2"/>
  <c r="AT646" i="2"/>
  <c r="AT36" i="2"/>
  <c r="AT29" i="2"/>
  <c r="AT489" i="2"/>
  <c r="AT97" i="2"/>
  <c r="AT208" i="2"/>
  <c r="AT126" i="2"/>
  <c r="AT467" i="2"/>
  <c r="AT222" i="2"/>
  <c r="AT399" i="2"/>
  <c r="AT299" i="2"/>
  <c r="AT240" i="2"/>
  <c r="AT517" i="2"/>
  <c r="AT211" i="2"/>
  <c r="AT326" i="2"/>
  <c r="AT350" i="2"/>
  <c r="AT99" i="2"/>
  <c r="AT156" i="2"/>
  <c r="AT179" i="2"/>
  <c r="AT515" i="2"/>
  <c r="AT663" i="2"/>
  <c r="AT473" i="2"/>
  <c r="AT431" i="2"/>
  <c r="AT416" i="2"/>
  <c r="AT561" i="2"/>
  <c r="AT50" i="2"/>
  <c r="AT437" i="2"/>
  <c r="AT297" i="2"/>
  <c r="AT69" i="2"/>
  <c r="AT66" i="2"/>
  <c r="AT485" i="2"/>
  <c r="AT409" i="2"/>
  <c r="AT641" i="2"/>
  <c r="AT21" i="2"/>
  <c r="AT628" i="2"/>
  <c r="AT611" i="2"/>
  <c r="AT223" i="2"/>
  <c r="AT238" i="2"/>
  <c r="AT37" i="2"/>
  <c r="AT94" i="2"/>
  <c r="AT172" i="2"/>
  <c r="AT217" i="2"/>
  <c r="AT291" i="2"/>
  <c r="AT331" i="2"/>
  <c r="AT198" i="2"/>
  <c r="AT324" i="2"/>
  <c r="AT177" i="2"/>
  <c r="AT681" i="2"/>
  <c r="AT599" i="2"/>
  <c r="AR7" i="2"/>
  <c r="AR464" i="2"/>
  <c r="AR195" i="2"/>
  <c r="AR348" i="2"/>
  <c r="AU498" i="2"/>
  <c r="AU573" i="2"/>
  <c r="AU258" i="2"/>
  <c r="AU729" i="2"/>
  <c r="AU73" i="2"/>
  <c r="AU646" i="2"/>
  <c r="AU29" i="2"/>
  <c r="AU489" i="2"/>
  <c r="AU126" i="2"/>
  <c r="AU467" i="2"/>
  <c r="AU222" i="2"/>
  <c r="AU240" i="2"/>
  <c r="AU517" i="2"/>
  <c r="AU211" i="2"/>
  <c r="AU326" i="2"/>
  <c r="AU99" i="2"/>
  <c r="AU156" i="2"/>
  <c r="AU515" i="2"/>
  <c r="AU663" i="2"/>
  <c r="AU431" i="2"/>
  <c r="AU416" i="2"/>
  <c r="AU50" i="2"/>
  <c r="AU437" i="2"/>
  <c r="AU297" i="2"/>
  <c r="AU69" i="2"/>
  <c r="AU485" i="2"/>
  <c r="AU409" i="2"/>
  <c r="AU641" i="2"/>
  <c r="AU21" i="2"/>
  <c r="AU628" i="2"/>
  <c r="AU611" i="2"/>
  <c r="AU223" i="2"/>
  <c r="AU238" i="2"/>
  <c r="AU172" i="2"/>
  <c r="AU217" i="2"/>
  <c r="AU291" i="2"/>
  <c r="AU331" i="2"/>
  <c r="AU198" i="2"/>
  <c r="AU324" i="2"/>
  <c r="AU681" i="2"/>
  <c r="AU599" i="2"/>
  <c r="AS616" i="2"/>
  <c r="AS600" i="2"/>
  <c r="AS688" i="2"/>
  <c r="AS692" i="2"/>
  <c r="AS670" i="2"/>
  <c r="AS82" i="2"/>
  <c r="AS541" i="2"/>
  <c r="AS613" i="2"/>
  <c r="AS731" i="2"/>
  <c r="AS385" i="2"/>
  <c r="AS56" i="2"/>
  <c r="AS257" i="2"/>
  <c r="AS522" i="2"/>
  <c r="AS509" i="2"/>
  <c r="AS55" i="2"/>
  <c r="AS382" i="2"/>
  <c r="AS367" i="2"/>
  <c r="AS311" i="2"/>
  <c r="AV311" i="2" s="1"/>
  <c r="AS441" i="2"/>
  <c r="AS418" i="2"/>
  <c r="AS364" i="2"/>
  <c r="AS295" i="2"/>
  <c r="AS466" i="2"/>
  <c r="AS516" i="2"/>
  <c r="AS90" i="2"/>
  <c r="AT684" i="2"/>
  <c r="AT651" i="2"/>
  <c r="AT207" i="2"/>
  <c r="AT371" i="2"/>
  <c r="AT533" i="2"/>
  <c r="AT237" i="2"/>
  <c r="AT92" i="2"/>
  <c r="AT158" i="2"/>
  <c r="AT588" i="2"/>
  <c r="AT707" i="2"/>
  <c r="AT51" i="2"/>
  <c r="AT220" i="2"/>
  <c r="AT464" i="2"/>
  <c r="AT560" i="2"/>
  <c r="AT236" i="2"/>
  <c r="AT195" i="2"/>
  <c r="AT229" i="2"/>
  <c r="AT563" i="2"/>
  <c r="AT348" i="2"/>
  <c r="AT62" i="2"/>
  <c r="AT547" i="2"/>
  <c r="AT568" i="2"/>
  <c r="AR579" i="2"/>
  <c r="AR564" i="2"/>
  <c r="AR378" i="2"/>
  <c r="AR457" i="2"/>
  <c r="AR490" i="2"/>
  <c r="AR306" i="2"/>
  <c r="AR373" i="2"/>
  <c r="AR640" i="2"/>
  <c r="AR80" i="2"/>
  <c r="AR357" i="2"/>
  <c r="AR31" i="2"/>
  <c r="AR339" i="2"/>
  <c r="AR160" i="2"/>
  <c r="AR400" i="2"/>
  <c r="AR42" i="2"/>
  <c r="AR254" i="2"/>
  <c r="AR355" i="2"/>
  <c r="AR528" i="2"/>
  <c r="AR24" i="2"/>
  <c r="AR139" i="2"/>
  <c r="AR276" i="2"/>
  <c r="AR155" i="2"/>
  <c r="AR468" i="2"/>
  <c r="AR186" i="2"/>
  <c r="AR70" i="2"/>
  <c r="AR79" i="2"/>
  <c r="AR214" i="2"/>
  <c r="AR250" i="2"/>
  <c r="AR266" i="2"/>
  <c r="AR75" i="2"/>
  <c r="AR218" i="2"/>
  <c r="AR194" i="2"/>
  <c r="AR472" i="2"/>
  <c r="AR111" i="2"/>
  <c r="AR174" i="2"/>
  <c r="AR262" i="2"/>
  <c r="AR192" i="2"/>
  <c r="AR171" i="2"/>
  <c r="AR412" i="2"/>
  <c r="AR341" i="2"/>
  <c r="AR451" i="2"/>
  <c r="AR65" i="2"/>
  <c r="AR669" i="2"/>
  <c r="AR419" i="2"/>
  <c r="AR336" i="2"/>
  <c r="AU693" i="2"/>
  <c r="AU414" i="2"/>
  <c r="AU700" i="2"/>
  <c r="AU583" i="2"/>
  <c r="AU717" i="2"/>
  <c r="AU544" i="2"/>
  <c r="AU594" i="2"/>
  <c r="AU469" i="2"/>
  <c r="AU136" i="2"/>
  <c r="AU330" i="2"/>
  <c r="AU656" i="2"/>
  <c r="AU167" i="2"/>
  <c r="AU92" i="2"/>
  <c r="AU604" i="2"/>
  <c r="AU38" i="2"/>
  <c r="AU7" i="2"/>
  <c r="AU558" i="2"/>
  <c r="AU247" i="2"/>
  <c r="AU108" i="2"/>
  <c r="AU158" i="2"/>
  <c r="AU588" i="2"/>
  <c r="AU187" i="2"/>
  <c r="AU707" i="2"/>
  <c r="AU51" i="2"/>
  <c r="AU554" i="2"/>
  <c r="AU220" i="2"/>
  <c r="AU464" i="2"/>
  <c r="AU234" i="2"/>
  <c r="AU560" i="2"/>
  <c r="AU124" i="2"/>
  <c r="AU162" i="2"/>
  <c r="AU236" i="2"/>
  <c r="AU195" i="2"/>
  <c r="AU538" i="2"/>
  <c r="AU53" i="2"/>
  <c r="AU229" i="2"/>
  <c r="AU164" i="2"/>
  <c r="AU563" i="2"/>
  <c r="AU348" i="2"/>
  <c r="AU62" i="2"/>
  <c r="AU232" i="2"/>
  <c r="AU547" i="2"/>
  <c r="AU568" i="2"/>
  <c r="AT709" i="2"/>
  <c r="AT678" i="2"/>
  <c r="AT525" i="2"/>
  <c r="AT287" i="2"/>
  <c r="AT294" i="2"/>
  <c r="AT653" i="2"/>
  <c r="AT101" i="2"/>
  <c r="AT617" i="2"/>
  <c r="AT96" i="2"/>
  <c r="AT608" i="2"/>
  <c r="AT352" i="2"/>
  <c r="AT379" i="2"/>
  <c r="AT520" i="2"/>
  <c r="AT365" i="2"/>
  <c r="AT672" i="2"/>
  <c r="AT578" i="2"/>
  <c r="AT261" i="2"/>
  <c r="AT624" i="2"/>
  <c r="AT448" i="2"/>
  <c r="AT23" i="2"/>
  <c r="AT215" i="2"/>
  <c r="AT508" i="2"/>
  <c r="AT471" i="2"/>
  <c r="AT449" i="2"/>
  <c r="AT501" i="2"/>
  <c r="AT183" i="2"/>
  <c r="AT606" i="2"/>
  <c r="AT387" i="2"/>
  <c r="AT535" i="2"/>
  <c r="AT206" i="2"/>
  <c r="AT652" i="2"/>
  <c r="AT130" i="2"/>
  <c r="AR95" i="2"/>
  <c r="AR319" i="2"/>
  <c r="AR71" i="2"/>
  <c r="AR298" i="2"/>
  <c r="AR444" i="2"/>
  <c r="AR358" i="2"/>
  <c r="AR88" i="2"/>
  <c r="AR14" i="2"/>
  <c r="AR313" i="2"/>
  <c r="AR433" i="2"/>
  <c r="AR526" i="2"/>
  <c r="AR144" i="2"/>
  <c r="AR138" i="2"/>
  <c r="AR342" i="2"/>
  <c r="AR361" i="2"/>
  <c r="AU709" i="2"/>
  <c r="AU678" i="2"/>
  <c r="AU271" i="2"/>
  <c r="AU525" i="2"/>
  <c r="AU429" i="2"/>
  <c r="AU375" i="2"/>
  <c r="AU381" i="2"/>
  <c r="AU335" i="2"/>
  <c r="AU96" i="2"/>
  <c r="AU475" i="2"/>
  <c r="AU352" i="2"/>
  <c r="AU667" i="2"/>
  <c r="AU459" i="2"/>
  <c r="AU163" i="2"/>
  <c r="AU379" i="2"/>
  <c r="AU520" i="2"/>
  <c r="AU226" i="2"/>
  <c r="AU365" i="2"/>
  <c r="AU251" i="2"/>
  <c r="AU370" i="2"/>
  <c r="AU672" i="2"/>
  <c r="AU578" i="2"/>
  <c r="AU224" i="2"/>
  <c r="AU261" i="2"/>
  <c r="AU624" i="2"/>
  <c r="AU710" i="2"/>
  <c r="AU23" i="2"/>
  <c r="AU504" i="2"/>
  <c r="AU215" i="2"/>
  <c r="AU676" i="2"/>
  <c r="AU471" i="2"/>
  <c r="AU449" i="2"/>
  <c r="AU30" i="2"/>
  <c r="AU501" i="2"/>
  <c r="AU430" i="2"/>
  <c r="AU233" i="2"/>
  <c r="AU183" i="2"/>
  <c r="AU606" i="2"/>
  <c r="AU184" i="2"/>
  <c r="AU387" i="2"/>
  <c r="AU290" i="2"/>
  <c r="AU535" i="2"/>
  <c r="AU206" i="2"/>
  <c r="AU545" i="2"/>
  <c r="AU652" i="2"/>
  <c r="AU68" i="2"/>
  <c r="AU130" i="2"/>
  <c r="AU272" i="2"/>
  <c r="AU342" i="2"/>
  <c r="AU466" i="2"/>
  <c r="AU453" i="2"/>
  <c r="AU90" i="2"/>
  <c r="AU659" i="2"/>
  <c r="AV528" i="2" l="1"/>
  <c r="AV618" i="2"/>
  <c r="AV171" i="2"/>
  <c r="AV662" i="2"/>
  <c r="AV153" i="2"/>
  <c r="AV590" i="2"/>
  <c r="AV714" i="2"/>
  <c r="AV333" i="2"/>
  <c r="AV189" i="2"/>
  <c r="AV28" i="2"/>
  <c r="AV276" i="2"/>
  <c r="AV376" i="2"/>
  <c r="AV72" i="2"/>
  <c r="AV364" i="2"/>
  <c r="AV465" i="2"/>
  <c r="AV55" i="2"/>
  <c r="AV132" i="2"/>
  <c r="AV17" i="2"/>
  <c r="AV629" i="2"/>
  <c r="AV87" i="2"/>
  <c r="AV674" i="2"/>
  <c r="AV439" i="2"/>
  <c r="AV305" i="2"/>
  <c r="AV697" i="2"/>
  <c r="AV134" i="2"/>
  <c r="AV313" i="2"/>
  <c r="AV630" i="2"/>
  <c r="AV679" i="2"/>
  <c r="AV306" i="2"/>
  <c r="AV204" i="2"/>
  <c r="Y60" i="3"/>
  <c r="Y64" i="3"/>
  <c r="AV516" i="2"/>
  <c r="AV559" i="2"/>
  <c r="AV152" i="2"/>
  <c r="W83" i="3"/>
  <c r="AV385" i="2"/>
  <c r="AV660" i="2"/>
  <c r="AV710" i="2"/>
  <c r="AV95" i="2"/>
  <c r="AV608" i="2"/>
  <c r="AV30" i="2"/>
  <c r="AV471" i="2"/>
  <c r="AV538" i="2"/>
  <c r="AV554" i="2"/>
  <c r="AV291" i="2"/>
  <c r="AV14" i="2"/>
  <c r="AV207" i="2"/>
  <c r="AV188" i="2"/>
  <c r="AV683" i="2"/>
  <c r="AV428" i="2"/>
  <c r="AV530" i="2"/>
  <c r="AV611" i="2"/>
  <c r="AV497" i="2"/>
  <c r="AV596" i="2"/>
  <c r="AV94" i="2"/>
  <c r="AV244" i="2"/>
  <c r="AV403" i="2"/>
  <c r="AV259" i="2"/>
  <c r="AV626" i="2"/>
  <c r="AV8" i="2"/>
  <c r="AV308" i="2"/>
  <c r="AV111" i="2"/>
  <c r="AV532" i="2"/>
  <c r="AV339" i="2"/>
  <c r="AV107" i="2"/>
  <c r="AV65" i="2"/>
  <c r="AV109" i="2"/>
  <c r="AV19" i="2"/>
  <c r="AV650" i="2"/>
  <c r="AV249" i="2"/>
  <c r="AV454" i="2"/>
  <c r="AV548" i="2"/>
  <c r="AV731" i="2"/>
  <c r="AV598" i="2"/>
  <c r="AV231" i="2"/>
  <c r="AV199" i="2"/>
  <c r="AV676" i="2"/>
  <c r="AV504" i="2"/>
  <c r="AV195" i="2"/>
  <c r="AV167" i="2"/>
  <c r="AV223" i="2"/>
  <c r="AV298" i="2"/>
  <c r="AV666" i="2"/>
  <c r="AV639" i="2"/>
  <c r="AV330" i="2"/>
  <c r="AV27" i="2"/>
  <c r="AV271" i="2"/>
  <c r="AV394" i="2"/>
  <c r="AV397" i="2"/>
  <c r="AV288" i="2"/>
  <c r="AV574" i="2"/>
  <c r="AV374" i="2"/>
  <c r="AV310" i="2"/>
  <c r="AV680" i="2"/>
  <c r="AV280" i="2"/>
  <c r="AV445" i="2"/>
  <c r="AV640" i="2"/>
  <c r="AV425" i="2"/>
  <c r="AV592" i="2"/>
  <c r="AV419" i="2"/>
  <c r="AV607" i="2"/>
  <c r="AV400" i="2"/>
  <c r="AV446" i="2"/>
  <c r="AV613" i="2"/>
  <c r="AV580" i="2"/>
  <c r="AV82" i="2"/>
  <c r="W103" i="3"/>
  <c r="AV38" i="2"/>
  <c r="AV9" i="2"/>
  <c r="AV581" i="2"/>
  <c r="Y68" i="3"/>
  <c r="Y69" i="3"/>
  <c r="Y3" i="3"/>
  <c r="W58" i="3"/>
  <c r="AV447" i="2"/>
  <c r="Y12" i="3"/>
  <c r="Y32" i="3"/>
  <c r="W119" i="3"/>
  <c r="W97" i="3"/>
  <c r="W43" i="3"/>
  <c r="Y105" i="3"/>
  <c r="W111" i="3"/>
  <c r="Y56" i="3"/>
  <c r="Y75" i="3"/>
  <c r="W61" i="3"/>
  <c r="W29" i="3"/>
  <c r="W40" i="3"/>
  <c r="W70" i="3"/>
  <c r="W2" i="3"/>
  <c r="W38" i="3"/>
  <c r="AV418" i="2"/>
  <c r="AV129" i="2"/>
  <c r="AV368" i="2"/>
  <c r="AV267" i="2"/>
  <c r="AV481" i="2"/>
  <c r="AV232" i="2"/>
  <c r="AV647" i="2"/>
  <c r="AV527" i="2"/>
  <c r="AV480" i="2"/>
  <c r="AV593" i="2"/>
  <c r="AV395" i="2"/>
  <c r="AV42" i="2"/>
  <c r="AV12" i="2"/>
  <c r="AV13" i="2"/>
  <c r="AV122" i="2"/>
  <c r="Y33" i="3"/>
  <c r="Y30" i="3"/>
  <c r="Y50" i="3"/>
  <c r="Y91" i="3"/>
  <c r="W90" i="3"/>
  <c r="Y46" i="3"/>
  <c r="W10" i="3"/>
  <c r="Y108" i="3"/>
  <c r="Y92" i="3"/>
  <c r="Y116" i="3"/>
  <c r="Y51" i="3"/>
  <c r="Y18" i="3"/>
  <c r="W100" i="3"/>
  <c r="W91" i="3"/>
  <c r="W6" i="3"/>
  <c r="Y53" i="3"/>
  <c r="W52" i="3"/>
  <c r="W116" i="3"/>
  <c r="W114" i="3"/>
  <c r="W18" i="3"/>
  <c r="W112" i="3"/>
  <c r="AV151" i="2"/>
  <c r="AV318" i="2"/>
  <c r="Y84" i="3"/>
  <c r="Y76" i="3"/>
  <c r="Y102" i="3"/>
  <c r="W115" i="3"/>
  <c r="Y83" i="3"/>
  <c r="Y88" i="3"/>
  <c r="W122" i="3"/>
  <c r="W26" i="3"/>
  <c r="W51" i="3"/>
  <c r="Y114" i="3"/>
  <c r="Y40" i="3"/>
  <c r="Y119" i="3"/>
  <c r="Y5" i="3"/>
  <c r="W31" i="3"/>
  <c r="W50" i="3"/>
  <c r="W55" i="3"/>
  <c r="W16" i="3"/>
  <c r="Y104" i="3"/>
  <c r="Y81" i="3"/>
  <c r="W44" i="3"/>
  <c r="Y58" i="3"/>
  <c r="AV541" i="2"/>
  <c r="AV377" i="2"/>
  <c r="AV649" i="2"/>
  <c r="AV675" i="2"/>
  <c r="AV589" i="2"/>
  <c r="AV392" i="2"/>
  <c r="AV667" i="2"/>
  <c r="AV433" i="2"/>
  <c r="AV221" i="2"/>
  <c r="AV501" i="2"/>
  <c r="AV149" i="2"/>
  <c r="AV162" i="2"/>
  <c r="AV156" i="2"/>
  <c r="AV281" i="2"/>
  <c r="AV309" i="2"/>
  <c r="AV717" i="2"/>
  <c r="AV76" i="2"/>
  <c r="AV709" i="2"/>
  <c r="AV338" i="2"/>
  <c r="AV561" i="2"/>
  <c r="AV594" i="2"/>
  <c r="AV37" i="2"/>
  <c r="AV396" i="2"/>
  <c r="AV404" i="2"/>
  <c r="AV39" i="2"/>
  <c r="AV225" i="2"/>
  <c r="AV492" i="2"/>
  <c r="AV713" i="2"/>
  <c r="AV499" i="2"/>
  <c r="AV373" i="2"/>
  <c r="AV320" i="2"/>
  <c r="AV161" i="2"/>
  <c r="Y99" i="3"/>
  <c r="Y54" i="3"/>
  <c r="Y61" i="3"/>
  <c r="Y74" i="3"/>
  <c r="W79" i="3"/>
  <c r="W67" i="3"/>
  <c r="Y101" i="3"/>
  <c r="Y85" i="3"/>
  <c r="W92" i="3"/>
  <c r="W37" i="3"/>
  <c r="W106" i="3"/>
  <c r="W5" i="3"/>
  <c r="W68" i="3"/>
  <c r="W57" i="3"/>
  <c r="Y100" i="3"/>
  <c r="W23" i="3"/>
  <c r="W74" i="3"/>
  <c r="Y107" i="3"/>
  <c r="Y7" i="3"/>
  <c r="W95" i="3"/>
  <c r="Y57" i="3"/>
  <c r="W19" i="3"/>
  <c r="AV293" i="2"/>
  <c r="AV342" i="2"/>
  <c r="AV508" i="2"/>
  <c r="AV124" i="2"/>
  <c r="AV240" i="2"/>
  <c r="AV505" i="2"/>
  <c r="AV185" i="2"/>
  <c r="AV620" i="2"/>
  <c r="AV479" i="2"/>
  <c r="AV460" i="2"/>
  <c r="AV478" i="2"/>
  <c r="AV566" i="2"/>
  <c r="AV597" i="2"/>
  <c r="Y94" i="3"/>
  <c r="W108" i="3"/>
  <c r="Y25" i="3"/>
  <c r="Y19" i="3"/>
  <c r="Y4" i="3"/>
  <c r="W30" i="3"/>
  <c r="Y15" i="3"/>
  <c r="Y103" i="3"/>
  <c r="W120" i="3"/>
  <c r="Y38" i="3"/>
  <c r="W14" i="3"/>
  <c r="Y8" i="3"/>
  <c r="W27" i="3"/>
  <c r="Y9" i="3"/>
  <c r="W105" i="3"/>
  <c r="Y73" i="3"/>
  <c r="W84" i="3"/>
  <c r="W62" i="3"/>
  <c r="Y78" i="3"/>
  <c r="W17" i="3"/>
  <c r="W56" i="3"/>
  <c r="W99" i="3"/>
  <c r="W60" i="3"/>
  <c r="W34" i="3"/>
  <c r="AV58" i="2"/>
  <c r="AV175" i="2"/>
  <c r="Y14" i="3"/>
  <c r="AV18" i="2"/>
  <c r="AV562" i="2"/>
  <c r="AV539" i="2"/>
  <c r="AV459" i="2"/>
  <c r="AV352" i="2"/>
  <c r="AV722" i="2"/>
  <c r="AV691" i="2"/>
  <c r="AV424" i="2"/>
  <c r="AV634" i="2"/>
  <c r="AV159" i="2"/>
  <c r="AV410" i="2"/>
  <c r="AV139" i="2"/>
  <c r="AV402" i="2"/>
  <c r="AV118" i="2"/>
  <c r="Y45" i="3"/>
  <c r="Y82" i="3"/>
  <c r="Y31" i="3"/>
  <c r="W72" i="3"/>
  <c r="Y22" i="3"/>
  <c r="Y11" i="3"/>
  <c r="W8" i="3"/>
  <c r="Y13" i="3"/>
  <c r="Y97" i="3"/>
  <c r="Y26" i="3"/>
  <c r="W47" i="3"/>
  <c r="W33" i="3"/>
  <c r="W121" i="3"/>
  <c r="Y39" i="3"/>
  <c r="W76" i="3"/>
  <c r="W94" i="3"/>
  <c r="W42" i="3"/>
  <c r="Y43" i="3"/>
  <c r="AV21" i="2"/>
  <c r="AV725" i="2"/>
  <c r="AV63" i="2"/>
  <c r="Y55" i="3"/>
  <c r="Y34" i="3"/>
  <c r="W39" i="3"/>
  <c r="Y17" i="3"/>
  <c r="Y28" i="3"/>
  <c r="Y77" i="3"/>
  <c r="Y35" i="3"/>
  <c r="Y86" i="3"/>
  <c r="W21" i="3"/>
  <c r="W88" i="3"/>
  <c r="Y117" i="3"/>
  <c r="W24" i="3"/>
  <c r="Y2" i="3"/>
  <c r="Y48" i="3"/>
  <c r="Y20" i="3"/>
  <c r="Y16" i="3"/>
  <c r="W59" i="3"/>
  <c r="W13" i="3"/>
  <c r="W65" i="3"/>
  <c r="W73" i="3"/>
  <c r="AV295" i="2"/>
  <c r="Y21" i="3"/>
  <c r="Y41" i="3"/>
  <c r="Y120" i="3"/>
  <c r="W69" i="3"/>
  <c r="W102" i="3"/>
  <c r="Y66" i="3"/>
  <c r="W25" i="3"/>
  <c r="AV254" i="2"/>
  <c r="AV578" i="2"/>
  <c r="Y95" i="3"/>
  <c r="AV579" i="2"/>
  <c r="Y110" i="3"/>
  <c r="Y80" i="3"/>
  <c r="W48" i="3"/>
  <c r="Y65" i="3"/>
  <c r="Y118" i="3"/>
  <c r="W78" i="3"/>
  <c r="Y59" i="3"/>
  <c r="Y52" i="3"/>
  <c r="Y10" i="3"/>
  <c r="Y23" i="3"/>
  <c r="Y93" i="3"/>
  <c r="Y98" i="3"/>
  <c r="W64" i="3"/>
  <c r="W85" i="3"/>
  <c r="W28" i="3"/>
  <c r="AV470" i="2"/>
  <c r="AV415" i="2"/>
  <c r="W104" i="3"/>
  <c r="Y27" i="3"/>
  <c r="W22" i="3"/>
  <c r="AV174" i="2"/>
  <c r="AV47" i="2"/>
  <c r="AV701" i="2"/>
  <c r="W49" i="3"/>
  <c r="AV24" i="2"/>
  <c r="AV493" i="2"/>
  <c r="Y63" i="3"/>
  <c r="Y122" i="3"/>
  <c r="W32" i="3"/>
  <c r="Y90" i="3"/>
  <c r="Y36" i="3"/>
  <c r="W80" i="3"/>
  <c r="Y24" i="3"/>
  <c r="Y87" i="3"/>
  <c r="Y96" i="3"/>
  <c r="W53" i="3"/>
  <c r="Y29" i="3"/>
  <c r="Y106" i="3"/>
  <c r="Y71" i="3"/>
  <c r="W109" i="3"/>
  <c r="Y49" i="3"/>
  <c r="W77" i="3"/>
  <c r="W66" i="3"/>
  <c r="Y115" i="3"/>
  <c r="Y121" i="3"/>
  <c r="Y109" i="3"/>
  <c r="W81" i="3"/>
  <c r="W101" i="3"/>
  <c r="W35" i="3"/>
  <c r="W75" i="3"/>
  <c r="W20" i="3"/>
  <c r="W11" i="3"/>
  <c r="W98" i="3"/>
  <c r="W9" i="3"/>
  <c r="W118" i="3"/>
  <c r="W89" i="3"/>
  <c r="W7" i="3"/>
  <c r="W117" i="3"/>
  <c r="Y112" i="3"/>
  <c r="Y72" i="3"/>
  <c r="Y62" i="3"/>
  <c r="Y6" i="3"/>
  <c r="Y37" i="3"/>
  <c r="Y113" i="3"/>
  <c r="W54" i="3"/>
  <c r="Y70" i="3"/>
  <c r="W41" i="3"/>
  <c r="W82" i="3"/>
  <c r="W87" i="3"/>
  <c r="W96" i="3"/>
  <c r="W12" i="3"/>
  <c r="Y79" i="3"/>
  <c r="AV466" i="2"/>
  <c r="AV54" i="2"/>
  <c r="AV468" i="2"/>
  <c r="AV657" i="2"/>
  <c r="AV510" i="2"/>
  <c r="AV390" i="2"/>
  <c r="AV106" i="2"/>
  <c r="AV711" i="2"/>
  <c r="AV255" i="2"/>
  <c r="Y67" i="3"/>
  <c r="Y47" i="3"/>
  <c r="W36" i="3"/>
  <c r="Y89" i="3"/>
  <c r="W107" i="3"/>
  <c r="Y44" i="3"/>
  <c r="W86" i="3"/>
  <c r="W4" i="3"/>
  <c r="Y111" i="3"/>
  <c r="W110" i="3"/>
  <c r="W15" i="3"/>
  <c r="W71" i="3"/>
  <c r="W3" i="3"/>
  <c r="Y42" i="3"/>
  <c r="W46" i="3"/>
  <c r="W93" i="3"/>
  <c r="W45" i="3"/>
  <c r="W113" i="3"/>
  <c r="W63" i="3"/>
  <c r="AV587" i="2"/>
  <c r="AV86" i="2"/>
  <c r="AV584" i="2"/>
  <c r="AV384" i="2"/>
  <c r="AV347" i="2"/>
  <c r="AV56" i="2"/>
  <c r="AV133" i="2"/>
  <c r="AV610" i="2"/>
  <c r="AV349" i="2"/>
  <c r="AV135" i="2"/>
  <c r="AV677" i="2"/>
  <c r="AV604" i="2"/>
  <c r="AV6" i="2"/>
  <c r="AV407" i="2"/>
  <c r="AV145" i="2"/>
  <c r="AV476" i="2"/>
  <c r="AV48" i="2"/>
  <c r="AV110" i="2"/>
  <c r="AV31" i="2"/>
  <c r="AV434" i="2"/>
  <c r="AV251" i="2"/>
  <c r="AV321" i="2"/>
  <c r="AV381" i="2"/>
  <c r="AV624" i="2"/>
  <c r="AV686" i="2"/>
  <c r="AV34" i="2"/>
  <c r="AV5" i="2"/>
  <c r="AV334" i="2"/>
  <c r="AV693" i="2"/>
  <c r="AV633" i="2"/>
  <c r="AV20" i="2"/>
  <c r="AV10" i="2"/>
  <c r="AV218" i="2"/>
  <c r="AV361" i="2"/>
  <c r="AV448" i="2"/>
  <c r="AV52" i="2"/>
  <c r="AV658" i="2"/>
  <c r="AV203" i="2"/>
  <c r="AV547" i="2"/>
  <c r="AV521" i="2"/>
  <c r="AV348" i="2"/>
  <c r="AV187" i="2"/>
  <c r="AV197" i="2"/>
  <c r="AV409" i="2"/>
  <c r="AV131" i="2"/>
  <c r="AV350" i="2"/>
  <c r="AV555" i="2"/>
  <c r="AV536" i="2"/>
  <c r="AV452" i="2"/>
  <c r="AV721" i="2"/>
  <c r="AV391" i="2"/>
  <c r="AV609" i="2"/>
  <c r="AV345" i="2"/>
  <c r="AV314" i="2"/>
  <c r="AV414" i="2"/>
  <c r="AV264" i="2"/>
  <c r="AV160" i="2"/>
  <c r="AV214" i="2"/>
  <c r="AV98" i="2"/>
  <c r="AV365" i="2"/>
  <c r="AV506" i="2"/>
  <c r="AV367" i="2"/>
  <c r="AV670" i="2"/>
  <c r="AV405" i="2"/>
  <c r="AV241" i="2"/>
  <c r="AV80" i="2"/>
  <c r="AV51" i="2"/>
  <c r="AV621" i="2"/>
  <c r="AV485" i="2"/>
  <c r="AV331" i="2"/>
  <c r="AV115" i="2"/>
  <c r="AV671" i="2"/>
  <c r="AV542" i="2"/>
  <c r="AV66" i="2"/>
  <c r="AV486" i="2"/>
  <c r="AV297" i="2"/>
  <c r="AV26" i="2"/>
  <c r="AV712" i="2"/>
  <c r="AV571" i="2"/>
  <c r="AV346" i="2"/>
  <c r="AV591" i="2"/>
  <c r="AV239" i="2"/>
  <c r="AV212" i="2"/>
  <c r="AV477" i="2"/>
  <c r="AV253" i="2"/>
  <c r="AV474" i="2"/>
  <c r="AV730" i="2"/>
  <c r="AV273" i="2"/>
  <c r="AV665" i="2"/>
  <c r="AV78" i="2"/>
  <c r="AV733" i="2"/>
  <c r="AV269" i="2"/>
  <c r="AV205" i="2"/>
  <c r="AV567" i="2"/>
  <c r="AV165" i="2"/>
  <c r="AV441" i="2"/>
  <c r="AV75" i="2"/>
  <c r="AV357" i="2"/>
  <c r="AV687" i="2"/>
  <c r="AV83" i="2"/>
  <c r="AV421" i="2"/>
  <c r="AV150" i="2"/>
  <c r="AV71" i="2"/>
  <c r="AV277" i="2"/>
  <c r="AV354" i="2"/>
  <c r="AV144" i="2"/>
  <c r="AV57" i="2"/>
  <c r="AV606" i="2"/>
  <c r="AV287" i="2"/>
  <c r="AV224" i="2"/>
  <c r="AV672" i="2"/>
  <c r="AV62" i="2"/>
  <c r="AV236" i="2"/>
  <c r="AV707" i="2"/>
  <c r="AV136" i="2"/>
  <c r="AV416" i="2"/>
  <c r="AV282" i="2"/>
  <c r="AV238" i="2"/>
  <c r="AV544" i="2"/>
  <c r="AV406" i="2"/>
  <c r="AV678" i="2"/>
  <c r="AV146" i="2"/>
  <c r="AV656" i="2"/>
  <c r="AV286" i="2"/>
  <c r="AV198" i="2"/>
  <c r="AV473" i="2"/>
  <c r="AV664" i="2"/>
  <c r="AV602" i="2"/>
  <c r="AV219" i="2"/>
  <c r="AV557" i="2"/>
  <c r="AV102" i="2"/>
  <c r="AV572" i="2"/>
  <c r="AV443" i="2"/>
  <c r="AV524" i="2"/>
  <c r="AV74" i="2"/>
  <c r="AV644" i="2"/>
  <c r="AV15" i="2"/>
  <c r="AV440" i="2"/>
  <c r="AV529" i="2"/>
  <c r="AV213" i="2"/>
  <c r="AV552" i="2"/>
  <c r="AV275" i="2"/>
  <c r="AV140" i="2"/>
  <c r="AV328" i="2"/>
  <c r="AV706" i="2"/>
  <c r="AV635" i="2"/>
  <c r="AV417" i="2"/>
  <c r="AV614" i="2"/>
  <c r="AV300" i="2"/>
  <c r="AV401" i="2"/>
  <c r="AV668" i="2"/>
  <c r="AV96" i="2"/>
  <c r="AV119" i="2"/>
  <c r="AV732" i="2"/>
  <c r="AV625" i="2"/>
  <c r="AV399" i="2"/>
  <c r="AV503" i="2"/>
  <c r="AV292" i="2"/>
  <c r="AV61" i="2"/>
  <c r="AV103" i="2"/>
  <c r="AV382" i="2"/>
  <c r="AV575" i="2"/>
  <c r="AV695" i="2"/>
  <c r="AV553" i="2"/>
  <c r="AV16" i="2"/>
  <c r="AV322" i="2"/>
  <c r="AV688" i="2"/>
  <c r="AV463" i="2"/>
  <c r="AV422" i="2"/>
  <c r="AV442" i="2"/>
  <c r="AV192" i="2"/>
  <c r="AV453" i="2"/>
  <c r="AV193" i="2"/>
  <c r="AV627" i="2"/>
  <c r="AV375" i="2"/>
  <c r="AV358" i="2"/>
  <c r="AV23" i="2"/>
  <c r="AV490" i="2"/>
  <c r="AV652" i="2"/>
  <c r="AV475" i="2"/>
  <c r="AV68" i="2"/>
  <c r="AV617" i="2"/>
  <c r="AV560" i="2"/>
  <c r="AV651" i="2"/>
  <c r="AV304" i="2"/>
  <c r="AV208" i="2"/>
  <c r="AV469" i="2"/>
  <c r="AV45" i="2"/>
  <c r="AV326" i="2"/>
  <c r="AV628" i="2"/>
  <c r="AV702" i="2"/>
  <c r="AV126" i="2"/>
  <c r="AV458" i="2"/>
  <c r="AV515" i="2"/>
  <c r="AV340" i="2"/>
  <c r="AV637" i="2"/>
  <c r="AV77" i="2"/>
  <c r="AV325" i="2"/>
  <c r="AV117" i="2"/>
  <c r="AV435" i="2"/>
  <c r="AV356" i="2"/>
  <c r="AV301" i="2"/>
  <c r="AV431" i="2"/>
  <c r="AV173" i="2"/>
  <c r="AV556" i="2"/>
  <c r="AV329" i="2"/>
  <c r="AV60" i="2"/>
  <c r="AV274" i="2"/>
  <c r="AV2" i="2"/>
  <c r="AV186" i="2"/>
  <c r="AV698" i="2"/>
  <c r="AV720" i="2"/>
  <c r="AV176" i="2"/>
  <c r="AV93" i="2"/>
  <c r="AV85" i="2"/>
  <c r="AV565" i="2"/>
  <c r="AV363" i="2"/>
  <c r="AV408" i="2"/>
  <c r="AV727" i="2"/>
  <c r="AV228" i="2"/>
  <c r="AV84" i="2"/>
  <c r="AV128" i="2"/>
  <c r="AV268" i="2"/>
  <c r="AV588" i="2"/>
  <c r="AV507" i="2"/>
  <c r="AV25" i="2"/>
  <c r="AV641" i="2"/>
  <c r="AV227" i="2"/>
  <c r="AV307" i="2"/>
  <c r="AV46" i="2"/>
  <c r="AV734" i="2"/>
  <c r="AV70" i="2"/>
  <c r="AV659" i="2"/>
  <c r="AV335" i="2"/>
  <c r="AV158" i="2"/>
  <c r="AV371" i="2"/>
  <c r="AV517" i="2"/>
  <c r="AV50" i="2"/>
  <c r="AV190" i="2"/>
  <c r="AV351" i="2"/>
  <c r="AV178" i="2"/>
  <c r="AV168" i="2"/>
  <c r="AV81" i="2"/>
  <c r="AV89" i="2"/>
  <c r="AV393" i="2"/>
  <c r="AV488" i="2"/>
  <c r="AV509" i="2"/>
  <c r="AV600" i="2"/>
  <c r="AV336" i="2"/>
  <c r="AV155" i="2"/>
  <c r="AV142" i="2"/>
  <c r="AV511" i="2"/>
  <c r="AV450" i="2"/>
  <c r="AV648" i="2"/>
  <c r="AV472" i="2"/>
  <c r="AV457" i="2"/>
  <c r="AV366" i="2"/>
  <c r="AV636" i="2"/>
  <c r="AV169" i="2"/>
  <c r="AV387" i="2"/>
  <c r="AV525" i="2"/>
  <c r="AV444" i="2"/>
  <c r="AV576" i="2"/>
  <c r="AV261" i="2"/>
  <c r="AV462" i="2"/>
  <c r="AV545" i="2"/>
  <c r="AV101" i="2"/>
  <c r="AV164" i="2"/>
  <c r="AV234" i="2"/>
  <c r="AV108" i="2"/>
  <c r="AV704" i="2"/>
  <c r="AV73" i="2"/>
  <c r="AV243" i="2"/>
  <c r="AV91" i="2"/>
  <c r="AV605" i="2"/>
  <c r="AV69" i="2"/>
  <c r="AV180" i="2"/>
  <c r="AV703" i="2"/>
  <c r="AV681" i="2"/>
  <c r="AV646" i="2"/>
  <c r="AV684" i="2"/>
  <c r="AV467" i="2"/>
  <c r="AV256" i="2"/>
  <c r="AV519" i="2"/>
  <c r="AV181" i="2"/>
  <c r="AV718" i="2"/>
  <c r="AV143" i="2"/>
  <c r="AV105" i="2"/>
  <c r="AV585" i="2"/>
  <c r="AV494" i="2"/>
  <c r="AV487" i="2"/>
  <c r="AV278" i="2"/>
  <c r="AV642" i="2"/>
  <c r="AV230" i="2"/>
  <c r="AV316" i="2"/>
  <c r="AV303" i="2"/>
  <c r="AV483" i="2"/>
  <c r="AV157" i="2"/>
  <c r="AV412" i="2"/>
  <c r="AV296" i="2"/>
  <c r="AV248" i="2"/>
  <c r="AV699" i="2"/>
  <c r="AV64" i="2"/>
  <c r="AV513" i="2"/>
  <c r="AV353" i="2"/>
  <c r="AV543" i="2"/>
  <c r="AV389" i="2"/>
  <c r="AV201" i="2"/>
  <c r="AV520" i="2"/>
  <c r="AV379" i="2"/>
  <c r="AV595" i="2"/>
  <c r="AV735" i="2"/>
  <c r="AV179" i="2"/>
  <c r="AV386" i="2"/>
  <c r="AV245" i="2"/>
  <c r="AV482" i="2"/>
  <c r="AV423" i="2"/>
  <c r="AV148" i="2"/>
  <c r="AV692" i="2"/>
  <c r="AV272" i="2"/>
  <c r="AV130" i="2"/>
  <c r="AV661" i="2"/>
  <c r="AV663" i="2"/>
  <c r="AV172" i="2"/>
  <c r="AV489" i="2"/>
  <c r="AV196" i="2"/>
  <c r="AV689" i="2"/>
  <c r="AV289" i="2"/>
  <c r="AV284" i="2"/>
  <c r="AV49" i="2"/>
  <c r="AV315" i="2"/>
  <c r="AV90" i="2"/>
  <c r="AV522" i="2"/>
  <c r="AV616" i="2"/>
  <c r="AV669" i="2"/>
  <c r="AV22" i="2"/>
  <c r="AV632" i="2"/>
  <c r="AV100" i="2"/>
  <c r="AV250" i="2"/>
  <c r="AV378" i="2"/>
  <c r="AV332" i="2"/>
  <c r="AV708" i="2"/>
  <c r="AV242" i="2"/>
  <c r="AV233" i="2"/>
  <c r="AV696" i="2"/>
  <c r="AV302" i="2"/>
  <c r="AV370" i="2"/>
  <c r="AV206" i="2"/>
  <c r="AV653" i="2"/>
  <c r="AV535" i="2"/>
  <c r="AV294" i="2"/>
  <c r="AV229" i="2"/>
  <c r="AV464" i="2"/>
  <c r="AV247" i="2"/>
  <c r="AV125" i="2"/>
  <c r="AV343" i="2"/>
  <c r="AV573" i="2"/>
  <c r="AV154" i="2"/>
  <c r="AV222" i="2"/>
  <c r="AV388" i="2"/>
  <c r="AV299" i="2"/>
  <c r="AV438" i="2"/>
  <c r="AV426" i="2"/>
  <c r="AV43" i="2"/>
  <c r="AV36" i="2"/>
  <c r="AV67" i="2"/>
  <c r="AV498" i="2"/>
  <c r="AV319" i="2"/>
  <c r="AV120" i="2"/>
  <c r="AV4" i="2"/>
  <c r="AV40" i="2"/>
  <c r="AV645" i="2"/>
  <c r="AV216" i="2"/>
  <c r="AV121" i="2"/>
  <c r="AV362" i="2"/>
  <c r="AV11" i="2"/>
  <c r="AV104" i="2"/>
  <c r="AV631" i="2"/>
  <c r="AV116" i="2"/>
  <c r="AV603" i="2"/>
  <c r="AV141" i="2"/>
  <c r="AV266" i="2"/>
  <c r="AV59" i="2"/>
  <c r="AV344" i="2"/>
  <c r="AV577" i="2"/>
  <c r="AV715" i="2"/>
  <c r="AV202" i="2"/>
  <c r="AV550" i="2"/>
  <c r="AV638" i="2"/>
  <c r="AV655" i="2"/>
  <c r="AV569" i="2"/>
  <c r="AV526" i="2"/>
  <c r="AV623" i="2"/>
  <c r="AV372" i="2"/>
  <c r="AV323" i="2"/>
  <c r="AV619" i="2"/>
  <c r="AV369" i="2"/>
  <c r="AV413" i="2"/>
  <c r="AV533" i="2"/>
  <c r="AV437" i="2"/>
  <c r="AV177" i="2"/>
  <c r="AV182" i="2"/>
  <c r="AV534" i="2"/>
  <c r="AV496" i="2"/>
  <c r="AV502" i="2"/>
  <c r="AV531" i="2"/>
  <c r="AV360" i="2"/>
  <c r="AV35" i="2"/>
  <c r="AV113" i="2"/>
  <c r="AV563" i="2"/>
  <c r="AV327" i="2"/>
  <c r="AV380" i="2"/>
  <c r="AV237" i="2"/>
  <c r="AV726" i="2"/>
  <c r="AV612" i="2"/>
  <c r="AV235" i="2"/>
  <c r="AV257" i="2"/>
  <c r="AV312" i="2"/>
  <c r="AV540" i="2"/>
  <c r="AV546" i="2"/>
  <c r="AV79" i="2"/>
  <c r="AV564" i="2"/>
  <c r="AV270" i="2"/>
  <c r="AV723" i="2"/>
  <c r="AV449" i="2"/>
  <c r="AV166" i="2"/>
  <c r="AV226" i="2"/>
  <c r="AV290" i="2"/>
  <c r="AV429" i="2"/>
  <c r="AV184" i="2"/>
  <c r="AV220" i="2"/>
  <c r="AV558" i="2"/>
  <c r="AV44" i="2"/>
  <c r="AV324" i="2"/>
  <c r="AV583" i="2"/>
  <c r="AV263" i="2"/>
  <c r="AV436" i="2"/>
  <c r="AV97" i="2"/>
  <c r="AV359" i="2"/>
  <c r="AV217" i="2"/>
  <c r="AV622" i="2"/>
  <c r="AV191" i="2"/>
  <c r="AV258" i="2"/>
  <c r="AV41" i="2"/>
  <c r="AV491" i="2"/>
  <c r="AV411" i="2"/>
  <c r="AV643" i="2"/>
  <c r="AV99" i="2"/>
  <c r="AV537" i="2"/>
  <c r="AV685" i="2"/>
  <c r="AV432" i="2"/>
  <c r="AV398" i="2"/>
  <c r="AV724" i="2"/>
  <c r="AV427" i="2"/>
  <c r="AV495" i="2"/>
  <c r="AV3" i="2"/>
  <c r="AV601" i="2"/>
  <c r="AV194" i="2"/>
  <c r="AV210" i="2"/>
  <c r="AV728" i="2"/>
  <c r="AV337" i="2"/>
  <c r="AV112" i="2"/>
  <c r="AV512" i="2"/>
  <c r="AV455" i="2"/>
  <c r="AV690" i="2"/>
  <c r="AV252" i="2"/>
  <c r="AV147" i="2"/>
  <c r="AV33" i="2"/>
  <c r="AV283" i="2"/>
  <c r="AV317" i="2"/>
  <c r="AV88" i="2"/>
  <c r="AV200" i="2"/>
  <c r="AV215" i="2"/>
  <c r="AV518" i="2"/>
  <c r="AV586" i="2"/>
  <c r="AV163" i="2"/>
  <c r="AV183" i="2"/>
  <c r="AV430" i="2"/>
  <c r="AV568" i="2"/>
  <c r="AV53" i="2"/>
  <c r="AV7" i="2"/>
  <c r="AV599" i="2"/>
  <c r="AV138" i="2"/>
  <c r="AV209" i="2"/>
  <c r="AV29" i="2"/>
  <c r="AV92" i="2"/>
  <c r="AV549" i="2"/>
  <c r="AV729" i="2"/>
  <c r="AV700" i="2"/>
  <c r="AV523" i="2"/>
  <c r="AV570" i="2"/>
  <c r="AV114" i="2"/>
  <c r="AV551" i="2"/>
  <c r="AV170" i="2"/>
  <c r="AV694" i="2"/>
  <c r="AV383" i="2"/>
  <c r="AV211" i="2"/>
  <c r="AV682" i="2"/>
  <c r="AV260" i="2"/>
  <c r="AV719" i="2"/>
  <c r="AV461" i="2"/>
  <c r="AV615" i="2"/>
  <c r="AV137" i="2"/>
  <c r="AV279" i="2"/>
  <c r="AV705" i="2"/>
  <c r="AV456" i="2"/>
  <c r="AV716" i="2"/>
  <c r="AV500" i="2"/>
  <c r="AV123" i="2"/>
  <c r="AV246" i="2"/>
  <c r="AV420" i="2"/>
  <c r="AV514" i="2"/>
  <c r="AV582" i="2"/>
  <c r="AV341" i="2"/>
  <c r="AV32" i="2"/>
  <c r="AV127" i="2"/>
  <c r="AV285" i="2"/>
  <c r="AV484" i="2"/>
  <c r="AV654" i="2"/>
  <c r="Z64" i="3" l="1"/>
  <c r="X4" i="3"/>
  <c r="Z49" i="3"/>
  <c r="Z118" i="3"/>
  <c r="X54" i="3"/>
  <c r="Z26" i="3"/>
  <c r="Z81" i="3"/>
  <c r="X11" i="3"/>
  <c r="Z65" i="3"/>
  <c r="Z97" i="3"/>
  <c r="X68" i="3"/>
  <c r="X52" i="3"/>
  <c r="X58" i="3"/>
  <c r="X113" i="3"/>
  <c r="Z44" i="3"/>
  <c r="Z37" i="3"/>
  <c r="X20" i="3"/>
  <c r="Z71" i="3"/>
  <c r="Z63" i="3"/>
  <c r="X28" i="3"/>
  <c r="X48" i="3"/>
  <c r="Z41" i="3"/>
  <c r="Z117" i="3"/>
  <c r="Z13" i="3"/>
  <c r="X27" i="3"/>
  <c r="Z94" i="3"/>
  <c r="X5" i="3"/>
  <c r="X16" i="3"/>
  <c r="Z83" i="3"/>
  <c r="Z53" i="3"/>
  <c r="Z91" i="3"/>
  <c r="X61" i="3"/>
  <c r="Z3" i="3"/>
  <c r="Z2" i="3"/>
  <c r="X122" i="3"/>
  <c r="Z113" i="3"/>
  <c r="Z122" i="3"/>
  <c r="Z120" i="3"/>
  <c r="X108" i="3"/>
  <c r="Z104" i="3"/>
  <c r="Z88" i="3"/>
  <c r="X29" i="3"/>
  <c r="X45" i="3"/>
  <c r="X107" i="3"/>
  <c r="Z6" i="3"/>
  <c r="X75" i="3"/>
  <c r="Z106" i="3"/>
  <c r="X85" i="3"/>
  <c r="Z80" i="3"/>
  <c r="Z21" i="3"/>
  <c r="X88" i="3"/>
  <c r="X8" i="3"/>
  <c r="X34" i="3"/>
  <c r="Z8" i="3"/>
  <c r="X106" i="3"/>
  <c r="X55" i="3"/>
  <c r="X115" i="3"/>
  <c r="X6" i="3"/>
  <c r="Z50" i="3"/>
  <c r="Z75" i="3"/>
  <c r="Z69" i="3"/>
  <c r="Z55" i="3"/>
  <c r="X116" i="3"/>
  <c r="X109" i="3"/>
  <c r="X24" i="3"/>
  <c r="Z9" i="3"/>
  <c r="Z99" i="3"/>
  <c r="X90" i="3"/>
  <c r="X93" i="3"/>
  <c r="Z89" i="3"/>
  <c r="Z62" i="3"/>
  <c r="X35" i="3"/>
  <c r="Z29" i="3"/>
  <c r="X64" i="3"/>
  <c r="Z110" i="3"/>
  <c r="X21" i="3"/>
  <c r="Z43" i="3"/>
  <c r="Z11" i="3"/>
  <c r="X60" i="3"/>
  <c r="X14" i="3"/>
  <c r="X19" i="3"/>
  <c r="X37" i="3"/>
  <c r="X50" i="3"/>
  <c r="Z102" i="3"/>
  <c r="X91" i="3"/>
  <c r="Z30" i="3"/>
  <c r="Z56" i="3"/>
  <c r="Z68" i="3"/>
  <c r="X105" i="3"/>
  <c r="Z46" i="3"/>
  <c r="X49" i="3"/>
  <c r="X42" i="3"/>
  <c r="Z38" i="3"/>
  <c r="X31" i="3"/>
  <c r="X111" i="3"/>
  <c r="Z42" i="3"/>
  <c r="Z47" i="3"/>
  <c r="X12" i="3"/>
  <c r="Z112" i="3"/>
  <c r="X81" i="3"/>
  <c r="Z96" i="3"/>
  <c r="Z93" i="3"/>
  <c r="Z95" i="3"/>
  <c r="X65" i="3"/>
  <c r="Z35" i="3"/>
  <c r="X94" i="3"/>
  <c r="X72" i="3"/>
  <c r="X56" i="3"/>
  <c r="X120" i="3"/>
  <c r="X95" i="3"/>
  <c r="Z85" i="3"/>
  <c r="Z5" i="3"/>
  <c r="Z84" i="3"/>
  <c r="Z18" i="3"/>
  <c r="Z105" i="3"/>
  <c r="X98" i="3"/>
  <c r="Z14" i="3"/>
  <c r="Z54" i="3"/>
  <c r="X36" i="3"/>
  <c r="Z72" i="3"/>
  <c r="Z98" i="3"/>
  <c r="X99" i="3"/>
  <c r="X92" i="3"/>
  <c r="Z76" i="3"/>
  <c r="Z33" i="3"/>
  <c r="X3" i="3"/>
  <c r="Z67" i="3"/>
  <c r="X96" i="3"/>
  <c r="X117" i="3"/>
  <c r="Z109" i="3"/>
  <c r="Z87" i="3"/>
  <c r="Z23" i="3"/>
  <c r="X13" i="3"/>
  <c r="Z77" i="3"/>
  <c r="X76" i="3"/>
  <c r="Z31" i="3"/>
  <c r="X17" i="3"/>
  <c r="Z103" i="3"/>
  <c r="Z7" i="3"/>
  <c r="Z101" i="3"/>
  <c r="Z119" i="3"/>
  <c r="Z51" i="3"/>
  <c r="X43" i="3"/>
  <c r="X32" i="3"/>
  <c r="Z25" i="3"/>
  <c r="X86" i="3"/>
  <c r="X73" i="3"/>
  <c r="Z22" i="3"/>
  <c r="Z57" i="3"/>
  <c r="X100" i="3"/>
  <c r="X71" i="3"/>
  <c r="X87" i="3"/>
  <c r="X7" i="3"/>
  <c r="Z121" i="3"/>
  <c r="Z24" i="3"/>
  <c r="Z10" i="3"/>
  <c r="X59" i="3"/>
  <c r="Z28" i="3"/>
  <c r="Z39" i="3"/>
  <c r="Z82" i="3"/>
  <c r="Z78" i="3"/>
  <c r="Z15" i="3"/>
  <c r="Z107" i="3"/>
  <c r="X67" i="3"/>
  <c r="Z40" i="3"/>
  <c r="Z116" i="3"/>
  <c r="X97" i="3"/>
  <c r="X57" i="3"/>
  <c r="X46" i="3"/>
  <c r="X53" i="3"/>
  <c r="Z86" i="3"/>
  <c r="X15" i="3"/>
  <c r="X82" i="3"/>
  <c r="X89" i="3"/>
  <c r="Z115" i="3"/>
  <c r="X80" i="3"/>
  <c r="X22" i="3"/>
  <c r="Z52" i="3"/>
  <c r="X25" i="3"/>
  <c r="Z16" i="3"/>
  <c r="Z17" i="3"/>
  <c r="X121" i="3"/>
  <c r="Z45" i="3"/>
  <c r="X62" i="3"/>
  <c r="X30" i="3"/>
  <c r="X74" i="3"/>
  <c r="X79" i="3"/>
  <c r="Z114" i="3"/>
  <c r="X112" i="3"/>
  <c r="Z92" i="3"/>
  <c r="X38" i="3"/>
  <c r="X119" i="3"/>
  <c r="X103" i="3"/>
  <c r="X69" i="3"/>
  <c r="X63" i="3"/>
  <c r="Z79" i="3"/>
  <c r="X110" i="3"/>
  <c r="X41" i="3"/>
  <c r="X118" i="3"/>
  <c r="X66" i="3"/>
  <c r="Z36" i="3"/>
  <c r="Z27" i="3"/>
  <c r="Z59" i="3"/>
  <c r="Z66" i="3"/>
  <c r="Z20" i="3"/>
  <c r="X39" i="3"/>
  <c r="X33" i="3"/>
  <c r="X84" i="3"/>
  <c r="Z4" i="3"/>
  <c r="X23" i="3"/>
  <c r="Z74" i="3"/>
  <c r="Z58" i="3"/>
  <c r="X51" i="3"/>
  <c r="X18" i="3"/>
  <c r="Z108" i="3"/>
  <c r="X2" i="3"/>
  <c r="Z32" i="3"/>
  <c r="Z60" i="3"/>
  <c r="X40" i="3"/>
  <c r="X101" i="3"/>
  <c r="Z111" i="3"/>
  <c r="Z70" i="3"/>
  <c r="X9" i="3"/>
  <c r="X77" i="3"/>
  <c r="Z90" i="3"/>
  <c r="X104" i="3"/>
  <c r="X78" i="3"/>
  <c r="X102" i="3"/>
  <c r="Z48" i="3"/>
  <c r="Z34" i="3"/>
  <c r="X47" i="3"/>
  <c r="Z73" i="3"/>
  <c r="Z19" i="3"/>
  <c r="Z100" i="3"/>
  <c r="Z61" i="3"/>
  <c r="X44" i="3"/>
  <c r="X26" i="3"/>
  <c r="X114" i="3"/>
  <c r="X10" i="3"/>
  <c r="X70" i="3"/>
  <c r="Z12" i="3"/>
  <c r="X83" i="3"/>
</calcChain>
</file>

<file path=xl/sharedStrings.xml><?xml version="1.0" encoding="utf-8"?>
<sst xmlns="http://schemas.openxmlformats.org/spreadsheetml/2006/main" count="8966" uniqueCount="3148">
  <si>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</si>
  <si>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</si>
  <si>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</si>
  <si>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</si>
  <si>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</si>
  <si>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</si>
  <si>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</si>
  <si>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</si>
  <si>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</si>
  <si>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</si>
  <si>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</si>
  <si>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</si>
  <si>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</si>
  <si>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</si>
  <si>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</si>
  <si>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</si>
  <si>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</si>
  <si>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</si>
  <si>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</si>
  <si>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</si>
  <si>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</si>
  <si>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</si>
  <si>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</si>
  <si>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</si>
  <si>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</si>
  <si>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</si>
  <si>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</si>
  <si>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</si>
  <si>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</si>
  <si>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</si>
  <si>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</si>
  <si>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</si>
  <si>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</si>
  <si>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</si>
  <si>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</si>
  <si>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</si>
  <si>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</si>
  <si>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</si>
  <si>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</si>
  <si>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</si>
  <si>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</si>
  <si>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</si>
  <si>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</si>
  <si>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</si>
  <si>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</si>
  <si>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</si>
  <si>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</si>
  <si>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Oil and Natural Gas Corporation Ltd</t>
  </si>
  <si>
    <t>ONGC</t>
  </si>
  <si>
    <t>Oil &amp; Gas - Exploration &amp; Production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</si>
  <si>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</si>
  <si>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</si>
  <si>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</si>
  <si>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</si>
  <si>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</si>
  <si>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</si>
  <si>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</si>
  <si>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</si>
  <si>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Tata Motors Ltd</t>
  </si>
  <si>
    <t>TATAMOTORS</t>
  </si>
  <si>
    <t>Four Wheelers</t>
  </si>
  <si>
    <t>NTPC Ltd</t>
  </si>
  <si>
    <t>NTPC</t>
  </si>
  <si>
    <t>Power Generation</t>
  </si>
  <si>
    <t>Maruti Suzuki India Ltd</t>
  </si>
  <si>
    <t>MARUTI</t>
  </si>
  <si>
    <t>Axis Bank Ltd</t>
  </si>
  <si>
    <t>AXISBANK</t>
  </si>
  <si>
    <t>Adani Enterprises Ltd</t>
  </si>
  <si>
    <t>ADANIENT</t>
  </si>
  <si>
    <t>Commodities Trading</t>
  </si>
  <si>
    <t>Kotak Mahindra Bank Ltd</t>
  </si>
  <si>
    <t>KOTAKBANK</t>
  </si>
  <si>
    <t>Avenue Supermarts Ltd</t>
  </si>
  <si>
    <t>DMART</t>
  </si>
  <si>
    <t>Retail - Department Stores</t>
  </si>
  <si>
    <t>UltraTech Cement Ltd</t>
  </si>
  <si>
    <t>ULTRACEMCO</t>
  </si>
  <si>
    <t>Cement</t>
  </si>
  <si>
    <t>Mahindra and Mahindra Ltd</t>
  </si>
  <si>
    <t>M&amp;M</t>
  </si>
  <si>
    <t>Adani Ports and Special Economic Zone Ltd</t>
  </si>
  <si>
    <t>ADANIPORTS</t>
  </si>
  <si>
    <t>Ports</t>
  </si>
  <si>
    <t>Coal India Ltd</t>
  </si>
  <si>
    <t>COALINDIA</t>
  </si>
  <si>
    <t>Mining - Coal</t>
  </si>
  <si>
    <t>Power Grid Corporation of India Ltd</t>
  </si>
  <si>
    <t>POWERGRID</t>
  </si>
  <si>
    <t>Power Transmission &amp; Distribution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</si>
  <si>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</si>
  <si>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</si>
  <si>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</si>
  <si>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</si>
  <si>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</si>
  <si>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</si>
  <si>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</si>
  <si>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</si>
  <si>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</si>
  <si>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Adani Green Energy Ltd</t>
  </si>
  <si>
    <t>ADANIGREEN</t>
  </si>
  <si>
    <t>Renewable Energy</t>
  </si>
  <si>
    <t>Bajaj Auto Ltd</t>
  </si>
  <si>
    <t>BAJAJ-AUTO</t>
  </si>
  <si>
    <t>Two Wheelers</t>
  </si>
  <si>
    <t>Adani Power Ltd</t>
  </si>
  <si>
    <t>ADANIPOWER</t>
  </si>
  <si>
    <t>Hindustan Zinc Ltd</t>
  </si>
  <si>
    <t>HINDZINC</t>
  </si>
  <si>
    <t>Mining - Diversified</t>
  </si>
  <si>
    <t>Wipro Ltd</t>
  </si>
  <si>
    <t>WIPRO</t>
  </si>
  <si>
    <t>Bajaj Finserv Ltd</t>
  </si>
  <si>
    <t>BAJAJFINSV</t>
  </si>
  <si>
    <t>Siemens Ltd</t>
  </si>
  <si>
    <t>SIEMENS</t>
  </si>
  <si>
    <t>Conglomerates</t>
  </si>
  <si>
    <t>Indian Railway Finance Corp Ltd</t>
  </si>
  <si>
    <t>IRFC</t>
  </si>
  <si>
    <t>Specialized Finance</t>
  </si>
  <si>
    <t>Indian Oil Corporation Ltd</t>
  </si>
  <si>
    <t>IOC</t>
  </si>
  <si>
    <t>Nestle India Ltd</t>
  </si>
  <si>
    <t>NESTLEIND</t>
  </si>
  <si>
    <t>FMCG - Foods</t>
  </si>
  <si>
    <t>Zomato Ltd</t>
  </si>
  <si>
    <t>ZOMATO</t>
  </si>
  <si>
    <t>Online Services</t>
  </si>
  <si>
    <t>Trent Ltd</t>
  </si>
  <si>
    <t>TRENT</t>
  </si>
  <si>
    <t>Retail - Apparel</t>
  </si>
  <si>
    <t>JSW Steel Ltd</t>
  </si>
  <si>
    <t>JSWSTEEL</t>
  </si>
  <si>
    <t>Iron &amp; Steel</t>
  </si>
  <si>
    <t>Bharat Electronics Ltd</t>
  </si>
  <si>
    <t>BEL</t>
  </si>
  <si>
    <t>Electronic Equipments</t>
  </si>
  <si>
    <t>Jio Financial Services Ltd</t>
  </si>
  <si>
    <t>JIOFIN</t>
  </si>
  <si>
    <t>DLF Ltd</t>
  </si>
  <si>
    <t>DLF</t>
  </si>
  <si>
    <t>Real Estate</t>
  </si>
  <si>
    <t>Varun Beverages Ltd</t>
  </si>
  <si>
    <t>VBL</t>
  </si>
  <si>
    <t>Soft Drinks</t>
  </si>
  <si>
    <t>Tata Steel Ltd</t>
  </si>
  <si>
    <t>TATASTEEL</t>
  </si>
  <si>
    <t>Grasim Industries Ltd</t>
  </si>
  <si>
    <t>GRASIM</t>
  </si>
  <si>
    <t>SBI Life Insurance Company Ltd</t>
  </si>
  <si>
    <t>SBILIFE</t>
  </si>
  <si>
    <t>Vedanta Ltd</t>
  </si>
  <si>
    <t>VEDL</t>
  </si>
  <si>
    <t>Metals - Diversified</t>
  </si>
  <si>
    <t>Interglobe Aviation Ltd</t>
  </si>
  <si>
    <t>INDIGO</t>
  </si>
  <si>
    <t>Airlines</t>
  </si>
  <si>
    <t>Power Finance Corporation Ltd</t>
  </si>
  <si>
    <t>PFC</t>
  </si>
  <si>
    <t>ABB India Ltd</t>
  </si>
  <si>
    <t>ABB</t>
  </si>
  <si>
    <t>Heavy Electrical Equipments</t>
  </si>
  <si>
    <t>LTIMindtree Ltd</t>
  </si>
  <si>
    <t>LTIM</t>
  </si>
  <si>
    <t>Ambuja Cements Ltd</t>
  </si>
  <si>
    <t>AMBUJACEM</t>
  </si>
  <si>
    <t>Pidilite Industries Ltd</t>
  </si>
  <si>
    <t>PIDILITIND</t>
  </si>
  <si>
    <t>Diversified Chemicals</t>
  </si>
  <si>
    <t>Gail (India) Ltd</t>
  </si>
  <si>
    <t>GAIL</t>
  </si>
  <si>
    <t>Gas Distribution</t>
  </si>
  <si>
    <t>REC Limited</t>
  </si>
  <si>
    <t>RECLTD</t>
  </si>
  <si>
    <t>TATAMTRDVR</t>
  </si>
  <si>
    <t>HDFC Life Insurance Company Ltd</t>
  </si>
  <si>
    <t>HDFCLIFE</t>
  </si>
  <si>
    <t>Tech Mahindra Ltd</t>
  </si>
  <si>
    <t>TECHM</t>
  </si>
  <si>
    <t>Bharat Petroleum Corporation Ltd</t>
  </si>
  <si>
    <t>BPCL</t>
  </si>
  <si>
    <t>Godrej Consumer Products Ltd</t>
  </si>
  <si>
    <t>GODREJCP</t>
  </si>
  <si>
    <t>FMCG - Personal Products</t>
  </si>
  <si>
    <t>Hindalco Industries Ltd</t>
  </si>
  <si>
    <t>HINDALCO</t>
  </si>
  <si>
    <t>Metals - Aluminium</t>
  </si>
  <si>
    <t>Britannia Industries Ltd</t>
  </si>
  <si>
    <t>BRITANNIA</t>
  </si>
  <si>
    <t>Tata Power Company Ltd</t>
  </si>
  <si>
    <t>TATAPOWER</t>
  </si>
  <si>
    <t>Eicher Motors Ltd</t>
  </si>
  <si>
    <t>EICHERMOT</t>
  </si>
  <si>
    <t>Trucks &amp; Buses</t>
  </si>
  <si>
    <t>Divi's Laboratories Ltd</t>
  </si>
  <si>
    <t>DIVISLAB</t>
  </si>
  <si>
    <t>Labs &amp; Life Sciences Services</t>
  </si>
  <si>
    <t>Macrotech Developers Ltd</t>
  </si>
  <si>
    <t>LODHA</t>
  </si>
  <si>
    <t>Cipla Ltd</t>
  </si>
  <si>
    <t>CIPLA</t>
  </si>
  <si>
    <t>Adani Energy Solutions Ltd</t>
  </si>
  <si>
    <t>ADANIENSOL</t>
  </si>
  <si>
    <t>Power Infrastructure</t>
  </si>
  <si>
    <t>Samvardhana Motherson International Ltd</t>
  </si>
  <si>
    <t>MOTHERSON</t>
  </si>
  <si>
    <t>Auto Parts</t>
  </si>
  <si>
    <t>Bank of Baroda Ltd</t>
  </si>
  <si>
    <t>BANKBARODA</t>
  </si>
  <si>
    <t>Punjab National Bank</t>
  </si>
  <si>
    <t>PNB</t>
  </si>
  <si>
    <t>Zydus Lifesciences Ltd</t>
  </si>
  <si>
    <t>ZYDUSLIFE</t>
  </si>
  <si>
    <t>TVS Motor Company Ltd</t>
  </si>
  <si>
    <t>TVSMOTOR</t>
  </si>
  <si>
    <t>JSW Energy Ltd</t>
  </si>
  <si>
    <t>JSWENERGY</t>
  </si>
  <si>
    <t>Rail Vikas Nigam Ltd</t>
  </si>
  <si>
    <t>RVNL</t>
  </si>
  <si>
    <t>Tata Consumer Products Ltd</t>
  </si>
  <si>
    <t>TATACONSUM</t>
  </si>
  <si>
    <t>Tea &amp; Coffee</t>
  </si>
  <si>
    <t>Indian Overseas Bank</t>
  </si>
  <si>
    <t>IOB</t>
  </si>
  <si>
    <t>Dr Reddy's Laboratories Ltd</t>
  </si>
  <si>
    <t>DRREDDY</t>
  </si>
  <si>
    <t>Havells India Ltd</t>
  </si>
  <si>
    <t>HAVELLS</t>
  </si>
  <si>
    <t>Electrical Components &amp; Equipments</t>
  </si>
  <si>
    <t>Cholamandalam Investment and Finance Company Ltd</t>
  </si>
  <si>
    <t>CHOLAFIN</t>
  </si>
  <si>
    <t>Torrent Pharmaceuticals Ltd</t>
  </si>
  <si>
    <t>TORNTPHARM</t>
  </si>
  <si>
    <t>Indus Towers Ltd</t>
  </si>
  <si>
    <t>INDUSTOWER</t>
  </si>
  <si>
    <t>Telecom Infrastructure</t>
  </si>
  <si>
    <t>Shriram Finance Ltd</t>
  </si>
  <si>
    <t>SHRIRAMFIN</t>
  </si>
  <si>
    <t>Vodafone Idea Ltd</t>
  </si>
  <si>
    <t>IDEA</t>
  </si>
  <si>
    <t>Dabur India Ltd</t>
  </si>
  <si>
    <t>DABUR</t>
  </si>
  <si>
    <t>Suzlon Energy Ltd</t>
  </si>
  <si>
    <t>SUZLON</t>
  </si>
  <si>
    <t>Renewable Energy Equipment &amp; Services</t>
  </si>
  <si>
    <t>Oil India Ltd</t>
  </si>
  <si>
    <t>OIL</t>
  </si>
  <si>
    <t>CG Power and Industrial Solutions Ltd</t>
  </si>
  <si>
    <t>CGPOWER</t>
  </si>
  <si>
    <t>Hero MotoCorp Ltd</t>
  </si>
  <si>
    <t>HEROMOTOCO</t>
  </si>
  <si>
    <t>Indusind Bank Ltd</t>
  </si>
  <si>
    <t>INDUSINDBK</t>
  </si>
  <si>
    <t>ICICI Prudential Life Insurance Company Ltd</t>
  </si>
  <si>
    <t>ICICIPRULI</t>
  </si>
  <si>
    <t>Bajaj Holdings and Investment Ltd</t>
  </si>
  <si>
    <t>BAJAJHLDNG</t>
  </si>
  <si>
    <t>Asset Management</t>
  </si>
  <si>
    <t>Cummins India Ltd</t>
  </si>
  <si>
    <t>CUMMINSIND</t>
  </si>
  <si>
    <t>Industrial Machinery</t>
  </si>
  <si>
    <t>Bharat Heavy Electricals Ltd</t>
  </si>
  <si>
    <t>BHEL</t>
  </si>
  <si>
    <t>GMR Airports Infrastructure Ltd</t>
  </si>
  <si>
    <t>GMRINFRA</t>
  </si>
  <si>
    <t>United Spirits Ltd</t>
  </si>
  <si>
    <t>UNITDSPR</t>
  </si>
  <si>
    <t>Alcoholic Beverages</t>
  </si>
  <si>
    <t>IDBI Bank Ltd</t>
  </si>
  <si>
    <t>IDBI</t>
  </si>
  <si>
    <t>Private Bank</t>
  </si>
  <si>
    <t>Mazagon Dock Shipbuilders Ltd</t>
  </si>
  <si>
    <t>MAZDOCK</t>
  </si>
  <si>
    <t>Shipbuilding</t>
  </si>
  <si>
    <t>Canara Bank Ltd</t>
  </si>
  <si>
    <t>CANBK</t>
  </si>
  <si>
    <t>Polycab India Ltd</t>
  </si>
  <si>
    <t>POLYCAB</t>
  </si>
  <si>
    <t>NHPC Ltd</t>
  </si>
  <si>
    <t>NHPC</t>
  </si>
  <si>
    <t>ICICI Lombard General Insurance Company Ltd</t>
  </si>
  <si>
    <t>ICICIGI</t>
  </si>
  <si>
    <t>Lupin Ltd</t>
  </si>
  <si>
    <t>LUPIN</t>
  </si>
  <si>
    <t>Colgate-Palmolive (India) Ltd</t>
  </si>
  <si>
    <t>COLPAL</t>
  </si>
  <si>
    <t>Apollo Hospitals Enterprise Ltd</t>
  </si>
  <si>
    <t>APOLLOHOSP</t>
  </si>
  <si>
    <t>Hospitals &amp; Diagnostic Centres</t>
  </si>
  <si>
    <t>Bosch Ltd</t>
  </si>
  <si>
    <t>BOSCHLTD</t>
  </si>
  <si>
    <t>Oracle Financial Services Software Ltd</t>
  </si>
  <si>
    <t>OFSS</t>
  </si>
  <si>
    <t>Software Services</t>
  </si>
  <si>
    <t>Jindal Steel And Power Ltd</t>
  </si>
  <si>
    <t>JINDALSTEL</t>
  </si>
  <si>
    <t>Union Bank of India Ltd</t>
  </si>
  <si>
    <t>UNIONBANK</t>
  </si>
  <si>
    <t>Info Edge (India) Ltd</t>
  </si>
  <si>
    <t>NAUKRI</t>
  </si>
  <si>
    <t>Solar Industries India Ltd</t>
  </si>
  <si>
    <t>SOLARINDS</t>
  </si>
  <si>
    <t>Commodity Chemicals</t>
  </si>
  <si>
    <t>Adani Total Gas Ltd</t>
  </si>
  <si>
    <t>ATGL</t>
  </si>
  <si>
    <t>HDFC Asset Management Company Ltd</t>
  </si>
  <si>
    <t>HDFCAMC</t>
  </si>
  <si>
    <t>Shree Cement Ltd</t>
  </si>
  <si>
    <t>SHREECEM</t>
  </si>
  <si>
    <t>Indian Hotels Company Ltd</t>
  </si>
  <si>
    <t>INDHOTEL</t>
  </si>
  <si>
    <t>Hotels, Resorts &amp; Cruise Lines</t>
  </si>
  <si>
    <t>Mankind Pharma Ltd</t>
  </si>
  <si>
    <t>MANKIND</t>
  </si>
  <si>
    <t>Aurobindo Pharma Ltd</t>
  </si>
  <si>
    <t>AUROPHARMA</t>
  </si>
  <si>
    <t>Max Healthcare Institute Ltd</t>
  </si>
  <si>
    <t>MAXHEALTH</t>
  </si>
  <si>
    <t>Torrent Power Ltd</t>
  </si>
  <si>
    <t>TORNTPOWER</t>
  </si>
  <si>
    <t>Marico Ltd</t>
  </si>
  <si>
    <t>MARICO</t>
  </si>
  <si>
    <t>Godrej Properties Ltd</t>
  </si>
  <si>
    <t>GODREJPROP</t>
  </si>
  <si>
    <t>Hindustan Petroleum Corp Ltd</t>
  </si>
  <si>
    <t>HINDPETRO</t>
  </si>
  <si>
    <t>Yes Bank Ltd</t>
  </si>
  <si>
    <t>YESBANK</t>
  </si>
  <si>
    <t>SRF Ltd</t>
  </si>
  <si>
    <t>SRF</t>
  </si>
  <si>
    <t>Muthoot Finance Ltd</t>
  </si>
  <si>
    <t>MUTHOOTFIN</t>
  </si>
  <si>
    <t>Tube Investments of India Ltd</t>
  </si>
  <si>
    <t>TIINDIA</t>
  </si>
  <si>
    <t>Cycles</t>
  </si>
  <si>
    <t>Indian Bank</t>
  </si>
  <si>
    <t>INDIANB</t>
  </si>
  <si>
    <t>Bharat Forge Ltd</t>
  </si>
  <si>
    <t>BHARATFORG</t>
  </si>
  <si>
    <t>Ashok Leyland Ltd</t>
  </si>
  <si>
    <t>ASHOKLEY</t>
  </si>
  <si>
    <t>Indian Railway Catering and Tourism Corporation Ltd</t>
  </si>
  <si>
    <t>IRCTC</t>
  </si>
  <si>
    <t>Persistent Systems Ltd</t>
  </si>
  <si>
    <t>PERSISTENT</t>
  </si>
  <si>
    <t>Prestige Estates Projects Ltd</t>
  </si>
  <si>
    <t>PRESTIGE</t>
  </si>
  <si>
    <t>Dixon Technologies (India) Ltd</t>
  </si>
  <si>
    <t>DIXON</t>
  </si>
  <si>
    <t>Home Electronics &amp; Appliances</t>
  </si>
  <si>
    <t>General Insurance Corporation of India</t>
  </si>
  <si>
    <t>GICRE</t>
  </si>
  <si>
    <t>Alkem Laboratories Ltd</t>
  </si>
  <si>
    <t>ALKEM</t>
  </si>
  <si>
    <t>PI Industries Ltd</t>
  </si>
  <si>
    <t>PIIND</t>
  </si>
  <si>
    <t>NMDC Ltd</t>
  </si>
  <si>
    <t>NMDC</t>
  </si>
  <si>
    <t>Mining - Iron Ore</t>
  </si>
  <si>
    <t>Indian Renewable Energy Development Agency Ltd</t>
  </si>
  <si>
    <t>IREDA</t>
  </si>
  <si>
    <t>SBI Cards and Payment Services Ltd</t>
  </si>
  <si>
    <t>SBICARD</t>
  </si>
  <si>
    <t>Payment Infrastructure</t>
  </si>
  <si>
    <t>Oberoi Realty Ltd</t>
  </si>
  <si>
    <t>OBEROIRLTY</t>
  </si>
  <si>
    <t>JSW Infrastructure Ltd</t>
  </si>
  <si>
    <t>JSWINFRA</t>
  </si>
  <si>
    <t>Linde India Ltd</t>
  </si>
  <si>
    <t>LINDEINDIA</t>
  </si>
  <si>
    <t>Supreme Industries Ltd</t>
  </si>
  <si>
    <t>SUPREMEIND</t>
  </si>
  <si>
    <t>Plastic Products</t>
  </si>
  <si>
    <t>PB Fintech Ltd</t>
  </si>
  <si>
    <t>POLICYBZR</t>
  </si>
  <si>
    <t>Fertilisers And Chemicals Travancore Ltd</t>
  </si>
  <si>
    <t>FACT</t>
  </si>
  <si>
    <t>Fertilizers &amp; Agro Chemicals</t>
  </si>
  <si>
    <t>Patanjali Foods Ltd</t>
  </si>
  <si>
    <t>PATANJALI</t>
  </si>
  <si>
    <t>Packaged Foods &amp; Meats</t>
  </si>
  <si>
    <t>Schaeffler India Ltd</t>
  </si>
  <si>
    <t>SCHAEFFLER</t>
  </si>
  <si>
    <t>Berger Paints India Ltd</t>
  </si>
  <si>
    <t>BERGEPAINT</t>
  </si>
  <si>
    <t>UCO Bank</t>
  </si>
  <si>
    <t>UCOBANK</t>
  </si>
  <si>
    <t>Cochin Shipyard Ltd</t>
  </si>
  <si>
    <t>COCHINSHIP</t>
  </si>
  <si>
    <t>Housing and Urban Development Corporation Ltd</t>
  </si>
  <si>
    <t>HUDCO</t>
  </si>
  <si>
    <t>UNO Minda Ltd</t>
  </si>
  <si>
    <t>UNOMINDA</t>
  </si>
  <si>
    <t>Container Corporation of India Ltd</t>
  </si>
  <si>
    <t>CONCOR</t>
  </si>
  <si>
    <t>Logistics</t>
  </si>
  <si>
    <t>Phoenix Mills Ltd</t>
  </si>
  <si>
    <t>PHOENIXLTD</t>
  </si>
  <si>
    <t>MRF Ltd</t>
  </si>
  <si>
    <t>MRF</t>
  </si>
  <si>
    <t>Tires &amp; Rubber</t>
  </si>
  <si>
    <t>Bharti Hexacom Ltd</t>
  </si>
  <si>
    <t>BHARTIHEXA</t>
  </si>
  <si>
    <t>Abbott India Ltd</t>
  </si>
  <si>
    <t>ABBOTINDIA</t>
  </si>
  <si>
    <t>Kalyan Jewellers India Ltd</t>
  </si>
  <si>
    <t>KALYANKJIL</t>
  </si>
  <si>
    <t>Jindal Stainless Ltd</t>
  </si>
  <si>
    <t>JSL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</si>
  <si>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</si>
  <si>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</si>
  <si>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</si>
  <si>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</si>
  <si>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</si>
  <si>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</si>
  <si>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Procter &amp; Gamble Hygiene and Health Care Ltd</t>
  </si>
  <si>
    <t>PGHH</t>
  </si>
  <si>
    <t>Aditya Birla Capital Ltd</t>
  </si>
  <si>
    <t>ABCAPITAL</t>
  </si>
  <si>
    <t>Diversified Financials</t>
  </si>
  <si>
    <t>SJVN Ltd</t>
  </si>
  <si>
    <t>SJVN</t>
  </si>
  <si>
    <t>Balkrishna Industries Ltd</t>
  </si>
  <si>
    <t>BALKRISIND</t>
  </si>
  <si>
    <t>Steel Authority of India Ltd</t>
  </si>
  <si>
    <t>SAIL</t>
  </si>
  <si>
    <t>Tata Communications Ltd</t>
  </si>
  <si>
    <t>TATACOMM</t>
  </si>
  <si>
    <t>Bank of India Ltd</t>
  </si>
  <si>
    <t>BANKINDIA</t>
  </si>
  <si>
    <t>IDFC First Bank Ltd</t>
  </si>
  <si>
    <t>IDFCFIRSTB</t>
  </si>
  <si>
    <t>Voltas Ltd</t>
  </si>
  <si>
    <t>VOLTAS</t>
  </si>
  <si>
    <t>Astral Ltd</t>
  </si>
  <si>
    <t>ASTRAL</t>
  </si>
  <si>
    <t>Building Products - Pipes</t>
  </si>
  <si>
    <t>Central Bank of India Ltd</t>
  </si>
  <si>
    <t>CENTRALBK</t>
  </si>
  <si>
    <t>L&amp;T Technology Services Ltd</t>
  </si>
  <si>
    <t>LTTS</t>
  </si>
  <si>
    <t>Mphasis Ltd</t>
  </si>
  <si>
    <t>MPHASIS</t>
  </si>
  <si>
    <t>Coromandel International Ltd</t>
  </si>
  <si>
    <t>COROMANDEL</t>
  </si>
  <si>
    <t>United Breweries Ltd</t>
  </si>
  <si>
    <t>UBL</t>
  </si>
  <si>
    <t>Federal Bank Ltd</t>
  </si>
  <si>
    <t>FEDERALBNK</t>
  </si>
  <si>
    <t>Bharat Dynamics Ltd</t>
  </si>
  <si>
    <t>BDL</t>
  </si>
  <si>
    <t>GlaxoSmithKline Pharmaceuticals Ltd</t>
  </si>
  <si>
    <t>GLAXO</t>
  </si>
  <si>
    <t>KPIT Technologies Ltd</t>
  </si>
  <si>
    <t>KPITTECH</t>
  </si>
  <si>
    <t>Hitachi Energy India Ltd</t>
  </si>
  <si>
    <t>POWERINDIA</t>
  </si>
  <si>
    <t>Ola Electric Mobility Ltd</t>
  </si>
  <si>
    <t>OLAELEC</t>
  </si>
  <si>
    <t>Adani Wilmar Ltd</t>
  </si>
  <si>
    <t>AWL</t>
  </si>
  <si>
    <t>Thermax Limited</t>
  </si>
  <si>
    <t>THERMAX</t>
  </si>
  <si>
    <t>Page Industries Ltd</t>
  </si>
  <si>
    <t>PAGEIND</t>
  </si>
  <si>
    <t>Apparel &amp; Accessories</t>
  </si>
  <si>
    <t>AIA Engineering Ltd</t>
  </si>
  <si>
    <t>AIAENG</t>
  </si>
  <si>
    <t>AU Small Finance Bank Ltd</t>
  </si>
  <si>
    <t>AUBANK</t>
  </si>
  <si>
    <t>Honeywell Automation India Ltd</t>
  </si>
  <si>
    <t>HONAUT</t>
  </si>
  <si>
    <t>ACC Ltd</t>
  </si>
  <si>
    <t>ACC</t>
  </si>
  <si>
    <t>Ge T&amp;D India Ltd</t>
  </si>
  <si>
    <t>GET&amp;D</t>
  </si>
  <si>
    <t>Bank of Maharashtra Ltd</t>
  </si>
  <si>
    <t>MAHABANK</t>
  </si>
  <si>
    <t>Sundaram Finance Ltd</t>
  </si>
  <si>
    <t>SUNDARMFIN</t>
  </si>
  <si>
    <t>Jubilant Foodworks Ltd</t>
  </si>
  <si>
    <t>JUBLFOOD</t>
  </si>
  <si>
    <t>Restaurants &amp; Cafes</t>
  </si>
  <si>
    <t>Gujarat Gas Ltd</t>
  </si>
  <si>
    <t>GUJGASLTD</t>
  </si>
  <si>
    <t>Tata Elxsi Ltd</t>
  </si>
  <si>
    <t>TATAELXSI</t>
  </si>
  <si>
    <t>3M India Ltd</t>
  </si>
  <si>
    <t>3MINDIA</t>
  </si>
  <si>
    <t>Stationery</t>
  </si>
  <si>
    <t>Exide Industries Ltd</t>
  </si>
  <si>
    <t>EXIDEIND</t>
  </si>
  <si>
    <t>Batteries</t>
  </si>
  <si>
    <t>UPL Ltd</t>
  </si>
  <si>
    <t>UPL</t>
  </si>
  <si>
    <t>Glenmark Pharmaceuticals Ltd</t>
  </si>
  <si>
    <t>GLENMARK</t>
  </si>
  <si>
    <t>L&amp;T Finance Ltd</t>
  </si>
  <si>
    <t>LTF</t>
  </si>
  <si>
    <t>Deepak Nitrite Ltd</t>
  </si>
  <si>
    <t>DEEPAKNTR</t>
  </si>
  <si>
    <t>Punjab &amp; Sind Bank</t>
  </si>
  <si>
    <t>PSB</t>
  </si>
  <si>
    <t>New India Assurance Company Ltd</t>
  </si>
  <si>
    <t>NIACL</t>
  </si>
  <si>
    <t>Nippon Life India Asset Management Ltd</t>
  </si>
  <si>
    <t>NAM-INDIA</t>
  </si>
  <si>
    <t>Biocon Ltd</t>
  </si>
  <si>
    <t>BIOCON</t>
  </si>
  <si>
    <t>Biotechnology</t>
  </si>
  <si>
    <t>Escorts Kubota Ltd</t>
  </si>
  <si>
    <t>ESCORTS</t>
  </si>
  <si>
    <t>Tractors</t>
  </si>
  <si>
    <t>Tata Technologies Ltd</t>
  </si>
  <si>
    <t>TATATECH</t>
  </si>
  <si>
    <t>APL Apollo Tubes Ltd</t>
  </si>
  <si>
    <t>APLAPOLLO</t>
  </si>
  <si>
    <t>Lloyds Metals And Energy Ltd</t>
  </si>
  <si>
    <t>LLOYDSME</t>
  </si>
  <si>
    <t>Coforge Ltd</t>
  </si>
  <si>
    <t>COFORGE</t>
  </si>
  <si>
    <t>Sona BLW Precision Forgings Ltd</t>
  </si>
  <si>
    <t>SONACOMS</t>
  </si>
  <si>
    <t>KEI Industries Ltd</t>
  </si>
  <si>
    <t>KEI</t>
  </si>
  <si>
    <t>Cables</t>
  </si>
  <si>
    <t>Ajanta Pharma Ltd</t>
  </si>
  <si>
    <t>AJANTPHARM</t>
  </si>
  <si>
    <t>Indraprastha Gas Ltd</t>
  </si>
  <si>
    <t>IGL</t>
  </si>
  <si>
    <t>Fortis Healthcare Ltd</t>
  </si>
  <si>
    <t>FORTIS</t>
  </si>
  <si>
    <t>IRB Infrastructure Developers Ltd</t>
  </si>
  <si>
    <t>IRB</t>
  </si>
  <si>
    <t>360 One Wam Ltd</t>
  </si>
  <si>
    <t>360ONE</t>
  </si>
  <si>
    <t>Investment Banking &amp; Brokerage</t>
  </si>
  <si>
    <t>Gujarat Fluorochemicals Ltd</t>
  </si>
  <si>
    <t>FLUOROCHEM</t>
  </si>
  <si>
    <t>Specialty Chemicals</t>
  </si>
  <si>
    <t>Max Financial Services Ltd</t>
  </si>
  <si>
    <t>MFSL</t>
  </si>
  <si>
    <t>NLC India Ltd</t>
  </si>
  <si>
    <t>NLCINDIA</t>
  </si>
  <si>
    <t>Mahindra and Mahindra Financial Services Ltd</t>
  </si>
  <si>
    <t>M&amp;MFIN</t>
  </si>
  <si>
    <t>Mangalore Refinery and Petrochemicals Ltd</t>
  </si>
  <si>
    <t>MRPL</t>
  </si>
  <si>
    <t>Motilal Oswal Financial Services Ltd</t>
  </si>
  <si>
    <t>MOTILALOFS</t>
  </si>
  <si>
    <t>Endurance Technologies Ltd</t>
  </si>
  <si>
    <t>ENDURANCE</t>
  </si>
  <si>
    <t>Metro Brands Ltd</t>
  </si>
  <si>
    <t>METROBRAND</t>
  </si>
  <si>
    <t>Footwear</t>
  </si>
  <si>
    <t>LIC Housing Finance Ltd</t>
  </si>
  <si>
    <t>LICHSGFIN</t>
  </si>
  <si>
    <t>Home Financing</t>
  </si>
  <si>
    <t>Emami Ltd</t>
  </si>
  <si>
    <t>EMAMILTD</t>
  </si>
  <si>
    <t>IPCA Laboratories Ltd</t>
  </si>
  <si>
    <t>IPCALAB</t>
  </si>
  <si>
    <t>BSE Ltd</t>
  </si>
  <si>
    <t>BSE</t>
  </si>
  <si>
    <t>Stock Exchanges &amp; Ratings</t>
  </si>
  <si>
    <t>Star Health and Allied Insurance Company Ltd</t>
  </si>
  <si>
    <t>STARHEALTH</t>
  </si>
  <si>
    <t>Apar Industries Ltd</t>
  </si>
  <si>
    <t>APARINDS</t>
  </si>
  <si>
    <t>Gland Pharma Ltd</t>
  </si>
  <si>
    <t>GLAND</t>
  </si>
  <si>
    <t>Blue Star Ltd</t>
  </si>
  <si>
    <t>BLUESTARCO</t>
  </si>
  <si>
    <t>Syngene International Ltd</t>
  </si>
  <si>
    <t>SYNGENE</t>
  </si>
  <si>
    <t>One 97 Communications Ltd</t>
  </si>
  <si>
    <t>PAYTM</t>
  </si>
  <si>
    <t>Business Support Services</t>
  </si>
  <si>
    <t>J K Cement Ltd</t>
  </si>
  <si>
    <t>JKCEMENT</t>
  </si>
  <si>
    <t>Dalmia Bharat Ltd</t>
  </si>
  <si>
    <t>DALBHARAT</t>
  </si>
  <si>
    <t>NBCC (India) Ltd</t>
  </si>
  <si>
    <t>NBCC</t>
  </si>
  <si>
    <t>CRISIL Ltd</t>
  </si>
  <si>
    <t>CRISIL</t>
  </si>
  <si>
    <t>Aditya Birla Fashion and Retail Ltd</t>
  </si>
  <si>
    <t>ABFRL</t>
  </si>
  <si>
    <t>Go Digit General Insurance Ltd</t>
  </si>
  <si>
    <t>GODIGIT</t>
  </si>
  <si>
    <t>Sun Tv Network Ltd</t>
  </si>
  <si>
    <t>SUNTV</t>
  </si>
  <si>
    <t>TV Channels &amp; Broadcasters</t>
  </si>
  <si>
    <t>Embassy Office Parks REIT</t>
  </si>
  <si>
    <t>EMBASSY</t>
  </si>
  <si>
    <t>National Aluminium Co Ltd</t>
  </si>
  <si>
    <t>NATIONALUM</t>
  </si>
  <si>
    <t>Bandhan Bank Ltd</t>
  </si>
  <si>
    <t>BANDHANBNK</t>
  </si>
  <si>
    <t>Motherson Sumi Wiring India Ltd</t>
  </si>
  <si>
    <t>MSUMI</t>
  </si>
  <si>
    <t>BASF India Ltd</t>
  </si>
  <si>
    <t>BASF</t>
  </si>
  <si>
    <t>Apollo Tyres Ltd</t>
  </si>
  <si>
    <t>APOLLOTYRE</t>
  </si>
  <si>
    <t>TVS Holdings Ltd</t>
  </si>
  <si>
    <t>TVSHLTD</t>
  </si>
  <si>
    <t>KPR Mill Ltd</t>
  </si>
  <si>
    <t>KPRMILL</t>
  </si>
  <si>
    <t>Textiles</t>
  </si>
  <si>
    <t>Tata Investment Corporation Ltd</t>
  </si>
  <si>
    <t>TATAINVEST</t>
  </si>
  <si>
    <t>Godrej Industries Ltd</t>
  </si>
  <si>
    <t>GODREJIND</t>
  </si>
  <si>
    <t>J B Chemicals and Pharmaceuticals Ltd</t>
  </si>
  <si>
    <t>JBCHEPHARM</t>
  </si>
  <si>
    <t>Delhivery Ltd</t>
  </si>
  <si>
    <t>DELHIVERY</t>
  </si>
  <si>
    <t>Carborundum Universal Ltd</t>
  </si>
  <si>
    <t>CARBORUNIV</t>
  </si>
  <si>
    <t>ZF Commercial Vehicle Control Systems India Ltd</t>
  </si>
  <si>
    <t>ZFCVINDIA</t>
  </si>
  <si>
    <t>Hindustan Copper Ltd</t>
  </si>
  <si>
    <t>HINDCOPPER</t>
  </si>
  <si>
    <t>Mining - Copper</t>
  </si>
  <si>
    <t>Amara Raja Energy &amp; Mobility Ltd</t>
  </si>
  <si>
    <t>ARE&amp;M</t>
  </si>
  <si>
    <t>Timken India Ltd</t>
  </si>
  <si>
    <t>TIMKEN</t>
  </si>
  <si>
    <t>Global Health Ltd</t>
  </si>
  <si>
    <t>MEDANTA</t>
  </si>
  <si>
    <t>Bayer Cropscience Ltd</t>
  </si>
  <si>
    <t>BAYERCROP</t>
  </si>
  <si>
    <t>Cholamandalam Financial Holdings Ltd</t>
  </si>
  <si>
    <t>CHOLAHLDNG</t>
  </si>
  <si>
    <t>Poonawalla Fincorp Ltd</t>
  </si>
  <si>
    <t>POONAWALLA</t>
  </si>
  <si>
    <t>Sundram Fasteners Ltd</t>
  </si>
  <si>
    <t>SUNDRMFAST</t>
  </si>
  <si>
    <t>Crompton Greaves Consumer Electricals Ltd</t>
  </si>
  <si>
    <t>CROMPTON</t>
  </si>
  <si>
    <t>ITI Ltd</t>
  </si>
  <si>
    <t>ITI</t>
  </si>
  <si>
    <t>Telecom Equipments</t>
  </si>
  <si>
    <t>Hatsun Agro Product Ltd</t>
  </si>
  <si>
    <t>HATSUN</t>
  </si>
  <si>
    <t>Kaynes Technology India Ltd</t>
  </si>
  <si>
    <t>KAYNES</t>
  </si>
  <si>
    <t>Inox Wind Ltd</t>
  </si>
  <si>
    <t>INOXWIND</t>
  </si>
  <si>
    <t>Vedant Fashions Ltd</t>
  </si>
  <si>
    <t>MANYAVAR</t>
  </si>
  <si>
    <t>Central Depository Services (India) Ltd</t>
  </si>
  <si>
    <t>CDSL</t>
  </si>
  <si>
    <t>Dr. Lal PathLabs Ltd</t>
  </si>
  <si>
    <t>LALPATHLAB</t>
  </si>
  <si>
    <t>Sumitomo Chemical India Ltd</t>
  </si>
  <si>
    <t>SUMICHEM</t>
  </si>
  <si>
    <t>Natco Pharma Ltd</t>
  </si>
  <si>
    <t>NATCOPHARM</t>
  </si>
  <si>
    <t>Grindwell Norton Ltd</t>
  </si>
  <si>
    <t>GRINDWELL</t>
  </si>
  <si>
    <t>Tata Chemicals Ltd</t>
  </si>
  <si>
    <t>TATACHEM</t>
  </si>
  <si>
    <t>Pfizer Ltd</t>
  </si>
  <si>
    <t>PFIZER</t>
  </si>
  <si>
    <t>Aarti Industries Ltd</t>
  </si>
  <si>
    <t>AARTIIND</t>
  </si>
  <si>
    <t>Whirlpool of India Ltd</t>
  </si>
  <si>
    <t>WHIRLPOOL</t>
  </si>
  <si>
    <t>Brigade Enterprises Ltd</t>
  </si>
  <si>
    <t>BRIGADE</t>
  </si>
  <si>
    <t>Aegis Logistics Ltd</t>
  </si>
  <si>
    <t>AEGISLOG</t>
  </si>
  <si>
    <t>SKF India Ltd</t>
  </si>
  <si>
    <t>SKFINDIA</t>
  </si>
  <si>
    <t>Suven Pharmaceuticals Ltd</t>
  </si>
  <si>
    <t>SUVENPHAR</t>
  </si>
  <si>
    <t>KIOCL Ltd</t>
  </si>
  <si>
    <t>KIOCL</t>
  </si>
  <si>
    <t>Gillette India Ltd</t>
  </si>
  <si>
    <t>GILLETTE</t>
  </si>
  <si>
    <t>Ircon International Ltd</t>
  </si>
  <si>
    <t>IRCON</t>
  </si>
  <si>
    <t>Ratnamani Metals and Tubes Ltd</t>
  </si>
  <si>
    <t>RATNAMANI</t>
  </si>
  <si>
    <t>Castrol India Ltd</t>
  </si>
  <si>
    <t>CASTROLIND</t>
  </si>
  <si>
    <t>Jyoti CNC Automation Ltd</t>
  </si>
  <si>
    <t>JYOTICNC</t>
  </si>
  <si>
    <t>Computer Hardware</t>
  </si>
  <si>
    <t>EIH Ltd</t>
  </si>
  <si>
    <t>EIHOTEL</t>
  </si>
  <si>
    <t>Narayana Hrudayalaya Ltd</t>
  </si>
  <si>
    <t>NH</t>
  </si>
  <si>
    <t>ICICI Securities Ltd</t>
  </si>
  <si>
    <t>ISEC</t>
  </si>
  <si>
    <t>Piramal Pharma Ltd</t>
  </si>
  <si>
    <t>PPLPHARMA</t>
  </si>
  <si>
    <t>Century Textiles and Industries Ltd</t>
  </si>
  <si>
    <t>CENTURYTEX</t>
  </si>
  <si>
    <t>Paper Products</t>
  </si>
  <si>
    <t>Jupiter Wagons Ltd</t>
  </si>
  <si>
    <t>JWL</t>
  </si>
  <si>
    <t>Rail</t>
  </si>
  <si>
    <t>Emcure Pharmaceuticals Ltd</t>
  </si>
  <si>
    <t>EMCURE</t>
  </si>
  <si>
    <t>Kansai Nerolac Paints Ltd</t>
  </si>
  <si>
    <t>KANSAINER</t>
  </si>
  <si>
    <t>CESC Ltd</t>
  </si>
  <si>
    <t>CESC</t>
  </si>
  <si>
    <t>Himadri Speciality Chemical Ltd</t>
  </si>
  <si>
    <t>HSCL</t>
  </si>
  <si>
    <t>Atul Ltd</t>
  </si>
  <si>
    <t>ATUL</t>
  </si>
  <si>
    <t>CPSE ETF</t>
  </si>
  <si>
    <t>CPSEETF</t>
  </si>
  <si>
    <t>Equity</t>
  </si>
  <si>
    <t>Garden Reach Shipbuilders &amp; Engineers Ltd</t>
  </si>
  <si>
    <t>GRSE</t>
  </si>
  <si>
    <t>Godfrey Phillips India Ltd</t>
  </si>
  <si>
    <t>GODFRYPHLP</t>
  </si>
  <si>
    <t>Laurus Labs Ltd</t>
  </si>
  <si>
    <t>LAURUSLABS</t>
  </si>
  <si>
    <t>Multi Commodity Exchange of India Ltd</t>
  </si>
  <si>
    <t>MCX</t>
  </si>
  <si>
    <t>Kajaria Ceramics Ltd</t>
  </si>
  <si>
    <t>KAJARIACER</t>
  </si>
  <si>
    <t>Building Products - Ceramics</t>
  </si>
  <si>
    <t>Finolex Cables Ltd</t>
  </si>
  <si>
    <t>FINCABLES</t>
  </si>
  <si>
    <t>Radico Khaitan Ltd</t>
  </si>
  <si>
    <t>RADICO</t>
  </si>
  <si>
    <t>Triveni Turbine Ltd</t>
  </si>
  <si>
    <t>TRITURBINE</t>
  </si>
  <si>
    <t>Piramal Enterprises Ltd</t>
  </si>
  <si>
    <t>PEL</t>
  </si>
  <si>
    <t>Affle (India) Ltd</t>
  </si>
  <si>
    <t>AFFLE</t>
  </si>
  <si>
    <t>Advertising</t>
  </si>
  <si>
    <t>V Guard Industries Ltd</t>
  </si>
  <si>
    <t>VGUARD</t>
  </si>
  <si>
    <t>Vinati Organics Ltd</t>
  </si>
  <si>
    <t>VINATIORGA</t>
  </si>
  <si>
    <t>Alembic Pharmaceuticals Ltd</t>
  </si>
  <si>
    <t>APLLTD</t>
  </si>
  <si>
    <t>Nuvama Wealth Management Ltd</t>
  </si>
  <si>
    <t>NUVAMA</t>
  </si>
  <si>
    <t>JBM Auto Ltd</t>
  </si>
  <si>
    <t>JBMA</t>
  </si>
  <si>
    <t>PNB Housing Finance Ltd</t>
  </si>
  <si>
    <t>PNBHOUSING</t>
  </si>
  <si>
    <t>Bikaji Foods International Ltd</t>
  </si>
  <si>
    <t>BIKAJI</t>
  </si>
  <si>
    <t>Swan Energy Ltd</t>
  </si>
  <si>
    <t>SWANENERGY</t>
  </si>
  <si>
    <t>Tejas Networks Ltd</t>
  </si>
  <si>
    <t>TEJASNET</t>
  </si>
  <si>
    <t>KEC International Ltd</t>
  </si>
  <si>
    <t>KEC</t>
  </si>
  <si>
    <t>Chambal Fertilisers and Chemicals Ltd</t>
  </si>
  <si>
    <t>CHAMBLFERT</t>
  </si>
  <si>
    <t>Computer Age Management Services Ltd</t>
  </si>
  <si>
    <t>CAMS</t>
  </si>
  <si>
    <t>Devyani International Ltd</t>
  </si>
  <si>
    <t>DEVYANI</t>
  </si>
  <si>
    <t>Shyam Metalics and Energy Ltd</t>
  </si>
  <si>
    <t>SHYAMMETL</t>
  </si>
  <si>
    <t>CIE Automotive India Ltd</t>
  </si>
  <si>
    <t>CIEINDIA</t>
  </si>
  <si>
    <t>Jyothy Labs Ltd</t>
  </si>
  <si>
    <t>JYOTHYLAB</t>
  </si>
  <si>
    <t>PTC Industries Ltd</t>
  </si>
  <si>
    <t>PTCIL</t>
  </si>
  <si>
    <t>Signatureglobal (India) Ltd</t>
  </si>
  <si>
    <t>SIGNATURE</t>
  </si>
  <si>
    <t>Jindal SAW Ltd</t>
  </si>
  <si>
    <t>JINDALSAW</t>
  </si>
  <si>
    <t>Relaxo Footwears Ltd</t>
  </si>
  <si>
    <t>RELAXO</t>
  </si>
  <si>
    <t>Five-Star Business Finance Ltd</t>
  </si>
  <si>
    <t>FIVESTAR</t>
  </si>
  <si>
    <t>HFCL Ltd</t>
  </si>
  <si>
    <t>HFCL</t>
  </si>
  <si>
    <t>NCC Ltd</t>
  </si>
  <si>
    <t>NCC</t>
  </si>
  <si>
    <t>Nexus Select Trust</t>
  </si>
  <si>
    <t>NXST</t>
  </si>
  <si>
    <t>Mindspace Business Parks REIT</t>
  </si>
  <si>
    <t>MINDSPACE</t>
  </si>
  <si>
    <t>Kalpataru Projects International Ltd</t>
  </si>
  <si>
    <t>KPIL</t>
  </si>
  <si>
    <t>Cello World Ltd</t>
  </si>
  <si>
    <t>CELLO</t>
  </si>
  <si>
    <t>Aditya Birla Sun Life Amc Ltd</t>
  </si>
  <si>
    <t>ABSLAMC</t>
  </si>
  <si>
    <t>CreditAccess Grameen Ltd</t>
  </si>
  <si>
    <t>CREDITACC</t>
  </si>
  <si>
    <t>Firstsource Solutions Ltd</t>
  </si>
  <si>
    <t>FSL</t>
  </si>
  <si>
    <t>Outsourced services</t>
  </si>
  <si>
    <t>Techno Electric &amp; Engineering Company Ltd</t>
  </si>
  <si>
    <t>TECHNOE</t>
  </si>
  <si>
    <t>Schneider Electric Infrastructure Ltd</t>
  </si>
  <si>
    <t>SCHNEIDER</t>
  </si>
  <si>
    <t>Elgi Equipments Ltd</t>
  </si>
  <si>
    <t>ELGIEQUIP</t>
  </si>
  <si>
    <t>Titagarh Rail Systems Ltd</t>
  </si>
  <si>
    <t>TITAGARH</t>
  </si>
  <si>
    <t>IFCI Ltd</t>
  </si>
  <si>
    <t>IFCI</t>
  </si>
  <si>
    <t>Blue Dart Express Ltd</t>
  </si>
  <si>
    <t>BLUEDART</t>
  </si>
  <si>
    <t>Sobha Ltd</t>
  </si>
  <si>
    <t>SOBHA</t>
  </si>
  <si>
    <t>Great Eastern Shipping Company Ltd</t>
  </si>
  <si>
    <t>GESHIP</t>
  </si>
  <si>
    <t>Aster DM Healthcare Ltd</t>
  </si>
  <si>
    <t>ASTERDM</t>
  </si>
  <si>
    <t>Angel One Ltd</t>
  </si>
  <si>
    <t>ANGELONE</t>
  </si>
  <si>
    <t>Ramco Cements Limited</t>
  </si>
  <si>
    <t>RAMCOCEM</t>
  </si>
  <si>
    <t>Trident Ltd</t>
  </si>
  <si>
    <t>TRIDENT</t>
  </si>
  <si>
    <t>Kirloskar Oil Engines Ltd</t>
  </si>
  <si>
    <t>KIRLOSENG</t>
  </si>
  <si>
    <t>Poly Medicure Ltd</t>
  </si>
  <si>
    <t>POLYMED</t>
  </si>
  <si>
    <t>Health Care Equipment &amp; Supplies</t>
  </si>
  <si>
    <t>Tbo Tek Ltd</t>
  </si>
  <si>
    <t>TBOTEK</t>
  </si>
  <si>
    <t>Tour &amp; Travel Services</t>
  </si>
  <si>
    <t>Gujarat State Petronet Ltd</t>
  </si>
  <si>
    <t>GSPL</t>
  </si>
  <si>
    <t>R R Kabel Ltd</t>
  </si>
  <si>
    <t>RRKABEL</t>
  </si>
  <si>
    <t>Cyient Ltd</t>
  </si>
  <si>
    <t>CYIENT</t>
  </si>
  <si>
    <t>Welspun Corp Ltd</t>
  </si>
  <si>
    <t>WELCORP</t>
  </si>
  <si>
    <t>Bata India Ltd</t>
  </si>
  <si>
    <t>BATAINDIA</t>
  </si>
  <si>
    <t>Aadhar Housing Finance Ltd</t>
  </si>
  <si>
    <t>AADHARHFC</t>
  </si>
  <si>
    <t>Mahanagar Gas Ltd</t>
  </si>
  <si>
    <t>MGL</t>
  </si>
  <si>
    <t>Krishna Institute of Medical Sciences Ltd</t>
  </si>
  <si>
    <t>KIMS</t>
  </si>
  <si>
    <t>Finolex Industries Ltd</t>
  </si>
  <si>
    <t>FINPIPE</t>
  </si>
  <si>
    <t>Tata Teleservices (Maharashtra) Ltd</t>
  </si>
  <si>
    <t>TTML</t>
  </si>
  <si>
    <t>IIFL Finance Ltd</t>
  </si>
  <si>
    <t>IIFL</t>
  </si>
  <si>
    <t>Manappuram Finance Ltd</t>
  </si>
  <si>
    <t>MANAPPURAM</t>
  </si>
  <si>
    <t>Anant Raj Ltd</t>
  </si>
  <si>
    <t>ANANTRAJ</t>
  </si>
  <si>
    <t>DCM Shriram Ltd</t>
  </si>
  <si>
    <t>DCMSHRIRAM</t>
  </si>
  <si>
    <t>Kfin Technologies Ltd</t>
  </si>
  <si>
    <t>KFINTECH</t>
  </si>
  <si>
    <t>Zensar Technologies Ltd</t>
  </si>
  <si>
    <t>ZENSARTECH</t>
  </si>
  <si>
    <t>Clean Science and Technology Ltd</t>
  </si>
  <si>
    <t>CLEAN</t>
  </si>
  <si>
    <t>Indian Energy Exchange Ltd</t>
  </si>
  <si>
    <t>IEX</t>
  </si>
  <si>
    <t>Power Trading &amp; Consultancy</t>
  </si>
  <si>
    <t>Chalet Hotels Ltd</t>
  </si>
  <si>
    <t>CHALET</t>
  </si>
  <si>
    <t>IDFC Ltd</t>
  </si>
  <si>
    <t>IDFC</t>
  </si>
  <si>
    <t>Navin Fluorine International Ltd</t>
  </si>
  <si>
    <t>NAVINFLUOR</t>
  </si>
  <si>
    <t>Karur Vysya Bank Ltd</t>
  </si>
  <si>
    <t>KARURVYSYA</t>
  </si>
  <si>
    <t>Welspun Living Ltd</t>
  </si>
  <si>
    <t>WELSPUNLIV</t>
  </si>
  <si>
    <t>Authum Investment &amp; Infrastructure Ltd</t>
  </si>
  <si>
    <t>AIIL</t>
  </si>
  <si>
    <t>Capri Global Capital Ltd</t>
  </si>
  <si>
    <t>CGCL</t>
  </si>
  <si>
    <t>BEML Ltd</t>
  </si>
  <si>
    <t>BEML</t>
  </si>
  <si>
    <t>Jai Balaji Industries Ltd</t>
  </si>
  <si>
    <t>JAIBALAJI</t>
  </si>
  <si>
    <t>HBL Power Systems Ltd</t>
  </si>
  <si>
    <t>HBLPOWER</t>
  </si>
  <si>
    <t>Sonata Software Ltd</t>
  </si>
  <si>
    <t>SONATSOFTW</t>
  </si>
  <si>
    <t>Ramkrishna Forgings Ltd</t>
  </si>
  <si>
    <t>RKFORGE</t>
  </si>
  <si>
    <t>Granules India Ltd</t>
  </si>
  <si>
    <t>GRANULES</t>
  </si>
  <si>
    <t>Fine Organic Industries Ltd</t>
  </si>
  <si>
    <t>FINEORG</t>
  </si>
  <si>
    <t>Indiamart Intermesh Ltd</t>
  </si>
  <si>
    <t>INDIAMART</t>
  </si>
  <si>
    <t>Waaree Renewable Technologies Ltd</t>
  </si>
  <si>
    <t>WAAREERTL</t>
  </si>
  <si>
    <t>Eris Lifesciences Ltd</t>
  </si>
  <si>
    <t>ERIS</t>
  </si>
  <si>
    <t>Astrazeneca Pharma India Ltd</t>
  </si>
  <si>
    <t>ASTRAZEN</t>
  </si>
  <si>
    <t>Data Patterns (India) Ltd</t>
  </si>
  <si>
    <t>DATAPATTNS</t>
  </si>
  <si>
    <t>RITES Ltd</t>
  </si>
  <si>
    <t>RITES</t>
  </si>
  <si>
    <t>Birlasoft Ltd</t>
  </si>
  <si>
    <t>BSOFT</t>
  </si>
  <si>
    <t>Bombay Burmah Trading Corporation Ltd</t>
  </si>
  <si>
    <t>BBTC</t>
  </si>
  <si>
    <t>Century Plyboards (India) Ltd</t>
  </si>
  <si>
    <t>CENTURYPLY</t>
  </si>
  <si>
    <t>Wood Products</t>
  </si>
  <si>
    <t>KSB Ltd</t>
  </si>
  <si>
    <t>KSB</t>
  </si>
  <si>
    <t>NMDC Steel Ltd</t>
  </si>
  <si>
    <t>NSLNISP</t>
  </si>
  <si>
    <t>Godrej Agrovet Ltd</t>
  </si>
  <si>
    <t>GODREJAGRO</t>
  </si>
  <si>
    <t>Agro Products</t>
  </si>
  <si>
    <t>Concord Biotech Ltd</t>
  </si>
  <si>
    <t>CONCORDBIO</t>
  </si>
  <si>
    <t>Lakshmi Machine Works Ltd</t>
  </si>
  <si>
    <t>LAXMIMACH</t>
  </si>
  <si>
    <t>Sterling and Wilson Renewable Energy Ltd</t>
  </si>
  <si>
    <t>SWSOLAR</t>
  </si>
  <si>
    <t>Kirloskar Brothers Ltd</t>
  </si>
  <si>
    <t>KIRLOSBROS</t>
  </si>
  <si>
    <t>Supreme Petrochem Ltd</t>
  </si>
  <si>
    <t>SPLPETRO</t>
  </si>
  <si>
    <t>Bls International Services Ltd</t>
  </si>
  <si>
    <t>BLS</t>
  </si>
  <si>
    <t>Redington Ltd</t>
  </si>
  <si>
    <t>REDINGTON</t>
  </si>
  <si>
    <t>Technology Hardware</t>
  </si>
  <si>
    <t>Sanofi India Ltd</t>
  </si>
  <si>
    <t>SANOFI</t>
  </si>
  <si>
    <t>UTI S&amp;P BSE Sensex ETF</t>
  </si>
  <si>
    <t>UTISENSETF</t>
  </si>
  <si>
    <t>Railtel Corporation of India Ltd</t>
  </si>
  <si>
    <t>RAILTEL</t>
  </si>
  <si>
    <t>Communication &amp; Networking</t>
  </si>
  <si>
    <t>G R Infraprojects Ltd</t>
  </si>
  <si>
    <t>GRINFRA</t>
  </si>
  <si>
    <t>Action Construction Equipment Ltd</t>
  </si>
  <si>
    <t>ACE</t>
  </si>
  <si>
    <t>Heavy Machinery</t>
  </si>
  <si>
    <t>Asahi India Glass Ltd</t>
  </si>
  <si>
    <t>ASAHIINDIA</t>
  </si>
  <si>
    <t>MMTC Ltd</t>
  </si>
  <si>
    <t>MMTC</t>
  </si>
  <si>
    <t>Aptus Value Housing Finance India Ltd</t>
  </si>
  <si>
    <t>APTUS</t>
  </si>
  <si>
    <t>Anand Rathi Wealth Ltd</t>
  </si>
  <si>
    <t>ANANDRATHI</t>
  </si>
  <si>
    <t>Wockhardt Ltd</t>
  </si>
  <si>
    <t>WOCKPHARMA</t>
  </si>
  <si>
    <t>Akzo Nobel India Ltd</t>
  </si>
  <si>
    <t>AKZOINDIA</t>
  </si>
  <si>
    <t>Neuland Laboratories Ltd</t>
  </si>
  <si>
    <t>NEULANDLAB</t>
  </si>
  <si>
    <t>Doms Industries Ltd</t>
  </si>
  <si>
    <t>DOMS</t>
  </si>
  <si>
    <t>Office Supplies</t>
  </si>
  <si>
    <t>Zydus Wellness Ltd</t>
  </si>
  <si>
    <t>ZYDUSWELL</t>
  </si>
  <si>
    <t>Honasa Consumer Ltd</t>
  </si>
  <si>
    <t>HONASA</t>
  </si>
  <si>
    <t>Newgen Software Technologies Ltd</t>
  </si>
  <si>
    <t>NEWGEN</t>
  </si>
  <si>
    <t>PCBL Ltd</t>
  </si>
  <si>
    <t>PCBL</t>
  </si>
  <si>
    <t>Vardhman Textiles Ltd</t>
  </si>
  <si>
    <t>VTL</t>
  </si>
  <si>
    <t>PVR INOX Ltd</t>
  </si>
  <si>
    <t>PVRINOX</t>
  </si>
  <si>
    <t>Theatres</t>
  </si>
  <si>
    <t>Zen Technologies Ltd</t>
  </si>
  <si>
    <t>ZENTEC</t>
  </si>
  <si>
    <t>E I D-Parry (India) Ltd</t>
  </si>
  <si>
    <t>EIDPARRY</t>
  </si>
  <si>
    <t>Sugar</t>
  </si>
  <si>
    <t>Godawari Power and Ispat Ltd</t>
  </si>
  <si>
    <t>GPIL</t>
  </si>
  <si>
    <t>Amber Enterprises India Ltd</t>
  </si>
  <si>
    <t>AMBER</t>
  </si>
  <si>
    <t>Akums Drugs and Pharmaceuticals Ltd</t>
  </si>
  <si>
    <t>AKUMS</t>
  </si>
  <si>
    <t>TTK Prestige Ltd</t>
  </si>
  <si>
    <t>TTKPRESTIG</t>
  </si>
  <si>
    <t>Chennai Petroleum Corporation Ltd</t>
  </si>
  <si>
    <t>CHENNPETRO</t>
  </si>
  <si>
    <t>Indegene Ltd</t>
  </si>
  <si>
    <t>INDGN</t>
  </si>
  <si>
    <t>Aavas Financiers Ltd</t>
  </si>
  <si>
    <t>AAVAS</t>
  </si>
  <si>
    <t>Jubilant Pharmova Ltd</t>
  </si>
  <si>
    <t>JUBLPHARMA</t>
  </si>
  <si>
    <t>Netweb Technologies India Ltd</t>
  </si>
  <si>
    <t>NETWEB</t>
  </si>
  <si>
    <t>Nava Limited</t>
  </si>
  <si>
    <t>NAVA</t>
  </si>
  <si>
    <t>Cera Sanitaryware Ltd</t>
  </si>
  <si>
    <t>CERA</t>
  </si>
  <si>
    <t>Elecon Engineering Company Ltd</t>
  </si>
  <si>
    <t>ELECON</t>
  </si>
  <si>
    <t>Voltamp Transformers Ltd</t>
  </si>
  <si>
    <t>VOLTAMP</t>
  </si>
  <si>
    <t>KPI Green Energy Ltd</t>
  </si>
  <si>
    <t>KPIGREEN</t>
  </si>
  <si>
    <t>RBL Bank Ltd</t>
  </si>
  <si>
    <t>RBLBANK</t>
  </si>
  <si>
    <t>Zee Entertainment Enterprises Ltd</t>
  </si>
  <si>
    <t>ZEEL</t>
  </si>
  <si>
    <t>Electrosteel Castings Ltd</t>
  </si>
  <si>
    <t>ELECTCAST</t>
  </si>
  <si>
    <t>Praj Industries Ltd</t>
  </si>
  <si>
    <t>PRAJIND</t>
  </si>
  <si>
    <t>UTI Asset Management Company Ltd</t>
  </si>
  <si>
    <t>UTIAMC</t>
  </si>
  <si>
    <t>Cube Highways Trust</t>
  </si>
  <si>
    <t>CUBEINVIT</t>
  </si>
  <si>
    <t>Roads</t>
  </si>
  <si>
    <t>Intellect Design Arena Ltd</t>
  </si>
  <si>
    <t>INTELLECT</t>
  </si>
  <si>
    <t>Craftsman Automation Ltd</t>
  </si>
  <si>
    <t>CRAFTSMAN</t>
  </si>
  <si>
    <t>Deepak Fertilisers and Petrochemicals Corp Ltd</t>
  </si>
  <si>
    <t>DEEPAKFERT</t>
  </si>
  <si>
    <t>Reliance Power Ltd</t>
  </si>
  <si>
    <t>RPOWER</t>
  </si>
  <si>
    <t>Engineers India Ltd</t>
  </si>
  <si>
    <t>ENGINERSIN</t>
  </si>
  <si>
    <t>shipping corporation of India Ltd</t>
  </si>
  <si>
    <t>SCI</t>
  </si>
  <si>
    <t>Alok Industries Ltd</t>
  </si>
  <si>
    <t>ALOKINDS</t>
  </si>
  <si>
    <t>Olectra Greentech Ltd</t>
  </si>
  <si>
    <t>OLECTRA</t>
  </si>
  <si>
    <t>Ingersoll-Rand (India) Ltd</t>
  </si>
  <si>
    <t>INGERRAND</t>
  </si>
  <si>
    <t>Raymond Ltd</t>
  </si>
  <si>
    <t>RAYMOND</t>
  </si>
  <si>
    <t>Rainbow Children's Medicare Ltd</t>
  </si>
  <si>
    <t>RAINBOW</t>
  </si>
  <si>
    <t>CE Info Systems Ltd</t>
  </si>
  <si>
    <t>MAPMYINDIA</t>
  </si>
  <si>
    <t>PNC Infratech Ltd</t>
  </si>
  <si>
    <t>PNCINFRA</t>
  </si>
  <si>
    <t>Tanla Platforms Ltd</t>
  </si>
  <si>
    <t>TANLA</t>
  </si>
  <si>
    <t>Minda Corporation Ltd</t>
  </si>
  <si>
    <t>MINDACORP</t>
  </si>
  <si>
    <t>Glenmark Life Sciences Ltd</t>
  </si>
  <si>
    <t>GLS</t>
  </si>
  <si>
    <t>RHI Magnesita India Ltd</t>
  </si>
  <si>
    <t>RHIM</t>
  </si>
  <si>
    <t>Jaiprakash Power Ventures Ltd</t>
  </si>
  <si>
    <t>JPPOWER</t>
  </si>
  <si>
    <t>Jammu and Kashmir Bank Ltd</t>
  </si>
  <si>
    <t>J&amp;KBANK</t>
  </si>
  <si>
    <t>Westlife Foodworld Ltd</t>
  </si>
  <si>
    <t>WESTLIFE</t>
  </si>
  <si>
    <t>City Union Bank Ltd</t>
  </si>
  <si>
    <t>CUB</t>
  </si>
  <si>
    <t>Gravita India Ltd</t>
  </si>
  <si>
    <t>GRAVITA</t>
  </si>
  <si>
    <t>Metals - Lead</t>
  </si>
  <si>
    <t>Eclerx Services Ltd</t>
  </si>
  <si>
    <t>ECLERX</t>
  </si>
  <si>
    <t>Nuvoco Vistas Corporation Ltd</t>
  </si>
  <si>
    <t>NUVOCO</t>
  </si>
  <si>
    <t>Caplin Point Laboratories Ltd</t>
  </si>
  <si>
    <t>CAPLIPOINT</t>
  </si>
  <si>
    <t>Genus Power Infrastructures Ltd</t>
  </si>
  <si>
    <t>GENUSPOWER</t>
  </si>
  <si>
    <t>Gujarat Mineral Development Corporation Ltd</t>
  </si>
  <si>
    <t>GMDCLTD</t>
  </si>
  <si>
    <t>Kirloskar Ferrous Industries Ltd</t>
  </si>
  <si>
    <t>KIRLFER</t>
  </si>
  <si>
    <t>Aether Industries Ltd</t>
  </si>
  <si>
    <t>AETHER</t>
  </si>
  <si>
    <t>Safari Industries (India) Ltd</t>
  </si>
  <si>
    <t>SAFARI</t>
  </si>
  <si>
    <t>Tega Industries Ltd</t>
  </si>
  <si>
    <t>TEGA</t>
  </si>
  <si>
    <t>Happy Forgings Ltd</t>
  </si>
  <si>
    <t>HAPPYFORGE</t>
  </si>
  <si>
    <t>Auto, Truck &amp; Motorcycle Parts</t>
  </si>
  <si>
    <t>PG Electroplast Ltd</t>
  </si>
  <si>
    <t>PGEL</t>
  </si>
  <si>
    <t>Happiest Minds Technologies Ltd</t>
  </si>
  <si>
    <t>HAPPSTMNDS</t>
  </si>
  <si>
    <t>Powergrid Infrastructure Investment Trust</t>
  </si>
  <si>
    <t>PGINVIT</t>
  </si>
  <si>
    <t>Bajaj Electricals Ltd</t>
  </si>
  <si>
    <t>BAJAJELEC</t>
  </si>
  <si>
    <t>India Cements Ltd</t>
  </si>
  <si>
    <t>INDIACEM</t>
  </si>
  <si>
    <t>Symphony Ltd</t>
  </si>
  <si>
    <t>SYMPHONY</t>
  </si>
  <si>
    <t>Puravankara Ltd</t>
  </si>
  <si>
    <t>PURVA</t>
  </si>
  <si>
    <t>Rattanindia Enterprises Ltd</t>
  </si>
  <si>
    <t>RTNINDIA</t>
  </si>
  <si>
    <t>Gujarat Pipavav Port Ltd</t>
  </si>
  <si>
    <t>GPPL</t>
  </si>
  <si>
    <t>Just Dial Ltd</t>
  </si>
  <si>
    <t>JUSTDIAL</t>
  </si>
  <si>
    <t>Rashtriya Chemicals and Fertilizers Ltd</t>
  </si>
  <si>
    <t>RCF</t>
  </si>
  <si>
    <t>Inox India Ltd</t>
  </si>
  <si>
    <t>INOXINDIA</t>
  </si>
  <si>
    <t>Sea-Borne Tankers</t>
  </si>
  <si>
    <t>Jubilant Ingrevia Ltd</t>
  </si>
  <si>
    <t>JUBLINGREA</t>
  </si>
  <si>
    <t>CEAT Ltd</t>
  </si>
  <si>
    <t>CEATLTD</t>
  </si>
  <si>
    <t>Force Motors Ltd</t>
  </si>
  <si>
    <t>FORCEMOT</t>
  </si>
  <si>
    <t>Valor Estate Ltd</t>
  </si>
  <si>
    <t>DBREALTY</t>
  </si>
  <si>
    <t>Inox Wind Energy Ltd</t>
  </si>
  <si>
    <t>IWEL</t>
  </si>
  <si>
    <t>Can Fin Homes Ltd</t>
  </si>
  <si>
    <t>CANFINHOME</t>
  </si>
  <si>
    <t>Bharat 22 ETF</t>
  </si>
  <si>
    <t>ICICIB22</t>
  </si>
  <si>
    <t>Nippon India ETF Nifty Bank BeES</t>
  </si>
  <si>
    <t>BANKBEES</t>
  </si>
  <si>
    <t>Maharashtra Scooters Ltd</t>
  </si>
  <si>
    <t>MAHSCOOTER</t>
  </si>
  <si>
    <t>LT Foods Ltd</t>
  </si>
  <si>
    <t>LTFOODS</t>
  </si>
  <si>
    <t>Graphite India Ltd</t>
  </si>
  <si>
    <t>GRAPHITE</t>
  </si>
  <si>
    <t>HMT Ltd</t>
  </si>
  <si>
    <t>HMT</t>
  </si>
  <si>
    <t>Quess Corp Ltd</t>
  </si>
  <si>
    <t>QUESS</t>
  </si>
  <si>
    <t>Employment Services</t>
  </si>
  <si>
    <t>Alkyl Amines Chemicals Ltd</t>
  </si>
  <si>
    <t>ALKYLAMINE</t>
  </si>
  <si>
    <t>JK Tyre &amp; Industries Ltd</t>
  </si>
  <si>
    <t>JKTYRE</t>
  </si>
  <si>
    <t>HG Infra Engineering Ltd</t>
  </si>
  <si>
    <t>HGINFRA</t>
  </si>
  <si>
    <t>Bengal &amp; Assam Company Ltd</t>
  </si>
  <si>
    <t>BENGALASM</t>
  </si>
  <si>
    <t>Arvind Ltd</t>
  </si>
  <si>
    <t>ARVIND</t>
  </si>
  <si>
    <t>Metropolis Healthcare Ltd</t>
  </si>
  <si>
    <t>METROPOLIS</t>
  </si>
  <si>
    <t>Strides Pharma Science Ltd</t>
  </si>
  <si>
    <t>STAR</t>
  </si>
  <si>
    <t>Galaxy Surfactants Ltd</t>
  </si>
  <si>
    <t>GALAXYSURF</t>
  </si>
  <si>
    <t>Vesuvius India Ltd</t>
  </si>
  <si>
    <t>VESUVIUS</t>
  </si>
  <si>
    <t>Usha Martin Ltd</t>
  </si>
  <si>
    <t>USHAMART</t>
  </si>
  <si>
    <t>Transformers and Rectifiers (India) Ltd</t>
  </si>
  <si>
    <t>TRIL</t>
  </si>
  <si>
    <t>Isgec Heavy Engineering Ltd</t>
  </si>
  <si>
    <t>ISGEC</t>
  </si>
  <si>
    <t>Sapphire Foods India Ltd</t>
  </si>
  <si>
    <t>SAPPHIRE</t>
  </si>
  <si>
    <t>KNR Constructions Ltd</t>
  </si>
  <si>
    <t>KNRCON</t>
  </si>
  <si>
    <t>Latent View Analytics Ltd</t>
  </si>
  <si>
    <t>LATENTVIEW</t>
  </si>
  <si>
    <t>Network18 Media &amp; Investments Ltd</t>
  </si>
  <si>
    <t>NETWORK18</t>
  </si>
  <si>
    <t>Movies &amp; TV Serials</t>
  </si>
  <si>
    <t>Sheela Foam Ltd</t>
  </si>
  <si>
    <t>SFL</t>
  </si>
  <si>
    <t>Home Furnishing</t>
  </si>
  <si>
    <t>Avanti Feeds Ltd</t>
  </si>
  <si>
    <t>AVANTIFEED</t>
  </si>
  <si>
    <t>Balrampur Chini Mills Ltd</t>
  </si>
  <si>
    <t>BALRAMCHIN</t>
  </si>
  <si>
    <t>Birla Corporation Ltd</t>
  </si>
  <si>
    <t>BIRLACORPN</t>
  </si>
  <si>
    <t>Gujarat Narmada Valley Fertilizers &amp; Chemicals Ltd</t>
  </si>
  <si>
    <t>GNFC</t>
  </si>
  <si>
    <t>Shree Renuka Sugars Ltd</t>
  </si>
  <si>
    <t>RENUKA</t>
  </si>
  <si>
    <t>Azad Engineering Ltd</t>
  </si>
  <si>
    <t>AZAD</t>
  </si>
  <si>
    <t>Sarda Energy &amp; Minerals Ltd</t>
  </si>
  <si>
    <t>SARDAEN</t>
  </si>
  <si>
    <t>RedTape</t>
  </si>
  <si>
    <t>REDTAPE</t>
  </si>
  <si>
    <t>Brookfield India Real Estate Trust</t>
  </si>
  <si>
    <t>BIRET</t>
  </si>
  <si>
    <t>Prudent Corporate Advisory Services Ltd</t>
  </si>
  <si>
    <t>PRUDENT</t>
  </si>
  <si>
    <t>Route Mobile Ltd</t>
  </si>
  <si>
    <t>ROUTE</t>
  </si>
  <si>
    <t>Thomas Cook (India) Ltd</t>
  </si>
  <si>
    <t>THOMASCOOK</t>
  </si>
  <si>
    <t>Lemon Tree Hotels Ltd</t>
  </si>
  <si>
    <t>LEMONTREE</t>
  </si>
  <si>
    <t>India Grid Trust</t>
  </si>
  <si>
    <t>INDIGRID</t>
  </si>
  <si>
    <t>ITD Cementation India Ltd</t>
  </si>
  <si>
    <t>ITDCEM</t>
  </si>
  <si>
    <t>JK Lakshmi Cement Ltd</t>
  </si>
  <si>
    <t>JKLAKSHMI</t>
  </si>
  <si>
    <t>Tips Industries Ltd</t>
  </si>
  <si>
    <t>TIPSINDLTD</t>
  </si>
  <si>
    <t>Sammaan Capital Ltd</t>
  </si>
  <si>
    <t>SAMMAANCAP</t>
  </si>
  <si>
    <t>Aurionpro Solutions Ltd</t>
  </si>
  <si>
    <t>AURIONPRO</t>
  </si>
  <si>
    <t>Saregama India Ltd</t>
  </si>
  <si>
    <t>SAREGAMA</t>
  </si>
  <si>
    <t>Shakti Pumps (India) Ltd</t>
  </si>
  <si>
    <t>SHAKTIPUMP</t>
  </si>
  <si>
    <t>ESAB India Ltd</t>
  </si>
  <si>
    <t>ESABINDIA</t>
  </si>
  <si>
    <t>ELANTAS Beck India Ltd</t>
  </si>
  <si>
    <t>ELANTAS</t>
  </si>
  <si>
    <t>Juniper Hotels Ltd</t>
  </si>
  <si>
    <t>JUNIPER</t>
  </si>
  <si>
    <t>JM Financial Ltd</t>
  </si>
  <si>
    <t>JMFINANCIL</t>
  </si>
  <si>
    <t>Gujarat State Fertilizers &amp; Chemicals Ltd</t>
  </si>
  <si>
    <t>GSFC</t>
  </si>
  <si>
    <t>Keystone Realtors Ltd</t>
  </si>
  <si>
    <t>RUSTOMJEE</t>
  </si>
  <si>
    <t>Archean Chemical Industries Ltd</t>
  </si>
  <si>
    <t>ACI</t>
  </si>
  <si>
    <t>Kama Holdings Ltd</t>
  </si>
  <si>
    <t>KAMAHOLD</t>
  </si>
  <si>
    <t>Home First Finance Company India Ltd</t>
  </si>
  <si>
    <t>HOMEFIRST</t>
  </si>
  <si>
    <t>Eureka Forbes Ltd</t>
  </si>
  <si>
    <t>EUREKAFORBE</t>
  </si>
  <si>
    <t>Household Appliances</t>
  </si>
  <si>
    <t>Infibeam Avenues Ltd</t>
  </si>
  <si>
    <t>INFIBEAM</t>
  </si>
  <si>
    <t>Rategain Travel Technologies Ltd</t>
  </si>
  <si>
    <t>RATEGAIN</t>
  </si>
  <si>
    <t>National Standard (India) Ltd</t>
  </si>
  <si>
    <t>NATIONSTD</t>
  </si>
  <si>
    <t>Mahindra Lifespace Developers Ltd</t>
  </si>
  <si>
    <t>MAHLIFE</t>
  </si>
  <si>
    <t>Ahluwalia Contracts (India) Ltd</t>
  </si>
  <si>
    <t>AHLUCONT</t>
  </si>
  <si>
    <t>Lloyds Engineering Works Ltd</t>
  </si>
  <si>
    <t>LLOYDSENGG</t>
  </si>
  <si>
    <t>Reliance Infrastructure Ltd</t>
  </si>
  <si>
    <t>RELINFRA</t>
  </si>
  <si>
    <t>CMS Info Systems Ltd</t>
  </si>
  <si>
    <t>CMSINFO</t>
  </si>
  <si>
    <t>Campus Activewear Ltd</t>
  </si>
  <si>
    <t>CAMPUS</t>
  </si>
  <si>
    <t>Marksans Pharma Ltd</t>
  </si>
  <si>
    <t>MARKSANS</t>
  </si>
  <si>
    <t>Power Mech Projects Ltd</t>
  </si>
  <si>
    <t>POWERMECH</t>
  </si>
  <si>
    <t>Moil Ltd</t>
  </si>
  <si>
    <t>MOIL</t>
  </si>
  <si>
    <t>Mining - Manganese</t>
  </si>
  <si>
    <t>Black Box Ltd</t>
  </si>
  <si>
    <t>BBOX</t>
  </si>
  <si>
    <t>Equitas Small Finance Bank Ltd</t>
  </si>
  <si>
    <t>EQUITASBNK</t>
  </si>
  <si>
    <t>Electronics Mart India Ltd</t>
  </si>
  <si>
    <t>EMIL</t>
  </si>
  <si>
    <t>Mahindra Holidays and Resorts India Ltd</t>
  </si>
  <si>
    <t>MHRIL</t>
  </si>
  <si>
    <t>SBFC Finance Ltd</t>
  </si>
  <si>
    <t>SBFC</t>
  </si>
  <si>
    <t>CCL Products (India) Ltd</t>
  </si>
  <si>
    <t>CCL</t>
  </si>
  <si>
    <t>Rajesh Exports Ltd</t>
  </si>
  <si>
    <t>RAJESHEXPO</t>
  </si>
  <si>
    <t>Mastek Ltd</t>
  </si>
  <si>
    <t>MASTEK</t>
  </si>
  <si>
    <t>Sandur Manganese and Iron Ores Ltd</t>
  </si>
  <si>
    <t>SANDUMA</t>
  </si>
  <si>
    <t>Allied Blenders and Distillers Ltd</t>
  </si>
  <si>
    <t>ABDL</t>
  </si>
  <si>
    <t>Star Cement Ltd</t>
  </si>
  <si>
    <t>STARCEMENT</t>
  </si>
  <si>
    <t>Kotak Nifty Bank ETF</t>
  </si>
  <si>
    <t>BANKNIFTY1</t>
  </si>
  <si>
    <t>Procter &amp; Gamble Health Ltd</t>
  </si>
  <si>
    <t>PGHL</t>
  </si>
  <si>
    <t>Jupiter Life Line Hospitals Ltd</t>
  </si>
  <si>
    <t>JLHL</t>
  </si>
  <si>
    <t>Sunteck Realty Ltd</t>
  </si>
  <si>
    <t>SUNTECK</t>
  </si>
  <si>
    <t>Mrs. Bectors Food Specialities Ltd</t>
  </si>
  <si>
    <t>BECTORFOOD</t>
  </si>
  <si>
    <t>Triveni Engineering and Industries Ltd</t>
  </si>
  <si>
    <t>TRIVENI</t>
  </si>
  <si>
    <t>Anupam Rasayan India Ltd</t>
  </si>
  <si>
    <t>ANURAS</t>
  </si>
  <si>
    <t>Vijaya Diagnostic Centre Ltd</t>
  </si>
  <si>
    <t>VIJAYA</t>
  </si>
  <si>
    <t>RattanIndia Power Ltd</t>
  </si>
  <si>
    <t>RTNPOWER</t>
  </si>
  <si>
    <t>Shoppers Stop Ltd</t>
  </si>
  <si>
    <t>SHOPERSTOP</t>
  </si>
  <si>
    <t>Shriram Pistons &amp; Rings Ltd</t>
  </si>
  <si>
    <t>SHRIPISTON</t>
  </si>
  <si>
    <t>Varroc Engineering Ltd</t>
  </si>
  <si>
    <t>VARROC</t>
  </si>
  <si>
    <t>Ion Exchange (India) Ltd</t>
  </si>
  <si>
    <t>IONEXCHANG</t>
  </si>
  <si>
    <t>Environmental Services</t>
  </si>
  <si>
    <t>Blue Jet Healthcare Ltd</t>
  </si>
  <si>
    <t>BLUEJET</t>
  </si>
  <si>
    <t>SBI Nifty 50 ETF</t>
  </si>
  <si>
    <t>SETFNIF50</t>
  </si>
  <si>
    <t>BHARAT Bond ETF-April 2023-Growth</t>
  </si>
  <si>
    <t>EBBETF0423</t>
  </si>
  <si>
    <t>Debt</t>
  </si>
  <si>
    <t>TVS Supply Chain Solutions Ltd</t>
  </si>
  <si>
    <t>TVSSCS</t>
  </si>
  <si>
    <t>IFB Industries Ltd</t>
  </si>
  <si>
    <t>IFBIND</t>
  </si>
  <si>
    <t>Karnataka Bank Ltd</t>
  </si>
  <si>
    <t>KTKBANK</t>
  </si>
  <si>
    <t>JK Paper Ltd</t>
  </si>
  <si>
    <t>JKPAPER</t>
  </si>
  <si>
    <t>Dhanuka Agritech Ltd</t>
  </si>
  <si>
    <t>DHANUKA</t>
  </si>
  <si>
    <t>Gallantt Ispat Ltd</t>
  </si>
  <si>
    <t>GALLANTT</t>
  </si>
  <si>
    <t>Epigral Ltd</t>
  </si>
  <si>
    <t>EPIGRAL</t>
  </si>
  <si>
    <t>Piccadily Agro Industries Ltd</t>
  </si>
  <si>
    <t>PICCADIL</t>
  </si>
  <si>
    <t>Equinox India Developments Ltd</t>
  </si>
  <si>
    <t>EMBDL</t>
  </si>
  <si>
    <t>Va Tech Wabag Ltd</t>
  </si>
  <si>
    <t>WABAG</t>
  </si>
  <si>
    <t>Water Management</t>
  </si>
  <si>
    <t>Hindustan Construction Company Ltd</t>
  </si>
  <si>
    <t>HCC</t>
  </si>
  <si>
    <t>Kirloskar Pneumatic Company Ltd</t>
  </si>
  <si>
    <t>KIRLPNU</t>
  </si>
  <si>
    <t>Texmaco Rail &amp; Engineering Ltd</t>
  </si>
  <si>
    <t>TEXRAIL</t>
  </si>
  <si>
    <t>Prism Johnson Ltd</t>
  </si>
  <si>
    <t>PRSMJOHNSN</t>
  </si>
  <si>
    <t>Dilip Buildcon Ltd</t>
  </si>
  <si>
    <t>DBL</t>
  </si>
  <si>
    <t>HEG Ltd</t>
  </si>
  <si>
    <t>HEG</t>
  </si>
  <si>
    <t>Ujjivan Small Finance Bank Ltd</t>
  </si>
  <si>
    <t>UJJIVANSFB</t>
  </si>
  <si>
    <t>ASK Automotive Ltd</t>
  </si>
  <si>
    <t>ASKAUTOLTD</t>
  </si>
  <si>
    <t>Senco Gold Ltd</t>
  </si>
  <si>
    <t>SENCO</t>
  </si>
  <si>
    <t>Diamond Power Infrastructure Ltd</t>
  </si>
  <si>
    <t>DIACABS</t>
  </si>
  <si>
    <t>Astra Microwave Products Ltd</t>
  </si>
  <si>
    <t>ASTRAMICRO</t>
  </si>
  <si>
    <t>F D C Ltd</t>
  </si>
  <si>
    <t>FDC</t>
  </si>
  <si>
    <t>Choice International Ltd</t>
  </si>
  <si>
    <t>CHOICEIN</t>
  </si>
  <si>
    <t>Maharashtra Seamless Ltd</t>
  </si>
  <si>
    <t>MAHSEAMLES</t>
  </si>
  <si>
    <t>Ethos Ltd</t>
  </si>
  <si>
    <t>ETHOSLTD</t>
  </si>
  <si>
    <t>India Shelter Finance Corporation Ltd</t>
  </si>
  <si>
    <t>INDIASHLTR</t>
  </si>
  <si>
    <t>TV18 Broadcast Ltd</t>
  </si>
  <si>
    <t>TV18BRDCST</t>
  </si>
  <si>
    <t>Chemplast Sanmar Ltd</t>
  </si>
  <si>
    <t>CHEMPLASTS</t>
  </si>
  <si>
    <t>Transport Corporation of India Ltd</t>
  </si>
  <si>
    <t>TCI</t>
  </si>
  <si>
    <t>Religare Enterprises Ltd</t>
  </si>
  <si>
    <t>RELIGARE</t>
  </si>
  <si>
    <t>Max Estates Ltd</t>
  </si>
  <si>
    <t>MAXESTATES</t>
  </si>
  <si>
    <t>Mishra Dhatu Nigam Ltd</t>
  </si>
  <si>
    <t>MIDHANI</t>
  </si>
  <si>
    <t>Time Technoplast Ltd</t>
  </si>
  <si>
    <t>TIMETECHNO</t>
  </si>
  <si>
    <t>Welspun Enterprises Ltd</t>
  </si>
  <si>
    <t>WELENT</t>
  </si>
  <si>
    <t>Laxmi Organic Industries Ltd</t>
  </si>
  <si>
    <t>LXCHEM</t>
  </si>
  <si>
    <t>Technocraft Industries (India) Ltd</t>
  </si>
  <si>
    <t>TIIL</t>
  </si>
  <si>
    <t>MedPlus Health Services Ltd</t>
  </si>
  <si>
    <t>MEDPLUS</t>
  </si>
  <si>
    <t>Protean eGov Technologies Ltd</t>
  </si>
  <si>
    <t>PROTEAN</t>
  </si>
  <si>
    <t>IT Consulting &amp; Other Services</t>
  </si>
  <si>
    <t>Sharda Motor Industries Ltd</t>
  </si>
  <si>
    <t>SHARDAMOTR</t>
  </si>
  <si>
    <t>Sansera Engineering Ltd</t>
  </si>
  <si>
    <t>SANSERA</t>
  </si>
  <si>
    <t>GMR Power and Urban Infra Ltd</t>
  </si>
  <si>
    <t>GMRP&amp;UI</t>
  </si>
  <si>
    <t>Orchid Pharma Ltd</t>
  </si>
  <si>
    <t>ORCHPHARMA</t>
  </si>
  <si>
    <t>Indo Count Industries Ltd</t>
  </si>
  <si>
    <t>ICIL</t>
  </si>
  <si>
    <t>JSW Holdings Ltd</t>
  </si>
  <si>
    <t>JSWHL</t>
  </si>
  <si>
    <t>Responsive Industries Ltd</t>
  </si>
  <si>
    <t>RESPONIND</t>
  </si>
  <si>
    <t>Building Products - Granite</t>
  </si>
  <si>
    <t>Dodla Dairy Ltd</t>
  </si>
  <si>
    <t>DODLA</t>
  </si>
  <si>
    <t>Garware Technical Fibres Ltd</t>
  </si>
  <si>
    <t>GARFIBRES</t>
  </si>
  <si>
    <t>Magellanic Cloud Ltd</t>
  </si>
  <si>
    <t>MCLOUD</t>
  </si>
  <si>
    <t>Ganesh Housing Corp Ltd</t>
  </si>
  <si>
    <t>GANESHHOUC</t>
  </si>
  <si>
    <t>V-mart Retail Ltd</t>
  </si>
  <si>
    <t>VMART</t>
  </si>
  <si>
    <t>Greenlam Industries Ltd</t>
  </si>
  <si>
    <t>GREENLAM</t>
  </si>
  <si>
    <t>Building Products - Laminates</t>
  </si>
  <si>
    <t>PDS Limited</t>
  </si>
  <si>
    <t>PDSL</t>
  </si>
  <si>
    <t>Nazara Technologies Ltd</t>
  </si>
  <si>
    <t>NAZARA</t>
  </si>
  <si>
    <t>Theme Parks &amp; Gaming</t>
  </si>
  <si>
    <t>Paradeep Phosphates Ltd</t>
  </si>
  <si>
    <t>PARADEEP</t>
  </si>
  <si>
    <t>Gabriel India Ltd</t>
  </si>
  <si>
    <t>GABRIEL</t>
  </si>
  <si>
    <t>Garware Hi-Tech Films Ltd</t>
  </si>
  <si>
    <t>GRWRHITECH</t>
  </si>
  <si>
    <t>Suprajit Engineering Ltd</t>
  </si>
  <si>
    <t>SUPRAJIT</t>
  </si>
  <si>
    <t>Syrma SGS Technology Ltd</t>
  </si>
  <si>
    <t>SYRMA</t>
  </si>
  <si>
    <t>Edelweiss Financial Services Ltd</t>
  </si>
  <si>
    <t>EDELWEISS</t>
  </si>
  <si>
    <t>EPL Ltd</t>
  </si>
  <si>
    <t>EPL</t>
  </si>
  <si>
    <t>Packaging</t>
  </si>
  <si>
    <t>Kennametal India Ltd</t>
  </si>
  <si>
    <t>KENNAMET</t>
  </si>
  <si>
    <t>Jindal Worldwide Ltd</t>
  </si>
  <si>
    <t>JINDWORLD</t>
  </si>
  <si>
    <t>Tamilnad Mercantile Bank Ltd</t>
  </si>
  <si>
    <t>TMB</t>
  </si>
  <si>
    <t>Balaji Amines Ltd</t>
  </si>
  <si>
    <t>BALAMINES</t>
  </si>
  <si>
    <t>Man Infraconstruction Ltd</t>
  </si>
  <si>
    <t>MANINFRA</t>
  </si>
  <si>
    <t>Lux Industries Ltd</t>
  </si>
  <si>
    <t>LUXIND</t>
  </si>
  <si>
    <t>Sun Pharma Advanced Research Co Ltd</t>
  </si>
  <si>
    <t>SPARC</t>
  </si>
  <si>
    <t>Orient Cement Ltd</t>
  </si>
  <si>
    <t>ORIENTCEM</t>
  </si>
  <si>
    <t>Easy Trip Planners Ltd</t>
  </si>
  <si>
    <t>EASEMYTRIP</t>
  </si>
  <si>
    <t>Sudarshan Chemical Industries Ltd</t>
  </si>
  <si>
    <t>SUDARSCHEM</t>
  </si>
  <si>
    <t>Ashoka Buildcon Ltd</t>
  </si>
  <si>
    <t>ASHOKA</t>
  </si>
  <si>
    <t>Surya Roshni Ltd</t>
  </si>
  <si>
    <t>SURYAROSNI</t>
  </si>
  <si>
    <t>Rallis India Ltd</t>
  </si>
  <si>
    <t>RALLIS</t>
  </si>
  <si>
    <t>National Fertilizers Ltd</t>
  </si>
  <si>
    <t>NFL</t>
  </si>
  <si>
    <t>Indigo Paints Ltd</t>
  </si>
  <si>
    <t>INDIGOPNTS</t>
  </si>
  <si>
    <t>Ceigall India Ltd</t>
  </si>
  <si>
    <t>CEIGALL</t>
  </si>
  <si>
    <t>National Highways Infra Trust</t>
  </si>
  <si>
    <t>NHIT</t>
  </si>
  <si>
    <t>Shilpa Medicare Ltd</t>
  </si>
  <si>
    <t>SHILPAMED</t>
  </si>
  <si>
    <t>Sterlite Technologies Ltd</t>
  </si>
  <si>
    <t>STLTECH</t>
  </si>
  <si>
    <t>eMudhra Ltd</t>
  </si>
  <si>
    <t>EMUDHRA</t>
  </si>
  <si>
    <t>BHARAT Bond ETF-April 2030-Growth</t>
  </si>
  <si>
    <t>EBBETF0430</t>
  </si>
  <si>
    <t>Borosil Renewables Ltd</t>
  </si>
  <si>
    <t>BORORENEW</t>
  </si>
  <si>
    <t>Housewares</t>
  </si>
  <si>
    <t>Bondada Engineering Ltd</t>
  </si>
  <si>
    <t>BONDADA</t>
  </si>
  <si>
    <t>Prince Pipes and Fittings Ltd</t>
  </si>
  <si>
    <t>PRINCEPIPE</t>
  </si>
  <si>
    <t>Hindustan Foods Ltd</t>
  </si>
  <si>
    <t>HNDFDS</t>
  </si>
  <si>
    <t>J Kumar Infraprojects Ltd</t>
  </si>
  <si>
    <t>JKIL</t>
  </si>
  <si>
    <t>Gokaldas Exports Ltd</t>
  </si>
  <si>
    <t>GOKEX</t>
  </si>
  <si>
    <t>Tarc Ltd</t>
  </si>
  <si>
    <t>TARC</t>
  </si>
  <si>
    <t>South Indian Bank Ltd</t>
  </si>
  <si>
    <t>SOUTHBANK</t>
  </si>
  <si>
    <t>BHARAT Bond ETF-April 2032</t>
  </si>
  <si>
    <t>BBETF0432</t>
  </si>
  <si>
    <t>KRBL Ltd</t>
  </si>
  <si>
    <t>KRBL</t>
  </si>
  <si>
    <t>Insolation Energy Ltd</t>
  </si>
  <si>
    <t>INA</t>
  </si>
  <si>
    <t>Semiconductors</t>
  </si>
  <si>
    <t>IIFL Securities Ltd</t>
  </si>
  <si>
    <t>IIFLSEC</t>
  </si>
  <si>
    <t>Kesoram Industries Ltd</t>
  </si>
  <si>
    <t>KESORAMIND</t>
  </si>
  <si>
    <t>Nesco Ltd</t>
  </si>
  <si>
    <t>NESCO</t>
  </si>
  <si>
    <t>India Tourism Development Corp Ltd</t>
  </si>
  <si>
    <t>ITDC</t>
  </si>
  <si>
    <t>TD Power Systems Ltd</t>
  </si>
  <si>
    <t>TDPOWERSYS</t>
  </si>
  <si>
    <t>VST Industries Ltd</t>
  </si>
  <si>
    <t>VSTIND</t>
  </si>
  <si>
    <t>India Infrastructure Trust</t>
  </si>
  <si>
    <t>INFRATRUST</t>
  </si>
  <si>
    <t>Arvind Fashions Ltd</t>
  </si>
  <si>
    <t>ARVINDFASN</t>
  </si>
  <si>
    <t>Niit Learning Systems Ltd</t>
  </si>
  <si>
    <t>NIITMTS</t>
  </si>
  <si>
    <t>Education Services</t>
  </si>
  <si>
    <t>Gulf Oil Lubricants India Ltd</t>
  </si>
  <si>
    <t>GULFOILLUB</t>
  </si>
  <si>
    <t>V I P Industries Ltd</t>
  </si>
  <si>
    <t>VIPIND</t>
  </si>
  <si>
    <t>Rolex Rings Ltd</t>
  </si>
  <si>
    <t>ROLEXRINGS</t>
  </si>
  <si>
    <t>Indinfravit Trust</t>
  </si>
  <si>
    <t>INDINFR</t>
  </si>
  <si>
    <t>Pricol Ltd</t>
  </si>
  <si>
    <t>PRICOLLTD</t>
  </si>
  <si>
    <t>Jai Corp Ltd</t>
  </si>
  <si>
    <t>JAICORPLTD</t>
  </si>
  <si>
    <t>Le Travenues Technology Ltd</t>
  </si>
  <si>
    <t>IXIGO</t>
  </si>
  <si>
    <t>Sundaram Finance Holdings Ltd</t>
  </si>
  <si>
    <t>SUNDARMHLD</t>
  </si>
  <si>
    <t>Jana Small Finance Bank Ltd</t>
  </si>
  <si>
    <t>JSFB</t>
  </si>
  <si>
    <t>Cyient DLM Ltd</t>
  </si>
  <si>
    <t>CYIENTDLM</t>
  </si>
  <si>
    <t>PTC India Ltd</t>
  </si>
  <si>
    <t>PTC</t>
  </si>
  <si>
    <t>DB Corp Ltd</t>
  </si>
  <si>
    <t>DBCORP</t>
  </si>
  <si>
    <t>Publishing</t>
  </si>
  <si>
    <t>SIS Ltd</t>
  </si>
  <si>
    <t>SIS</t>
  </si>
  <si>
    <t>Balu Forge Industries Ltd</t>
  </si>
  <si>
    <t>BALUFORGE</t>
  </si>
  <si>
    <t>GHCL Ltd</t>
  </si>
  <si>
    <t>GHCL</t>
  </si>
  <si>
    <t>MSTC Ltd</t>
  </si>
  <si>
    <t>MSTCLTD</t>
  </si>
  <si>
    <t>Go Fashion (India) Ltd</t>
  </si>
  <si>
    <t>GOCOLORS</t>
  </si>
  <si>
    <t>Allcargo Logistics Ltd</t>
  </si>
  <si>
    <t>ALLCARGO</t>
  </si>
  <si>
    <t>GMM Pfaudler Ltd</t>
  </si>
  <si>
    <t>GMMPFAUDLR</t>
  </si>
  <si>
    <t>Gujarat Ambuja Exports Ltd</t>
  </si>
  <si>
    <t>GAEL</t>
  </si>
  <si>
    <t>Orient Electric Ltd</t>
  </si>
  <si>
    <t>ORIENTELEC</t>
  </si>
  <si>
    <t>Kaveri Seed Company Ltd</t>
  </si>
  <si>
    <t>KSCL</t>
  </si>
  <si>
    <t>Seeds</t>
  </si>
  <si>
    <t>Share India Securities Ltd</t>
  </si>
  <si>
    <t>SHAREINDIA</t>
  </si>
  <si>
    <t>Paisalo Digital Ltd</t>
  </si>
  <si>
    <t>PAISALO</t>
  </si>
  <si>
    <t>Privi Speciality Chemicals Ltd</t>
  </si>
  <si>
    <t>PRIVISCL</t>
  </si>
  <si>
    <t>Hemisphere Properties India Ltd</t>
  </si>
  <si>
    <t>HEMIPROP</t>
  </si>
  <si>
    <t>Network People Services Technologies Ltd</t>
  </si>
  <si>
    <t>NPST</t>
  </si>
  <si>
    <t>ICRA Ltd</t>
  </si>
  <si>
    <t>ICRA</t>
  </si>
  <si>
    <t>Inox Green Energy Services Ltd</t>
  </si>
  <si>
    <t>INOXGREEN</t>
  </si>
  <si>
    <t>Bharat Bijlee Ltd</t>
  </si>
  <si>
    <t>BBL</t>
  </si>
  <si>
    <t>MTAR Technologies Ltd</t>
  </si>
  <si>
    <t>MTARTECH</t>
  </si>
  <si>
    <t>R Systems International Ltd</t>
  </si>
  <si>
    <t>RSYSTEMS</t>
  </si>
  <si>
    <t>CSB Bank Ltd</t>
  </si>
  <si>
    <t>CSBBANK</t>
  </si>
  <si>
    <t>Kirloskar Industries Ltd</t>
  </si>
  <si>
    <t>KIRLOSIND</t>
  </si>
  <si>
    <t>Johnson Controls-Hitachi Air Conditioning India Ltd</t>
  </si>
  <si>
    <t>JCHAC</t>
  </si>
  <si>
    <t>Gujarat Alkalies And Chemicals Ltd</t>
  </si>
  <si>
    <t>GUJALKALI</t>
  </si>
  <si>
    <t>Aditya Vision Ltd</t>
  </si>
  <si>
    <t>AVL</t>
  </si>
  <si>
    <t>Retail - Speciality</t>
  </si>
  <si>
    <t>Aarti Pharmalabs Ltd</t>
  </si>
  <si>
    <t>AARTIPHARM</t>
  </si>
  <si>
    <t>Entero Healthcare Solutions Ltd</t>
  </si>
  <si>
    <t>ENTERO</t>
  </si>
  <si>
    <t>Bharat Rasayan Ltd</t>
  </si>
  <si>
    <t>BHARATRAS</t>
  </si>
  <si>
    <t>Pilani Investment And Industries Corporation Ltd</t>
  </si>
  <si>
    <t>PILANIINVS</t>
  </si>
  <si>
    <t>Bansal Wire Industries Ltd</t>
  </si>
  <si>
    <t>BANSALWIRE</t>
  </si>
  <si>
    <t>Sharda Cropchem Ltd</t>
  </si>
  <si>
    <t>SHARDACROP</t>
  </si>
  <si>
    <t>Rain Industries Ltd</t>
  </si>
  <si>
    <t>RAIN</t>
  </si>
  <si>
    <t>Restaurant Brands Asia Ltd</t>
  </si>
  <si>
    <t>RBA</t>
  </si>
  <si>
    <t>Utkarsh Small Finance Bank Ltd</t>
  </si>
  <si>
    <t>UTKARSHBNK</t>
  </si>
  <si>
    <t>Kovai Medical Center and Hospital Ltd</t>
  </si>
  <si>
    <t>KOVAI</t>
  </si>
  <si>
    <t>Ami Organics Ltd</t>
  </si>
  <si>
    <t>AMIORG</t>
  </si>
  <si>
    <t>Blue Cloud Softech Solutions Ltd</t>
  </si>
  <si>
    <t>BLUECLOUDS</t>
  </si>
  <si>
    <t>TeamLease Services Ltd</t>
  </si>
  <si>
    <t>TEAMLEASE</t>
  </si>
  <si>
    <t>AGI Greenpac Ltd</t>
  </si>
  <si>
    <t>AGI</t>
  </si>
  <si>
    <t>Nippon India ETF Gold BeES</t>
  </si>
  <si>
    <t>GOLDBEES</t>
  </si>
  <si>
    <t>Gold</t>
  </si>
  <si>
    <t>Jamna Auto Industries Ltd</t>
  </si>
  <si>
    <t>JAMNAAUTO</t>
  </si>
  <si>
    <t>Heritage Foods Ltd</t>
  </si>
  <si>
    <t>HERITGFOOD</t>
  </si>
  <si>
    <t>Imagicaaworld Entertainment Ltd</t>
  </si>
  <si>
    <t>IMAGICAA</t>
  </si>
  <si>
    <t>MAS Financial Services Ltd</t>
  </si>
  <si>
    <t>MASFIN</t>
  </si>
  <si>
    <t>Rossari Biotech Ltd</t>
  </si>
  <si>
    <t>ROSSARI</t>
  </si>
  <si>
    <t>EMS Ltd</t>
  </si>
  <si>
    <t>EMSLIMITED</t>
  </si>
  <si>
    <t>Heidelbergcement India Ltd</t>
  </si>
  <si>
    <t>HEIDELBERG</t>
  </si>
  <si>
    <t>Bajaj Hindusthan Sugar Ltd</t>
  </si>
  <si>
    <t>BAJAJHIND</t>
  </si>
  <si>
    <t>Exicom Tele-Systems Ltd</t>
  </si>
  <si>
    <t>EXICOM</t>
  </si>
  <si>
    <t>Healthcare Global Enterprises Ltd</t>
  </si>
  <si>
    <t>HCG</t>
  </si>
  <si>
    <t>Vaibhav Global Ltd</t>
  </si>
  <si>
    <t>VAIBHAVGBL</t>
  </si>
  <si>
    <t>Nocil Ltd</t>
  </si>
  <si>
    <t>NOCIL</t>
  </si>
  <si>
    <t>Ramky Infrastructure Ltd</t>
  </si>
  <si>
    <t>RAMKY</t>
  </si>
  <si>
    <t>Gateway Distriparks Ltd</t>
  </si>
  <si>
    <t>GATEWAY</t>
  </si>
  <si>
    <t>Spicejet Ltd</t>
  </si>
  <si>
    <t>SPICEJET</t>
  </si>
  <si>
    <t>Harsha Engineers International Ltd</t>
  </si>
  <si>
    <t>HARSHA</t>
  </si>
  <si>
    <t>Banco Products (India) Ltd</t>
  </si>
  <si>
    <t>BANCOINDIA</t>
  </si>
  <si>
    <t>Thangamayil Jewellery Ltd</t>
  </si>
  <si>
    <t>THANGAMAYL</t>
  </si>
  <si>
    <t>Shilchar Technologies Ltd</t>
  </si>
  <si>
    <t>SHILCTECH</t>
  </si>
  <si>
    <t>Lloyds Enterprises Ltd</t>
  </si>
  <si>
    <t>LLOYDSENT</t>
  </si>
  <si>
    <t>Trading Companies &amp; Distributors</t>
  </si>
  <si>
    <t>Awfis Space Solutions Ltd</t>
  </si>
  <si>
    <t>AWFIS</t>
  </si>
  <si>
    <t>Borosil Ltd</t>
  </si>
  <si>
    <t>BOROLTD</t>
  </si>
  <si>
    <t>VRL Logistics Ltd</t>
  </si>
  <si>
    <t>VRLLOG</t>
  </si>
  <si>
    <t>Ujaas Energy Ltd</t>
  </si>
  <si>
    <t>UEL</t>
  </si>
  <si>
    <t>Pitti Engineering Ltd</t>
  </si>
  <si>
    <t>PITTIENG</t>
  </si>
  <si>
    <t>Aarti Drugs Ltd</t>
  </si>
  <si>
    <t>AARTIDRUGS</t>
  </si>
  <si>
    <t>Paras Defence and Space Technologies Ltd</t>
  </si>
  <si>
    <t>PARAS</t>
  </si>
  <si>
    <t>Greenply Industries Ltd</t>
  </si>
  <si>
    <t>GREENPLY</t>
  </si>
  <si>
    <t>Moschip Technologies Ltd</t>
  </si>
  <si>
    <t>MOSCHIP</t>
  </si>
  <si>
    <t>Dynamatic Technologies Ltd</t>
  </si>
  <si>
    <t>DYNAMATECH</t>
  </si>
  <si>
    <t>Tilaknagar Industries Ltd</t>
  </si>
  <si>
    <t>TI</t>
  </si>
  <si>
    <t>Subros Ltd</t>
  </si>
  <si>
    <t>SUBROS</t>
  </si>
  <si>
    <t>Jayaswal Neco Industries Ltd</t>
  </si>
  <si>
    <t>JAYNECOIND</t>
  </si>
  <si>
    <t>Styrenix Performance Materials Ltd</t>
  </si>
  <si>
    <t>STYRENIX</t>
  </si>
  <si>
    <t>JTEKT India Ltd</t>
  </si>
  <si>
    <t>JTEKTINDIA</t>
  </si>
  <si>
    <t>Manorama Industries Ltd</t>
  </si>
  <si>
    <t>MANORAMA</t>
  </si>
  <si>
    <t>Neogen Chemicals Ltd</t>
  </si>
  <si>
    <t>NEOGEN</t>
  </si>
  <si>
    <t>Skipper Ltd</t>
  </si>
  <si>
    <t>SKIPPER</t>
  </si>
  <si>
    <t>Shanthi Gears Ltd</t>
  </si>
  <si>
    <t>SHANTIGEAR</t>
  </si>
  <si>
    <t>Balmer Lawrie and Company Ltd</t>
  </si>
  <si>
    <t>BALMLAWRIE</t>
  </si>
  <si>
    <t>Jain Irrigation Systems Ltd</t>
  </si>
  <si>
    <t>JISLJALEQS</t>
  </si>
  <si>
    <t>Agricultural &amp; Farm Machinery</t>
  </si>
  <si>
    <t>LS Industries Ltd</t>
  </si>
  <si>
    <t>LSIND</t>
  </si>
  <si>
    <t>Bombay Dyeing and Mfg Co Ltd</t>
  </si>
  <si>
    <t>BOMDYEING</t>
  </si>
  <si>
    <t>Wonderla Holidays Ltd</t>
  </si>
  <si>
    <t>WONDERLA</t>
  </si>
  <si>
    <t>Hawkins Cookers Ltd</t>
  </si>
  <si>
    <t>HAWKINCOOK</t>
  </si>
  <si>
    <t>Advanced Enzyme Technologies Ltd</t>
  </si>
  <si>
    <t>ADVENZYMES</t>
  </si>
  <si>
    <t>Spright Agro Ltd</t>
  </si>
  <si>
    <t>SPRIGHT</t>
  </si>
  <si>
    <t>Tinplate Company of India Ltd</t>
  </si>
  <si>
    <t>TINPLATE</t>
  </si>
  <si>
    <t>Bhagiradha Chemicals and Industries Ltd</t>
  </si>
  <si>
    <t>BHAGCHEM</t>
  </si>
  <si>
    <t>Fedbank Financial Services Ltd</t>
  </si>
  <si>
    <t>FEDFINA</t>
  </si>
  <si>
    <t>WPIL Ltd</t>
  </si>
  <si>
    <t>WPIL</t>
  </si>
  <si>
    <t>Patel Engineering Ltd</t>
  </si>
  <si>
    <t>PATELENG</t>
  </si>
  <si>
    <t>Avantel Ltd</t>
  </si>
  <si>
    <t>AVANTEL</t>
  </si>
  <si>
    <t>KDDL Ltd</t>
  </si>
  <si>
    <t>KDDL</t>
  </si>
  <si>
    <t>Nippon India ETF Nifty 50 BeES</t>
  </si>
  <si>
    <t>NIFTYBEES</t>
  </si>
  <si>
    <t>Zaggle Prepaid Ocean Services Ltd</t>
  </si>
  <si>
    <t>ZAGGLE</t>
  </si>
  <si>
    <t>Optiemus Infracom Ltd</t>
  </si>
  <si>
    <t>OPTIEMUS</t>
  </si>
  <si>
    <t>Thyrocare Technologies Ltd</t>
  </si>
  <si>
    <t>THYROCARE</t>
  </si>
  <si>
    <t>TCI Express Ltd</t>
  </si>
  <si>
    <t>TCIEXP</t>
  </si>
  <si>
    <t>Shipping Corporation of India Land and Assets Ltd</t>
  </si>
  <si>
    <t>SCILAL</t>
  </si>
  <si>
    <t>Uflex Ltd</t>
  </si>
  <si>
    <t>UFLEX</t>
  </si>
  <si>
    <t>Greenpanel Industries Ltd</t>
  </si>
  <si>
    <t>GREENPANEL</t>
  </si>
  <si>
    <t>Spandana Sphoorty Financial Ltd</t>
  </si>
  <si>
    <t>SPANDANA</t>
  </si>
  <si>
    <t>Cartrade Tech Ltd</t>
  </si>
  <si>
    <t>CARTRADE</t>
  </si>
  <si>
    <t>Orissa Minerals Development Company Ltd</t>
  </si>
  <si>
    <t>ORISSAMINE</t>
  </si>
  <si>
    <t>SG Mart Ltd</t>
  </si>
  <si>
    <t>SGMART</t>
  </si>
  <si>
    <t>Renewable Electricity</t>
  </si>
  <si>
    <t>Gopal Snacks Ltd</t>
  </si>
  <si>
    <t>GOPAL</t>
  </si>
  <si>
    <t>PC Jeweller Ltd</t>
  </si>
  <si>
    <t>PCJEWELLER</t>
  </si>
  <si>
    <t>Prime Focus Ltd</t>
  </si>
  <si>
    <t>PFOCUS</t>
  </si>
  <si>
    <t>Animation</t>
  </si>
  <si>
    <t>Venus Pipes and Tubes Ltd</t>
  </si>
  <si>
    <t>VENUSPIPES</t>
  </si>
  <si>
    <t>Fineotex Chemical Ltd</t>
  </si>
  <si>
    <t>FCL</t>
  </si>
  <si>
    <t>Tide Water Oil Co India Ltd</t>
  </si>
  <si>
    <t>TIDEWATER</t>
  </si>
  <si>
    <t>LG Balakrishnan &amp; Bros Ltd</t>
  </si>
  <si>
    <t>LGBBROSLTD</t>
  </si>
  <si>
    <t>Samhi Hotels Ltd</t>
  </si>
  <si>
    <t>SAMHI</t>
  </si>
  <si>
    <t>Shaily Engineering Plastics Ltd</t>
  </si>
  <si>
    <t>SHAILY</t>
  </si>
  <si>
    <t>Sunflag Iron and Steel Co Ltd</t>
  </si>
  <si>
    <t>SUNFLAG</t>
  </si>
  <si>
    <t>JTL Industries Ltd</t>
  </si>
  <si>
    <t>JTLIND</t>
  </si>
  <si>
    <t>Pearl Global Industries Ltd</t>
  </si>
  <si>
    <t>PGIL</t>
  </si>
  <si>
    <t>Supriya Lifescience Ltd</t>
  </si>
  <si>
    <t>SUPRIYA</t>
  </si>
  <si>
    <t>JNK India Ltd</t>
  </si>
  <si>
    <t>JNKINDIA</t>
  </si>
  <si>
    <t>DCX Systems Ltd</t>
  </si>
  <si>
    <t>DCXINDIA</t>
  </si>
  <si>
    <t>Sula Vineyards Ltd</t>
  </si>
  <si>
    <t>SULA</t>
  </si>
  <si>
    <t>Shrem InvIT</t>
  </si>
  <si>
    <t>SHREMINVIT</t>
  </si>
  <si>
    <t>Ganesha Ecosphere Ltd</t>
  </si>
  <si>
    <t>GANECOS</t>
  </si>
  <si>
    <t>Unichem Laboratories Ltd</t>
  </si>
  <si>
    <t>UNICHEMLAB</t>
  </si>
  <si>
    <t>Hikal Ltd</t>
  </si>
  <si>
    <t>HIKAL</t>
  </si>
  <si>
    <t>Marine Electricals (India) Ltd</t>
  </si>
  <si>
    <t>MARINE</t>
  </si>
  <si>
    <t>Sandhar Technologies Ltd</t>
  </si>
  <si>
    <t>SANDHAR</t>
  </si>
  <si>
    <t>India Glycols Ltd</t>
  </si>
  <si>
    <t>INDIAGLYCO</t>
  </si>
  <si>
    <t>Savita Oil Technologies Ltd</t>
  </si>
  <si>
    <t>SOTL</t>
  </si>
  <si>
    <t>Oriana Power Ltd</t>
  </si>
  <si>
    <t>ORIANA</t>
  </si>
  <si>
    <t>Mahanagar Telephone Nigam Ltd</t>
  </si>
  <si>
    <t>MTNL</t>
  </si>
  <si>
    <t>Gujarat Themis Biosyn Ltd</t>
  </si>
  <si>
    <t>GUJTHEM</t>
  </si>
  <si>
    <t>Kewal Kiran Clothing Ltd</t>
  </si>
  <si>
    <t>KKCL</t>
  </si>
  <si>
    <t>Greaves Cotton Ltd</t>
  </si>
  <si>
    <t>GREAVESCOT</t>
  </si>
  <si>
    <t>Grauer And Weil (India) Ltd</t>
  </si>
  <si>
    <t>GRAUWEIL</t>
  </si>
  <si>
    <t>HPL Electric &amp; Power Ltd</t>
  </si>
  <si>
    <t>HPL</t>
  </si>
  <si>
    <t>Ddev Plastiks Industries Ltd</t>
  </si>
  <si>
    <t>DDEVPLASTIK</t>
  </si>
  <si>
    <t>Yatharth Hospital &amp; Trauma Care Services Ltd</t>
  </si>
  <si>
    <t>YATHARTH</t>
  </si>
  <si>
    <t>Navneet Education Ltd</t>
  </si>
  <si>
    <t>NAVNETEDUL</t>
  </si>
  <si>
    <t>Apeejay Surrendra Park Hotels Ltd</t>
  </si>
  <si>
    <t>PARKHOTELS</t>
  </si>
  <si>
    <t>Bannari Amman Sugars Ltd</t>
  </si>
  <si>
    <t>BANARISUG</t>
  </si>
  <si>
    <t>Bajaj Consumer Care Ltd</t>
  </si>
  <si>
    <t>BAJAJCON</t>
  </si>
  <si>
    <t>Gensol Engineering Ltd</t>
  </si>
  <si>
    <t>GENSOL</t>
  </si>
  <si>
    <t>West Coast Paper Mills Ltd</t>
  </si>
  <si>
    <t>WSTCSTPAPR</t>
  </si>
  <si>
    <t>Honda India Power Products Ltd</t>
  </si>
  <si>
    <t>HONDAPOWER</t>
  </si>
  <si>
    <t>Nirlon Ltd</t>
  </si>
  <si>
    <t>NIRLON</t>
  </si>
  <si>
    <t>Medi Assist Healthcare Services Ltd</t>
  </si>
  <si>
    <t>MEDIASSIST</t>
  </si>
  <si>
    <t>Hathway Cable and Datacom Ltd</t>
  </si>
  <si>
    <t>HATHWAY</t>
  </si>
  <si>
    <t>Cable &amp; D2H</t>
  </si>
  <si>
    <t>Seamec Ltd</t>
  </si>
  <si>
    <t>SEAMECLTD</t>
  </si>
  <si>
    <t>Oil &amp; Gas - Equipment &amp; Services</t>
  </si>
  <si>
    <t>Sanghvi Movers Ltd</t>
  </si>
  <si>
    <t>SANGHVIMOV</t>
  </si>
  <si>
    <t>Polyplex Corp Ltd</t>
  </si>
  <si>
    <t>POLYPLEX</t>
  </si>
  <si>
    <t>Ashiana Housing Ltd</t>
  </si>
  <si>
    <t>ASHIANA</t>
  </si>
  <si>
    <t>IRB InvIT Fund</t>
  </si>
  <si>
    <t>IRBINVIT</t>
  </si>
  <si>
    <t>Motilal Oswal NASDAQ 100 ETF</t>
  </si>
  <si>
    <t>MON100</t>
  </si>
  <si>
    <t>Lumax AutoTechnologies Ltd</t>
  </si>
  <si>
    <t>LUMAXTECH</t>
  </si>
  <si>
    <t>Indian Metals and Ferro Alloys Ltd</t>
  </si>
  <si>
    <t>IMFA</t>
  </si>
  <si>
    <t>Hindustan Oil Exploration Company Ltd</t>
  </si>
  <si>
    <t>HINDOILEXP</t>
  </si>
  <si>
    <t>DCB Bank Ltd</t>
  </si>
  <si>
    <t>DCBBANK</t>
  </si>
  <si>
    <t>Alembic Ltd</t>
  </si>
  <si>
    <t>ALEMBICLTD</t>
  </si>
  <si>
    <t>Cigniti Technologies Ltd</t>
  </si>
  <si>
    <t>CIGNITITEC</t>
  </si>
  <si>
    <t>Anup Engineering Ltd</t>
  </si>
  <si>
    <t>ANUP</t>
  </si>
  <si>
    <t>Muthoot Microfin Ltd</t>
  </si>
  <si>
    <t>MUTHOOTMF</t>
  </si>
  <si>
    <t>Microfinancing</t>
  </si>
  <si>
    <t>MPS Ltd</t>
  </si>
  <si>
    <t>MPSLTD</t>
  </si>
  <si>
    <t>Sundaram Clayton Ltd</t>
  </si>
  <si>
    <t>SUNCLAY</t>
  </si>
  <si>
    <t>Vishnu Prakash R Punglia Ltd</t>
  </si>
  <si>
    <t>VPRPL</t>
  </si>
  <si>
    <t>Swaraj Engines Ltd</t>
  </si>
  <si>
    <t>SWARAJENG</t>
  </si>
  <si>
    <t>PTC India Financial Services Ltd</t>
  </si>
  <si>
    <t>PFS</t>
  </si>
  <si>
    <t>Gufic Biosciences Ltd</t>
  </si>
  <si>
    <t>GUFICBIO</t>
  </si>
  <si>
    <t>Bhansali Engg Polymers Ltd</t>
  </si>
  <si>
    <t>BEPL</t>
  </si>
  <si>
    <t>Fischer Medical Ventures Ltd</t>
  </si>
  <si>
    <t>FISCHER</t>
  </si>
  <si>
    <t>TCNS Clothing Co Ltd</t>
  </si>
  <si>
    <t>TCNSBRANDS</t>
  </si>
  <si>
    <t>SeQuent Scientific Ltd</t>
  </si>
  <si>
    <t>SEQUENT</t>
  </si>
  <si>
    <t>Mahindra Logistics Ltd</t>
  </si>
  <si>
    <t>MAHLOG</t>
  </si>
  <si>
    <t>Jindal Poly Films Ltd</t>
  </si>
  <si>
    <t>JINDALPOLY</t>
  </si>
  <si>
    <t>Kalyani Steels Ltd</t>
  </si>
  <si>
    <t>KSL</t>
  </si>
  <si>
    <t>RPG Life Sciences Limited</t>
  </si>
  <si>
    <t>RPGLIFE</t>
  </si>
  <si>
    <t>GTL Infrastructure Ltd</t>
  </si>
  <si>
    <t>GTLINFRA</t>
  </si>
  <si>
    <t>Rajoo Engineers Ltd</t>
  </si>
  <si>
    <t>RAJOOENG</t>
  </si>
  <si>
    <t>La Opala R G Ltd</t>
  </si>
  <si>
    <t>LAOPALA</t>
  </si>
  <si>
    <t>Innova Captab Ltd</t>
  </si>
  <si>
    <t>INNOVACAP</t>
  </si>
  <si>
    <t>Hinduja Global Solutions Ltd</t>
  </si>
  <si>
    <t>HGS</t>
  </si>
  <si>
    <t>Artemis Medicare Services Ltd</t>
  </si>
  <si>
    <t>ARTEMISMED</t>
  </si>
  <si>
    <t>Kingfa Science and Technology (India) Ltd</t>
  </si>
  <si>
    <t>KINGFA</t>
  </si>
  <si>
    <t>Eveready Industries India Ltd</t>
  </si>
  <si>
    <t>EVEREADY</t>
  </si>
  <si>
    <t>Delta Corp Ltd</t>
  </si>
  <si>
    <t>DELTACORP</t>
  </si>
  <si>
    <t>Thirumalai Chemicals Ltd</t>
  </si>
  <si>
    <t>TIRUMALCHM</t>
  </si>
  <si>
    <t>Fiem Industries Ltd</t>
  </si>
  <si>
    <t>FIEMIND</t>
  </si>
  <si>
    <t>Websol Energy System Ltd</t>
  </si>
  <si>
    <t>WEBELSOLAR</t>
  </si>
  <si>
    <t>Venky's (India) Ltd</t>
  </si>
  <si>
    <t>VENKEYS</t>
  </si>
  <si>
    <t>Datamatics Global Services Ltd</t>
  </si>
  <si>
    <t>DATAMATICS</t>
  </si>
  <si>
    <t>Refex Industries Ltd</t>
  </si>
  <si>
    <t>REFEX</t>
  </si>
  <si>
    <t>VST Tillers Tractors Ltd</t>
  </si>
  <si>
    <t>VSTTILLERS</t>
  </si>
  <si>
    <t>Steel Strips Wheels Ltd</t>
  </si>
  <si>
    <t>SSWL</t>
  </si>
  <si>
    <t>Apollo Micro Systems Ltd</t>
  </si>
  <si>
    <t>APOLLO</t>
  </si>
  <si>
    <t>Shivalik Bimetal Controls Ltd</t>
  </si>
  <si>
    <t>SBCL</t>
  </si>
  <si>
    <t>V2 Retail Ltd</t>
  </si>
  <si>
    <t>V2RETAIL</t>
  </si>
  <si>
    <t>Prakash Industries Ltd</t>
  </si>
  <si>
    <t>PRAKASH</t>
  </si>
  <si>
    <t>Suraj Estate Developers Ltd</t>
  </si>
  <si>
    <t>SURAJEST</t>
  </si>
  <si>
    <t>Real Estate Rental, Development &amp; Operations</t>
  </si>
  <si>
    <t>IndoStar Capital Finance Ltd</t>
  </si>
  <si>
    <t>INDOSTAR</t>
  </si>
  <si>
    <t>Arvind Smartspaces Ltd</t>
  </si>
  <si>
    <t>ARVSMART</t>
  </si>
  <si>
    <t>Gujarat Industries Power Company Ltd</t>
  </si>
  <si>
    <t>GIPCL</t>
  </si>
  <si>
    <t>Huhtamaki India Ltd</t>
  </si>
  <si>
    <t>HUHTAMAKI</t>
  </si>
  <si>
    <t>Morepen Laboratories Ltd</t>
  </si>
  <si>
    <t>MOREPENLAB</t>
  </si>
  <si>
    <t>Bajel Projects Ltd</t>
  </si>
  <si>
    <t>BAJEL</t>
  </si>
  <si>
    <t>Electric Utilities</t>
  </si>
  <si>
    <t>Stylam Industries Ltd</t>
  </si>
  <si>
    <t>STYLAMIND</t>
  </si>
  <si>
    <t>Quick Heal Technologies Ltd</t>
  </si>
  <si>
    <t>QUICKHEAL</t>
  </si>
  <si>
    <t>Sky Gold Ltd</t>
  </si>
  <si>
    <t>SKYGOLD</t>
  </si>
  <si>
    <t>Dalmia Bharat Sugar and Industries Ltd</t>
  </si>
  <si>
    <t>DALMIASUG</t>
  </si>
  <si>
    <t>Vindhya Telelinks Ltd</t>
  </si>
  <si>
    <t>VINDHYATEL</t>
  </si>
  <si>
    <t>Foseco India Ltd</t>
  </si>
  <si>
    <t>FOSECOIND</t>
  </si>
  <si>
    <t>Max Ventures and Industries Ltd</t>
  </si>
  <si>
    <t>MAXVIL</t>
  </si>
  <si>
    <t>Premier Explosives Ltd</t>
  </si>
  <si>
    <t>PREMEXPLN</t>
  </si>
  <si>
    <t>Stanley Lifestyles Ltd</t>
  </si>
  <si>
    <t>STANLEY</t>
  </si>
  <si>
    <t>Flair Writing Industries Ltd</t>
  </si>
  <si>
    <t>FLAIR</t>
  </si>
  <si>
    <t>Thejo Engineering Ltd</t>
  </si>
  <si>
    <t>THEJO</t>
  </si>
  <si>
    <t>Nucleus Software Exports Ltd</t>
  </si>
  <si>
    <t>NUCLEUS</t>
  </si>
  <si>
    <t>Ge Power India Ltd</t>
  </si>
  <si>
    <t>GEPIL</t>
  </si>
  <si>
    <t>SJS Enterprises Ltd</t>
  </si>
  <si>
    <t>SJS</t>
  </si>
  <si>
    <t>TVS Srichakra Ltd</t>
  </si>
  <si>
    <t>TVSSRICHAK</t>
  </si>
  <si>
    <t>Gokul Agro Resources Ltd</t>
  </si>
  <si>
    <t>GOKULAGRO</t>
  </si>
  <si>
    <t>Avalon Technologies Ltd</t>
  </si>
  <si>
    <t>AVALON</t>
  </si>
  <si>
    <t>Ashapura Minechem Ltd</t>
  </si>
  <si>
    <t>ASHAPURMIN</t>
  </si>
  <si>
    <t>Fusion Finance Ltd</t>
  </si>
  <si>
    <t>FUSION</t>
  </si>
  <si>
    <t>Indoco Remedies Ltd</t>
  </si>
  <si>
    <t>INDOCO</t>
  </si>
  <si>
    <t>Repco Home Finance Ltd</t>
  </si>
  <si>
    <t>REPCOHOME</t>
  </si>
  <si>
    <t>Tinna Rubber and Infrastructure Ltd</t>
  </si>
  <si>
    <t>TINNARUBR</t>
  </si>
  <si>
    <t>Rajratan Global Wire Ltd</t>
  </si>
  <si>
    <t>RAJRATAN</t>
  </si>
  <si>
    <t>Goodluck India Ltd</t>
  </si>
  <si>
    <t>GOODLUCK</t>
  </si>
  <si>
    <t>NRB Bearings Ltd</t>
  </si>
  <si>
    <t>NRBBEARING</t>
  </si>
  <si>
    <t>Jeena Sikho Lifecare Ltd</t>
  </si>
  <si>
    <t>JSLL</t>
  </si>
  <si>
    <t>Dishman Carbogen Amcis Ltd</t>
  </si>
  <si>
    <t>DCAL</t>
  </si>
  <si>
    <t>Marathon Nextgen Realty Ltd</t>
  </si>
  <si>
    <t>MARATHON</t>
  </si>
  <si>
    <t>Dhani Services Ltd</t>
  </si>
  <si>
    <t>DHANI</t>
  </si>
  <si>
    <t>EIH Associated Hotels Ltd</t>
  </si>
  <si>
    <t>EIHAHOTELS</t>
  </si>
  <si>
    <t>Vadilal Industries Ltd</t>
  </si>
  <si>
    <t>VADILALIND</t>
  </si>
  <si>
    <t>Salasar Techno Engineering Ltd</t>
  </si>
  <si>
    <t>SALASAR</t>
  </si>
  <si>
    <t>Servotech Power Systems Ltd</t>
  </si>
  <si>
    <t>SERVOTECH</t>
  </si>
  <si>
    <t>Sindhu Trade Links Ltd</t>
  </si>
  <si>
    <t>SINDHUTRAD</t>
  </si>
  <si>
    <t>ideaForge Technology Ltd</t>
  </si>
  <si>
    <t>IDEAFORGE</t>
  </si>
  <si>
    <t>Wendt (India) Limited</t>
  </si>
  <si>
    <t>WENDT</t>
  </si>
  <si>
    <t>SEPC Ltd</t>
  </si>
  <si>
    <t>SEPC</t>
  </si>
  <si>
    <t>SML Isuzu Ltd</t>
  </si>
  <si>
    <t>SMLISUZU</t>
  </si>
  <si>
    <t>Fino Payments Bank Ltd</t>
  </si>
  <si>
    <t>FINOPB</t>
  </si>
  <si>
    <t>Man Industries (India) Ltd</t>
  </si>
  <si>
    <t>MANINDS</t>
  </si>
  <si>
    <t>Maithan Alloys Ltd</t>
  </si>
  <si>
    <t>MAITHANALL</t>
  </si>
  <si>
    <t>Sagar Cements Ltd</t>
  </si>
  <si>
    <t>SAGCEM</t>
  </si>
  <si>
    <t>Dolphin Offshore Enterprises (India) Ltd</t>
  </si>
  <si>
    <t>DOLPHIN</t>
  </si>
  <si>
    <t>Mayur Uniquoters Ltd</t>
  </si>
  <si>
    <t>MAYURUNIQ</t>
  </si>
  <si>
    <t>Jash Engineering Ltd</t>
  </si>
  <si>
    <t>JASH</t>
  </si>
  <si>
    <t>Somany Ceramics Ltd</t>
  </si>
  <si>
    <t>SOMANYCERA</t>
  </si>
  <si>
    <t>Spectrum Electrical Industries Ltd</t>
  </si>
  <si>
    <t>SPECTRUM</t>
  </si>
  <si>
    <t>BF Utilities Ltd</t>
  </si>
  <si>
    <t>BFUTILITIE</t>
  </si>
  <si>
    <t>CARE Ratings Ltd</t>
  </si>
  <si>
    <t>CARERATING</t>
  </si>
  <si>
    <t>Abans Holdings Ltd</t>
  </si>
  <si>
    <t>AHL</t>
  </si>
  <si>
    <t>Automotive Axles Ltd</t>
  </si>
  <si>
    <t>AUTOAXLES</t>
  </si>
  <si>
    <t>Capacite Infraprojects Ltd</t>
  </si>
  <si>
    <t>CAPACITE</t>
  </si>
  <si>
    <t>Vertoz Advertising Ltd</t>
  </si>
  <si>
    <t>VERTOZ</t>
  </si>
  <si>
    <t>Indraprastha Medical Corporation Ltd</t>
  </si>
  <si>
    <t>INDRAMEDCO</t>
  </si>
  <si>
    <t>Dollar Industries Ltd</t>
  </si>
  <si>
    <t>DOLLAR</t>
  </si>
  <si>
    <t>KCP Ltd</t>
  </si>
  <si>
    <t>KCP</t>
  </si>
  <si>
    <t>Saksoft Ltd</t>
  </si>
  <si>
    <t>SAKSOFT</t>
  </si>
  <si>
    <t>Hindware Home Innovation Ltd</t>
  </si>
  <si>
    <t>HINDWAREAP</t>
  </si>
  <si>
    <t>Shalby Ltd</t>
  </si>
  <si>
    <t>SHALBY</t>
  </si>
  <si>
    <t>Hi-Tech Pipes Ltd</t>
  </si>
  <si>
    <t>HITECH</t>
  </si>
  <si>
    <t>PSP Projects Ltd</t>
  </si>
  <si>
    <t>PSPPROJECT</t>
  </si>
  <si>
    <t>HLE Glascoat Ltd</t>
  </si>
  <si>
    <t>HLEGLAS</t>
  </si>
  <si>
    <t>Kolte-Patil Developers Ltd</t>
  </si>
  <si>
    <t>KOLTEPATIL</t>
  </si>
  <si>
    <t>Suven Life Sciences Ltd</t>
  </si>
  <si>
    <t>SUVEN</t>
  </si>
  <si>
    <t>Dolat Algotech Ltd</t>
  </si>
  <si>
    <t>DOLATALGO</t>
  </si>
  <si>
    <t>MM Forgings Ltd</t>
  </si>
  <si>
    <t>MMFL</t>
  </si>
  <si>
    <t>Genesys International Corporation Ltd</t>
  </si>
  <si>
    <t>GENESYS</t>
  </si>
  <si>
    <t>Goodyear India Ltd</t>
  </si>
  <si>
    <t>GOODYEAR</t>
  </si>
  <si>
    <t>Dish TV India Ltd</t>
  </si>
  <si>
    <t>DISHTV</t>
  </si>
  <si>
    <t>TCPL Packaging Ltd</t>
  </si>
  <si>
    <t>TCPLPACK</t>
  </si>
  <si>
    <t>Vishnu Chemicals Ltd</t>
  </si>
  <si>
    <t>VISHNU</t>
  </si>
  <si>
    <t>Dredging Corporation of India Ltd</t>
  </si>
  <si>
    <t>DREDGECORP</t>
  </si>
  <si>
    <t>Dredging</t>
  </si>
  <si>
    <t>JITF Infralogistics Ltd</t>
  </si>
  <si>
    <t>JITFINFRA</t>
  </si>
  <si>
    <t>D P Abhushan Ltd</t>
  </si>
  <si>
    <t>DPABHUSHAN</t>
  </si>
  <si>
    <t>Novartis India Ltd</t>
  </si>
  <si>
    <t>NOVARTIND</t>
  </si>
  <si>
    <t>Globus Spirits Ltd</t>
  </si>
  <si>
    <t>GLOBUSSPR</t>
  </si>
  <si>
    <t>Insecticides (India) Ltd</t>
  </si>
  <si>
    <t>INSECTICID</t>
  </si>
  <si>
    <t>Confidence Petroleum India Ltd</t>
  </si>
  <si>
    <t>CONFIPET</t>
  </si>
  <si>
    <t>DISA India Ltd</t>
  </si>
  <si>
    <t>DISAQ</t>
  </si>
  <si>
    <t>K.P. Energy Ltd</t>
  </si>
  <si>
    <t>KPEL</t>
  </si>
  <si>
    <t>Nilkamal Ltd</t>
  </si>
  <si>
    <t>NILKAMAL</t>
  </si>
  <si>
    <t>Cupid Ltd</t>
  </si>
  <si>
    <t>CUPID</t>
  </si>
  <si>
    <t>Indian Hume Pipe Company Ltd</t>
  </si>
  <si>
    <t>INDIANHUME</t>
  </si>
  <si>
    <t>Precision Wires India Ltd</t>
  </si>
  <si>
    <t>PRECWIRE</t>
  </si>
  <si>
    <t>Universal Cables Ltd</t>
  </si>
  <si>
    <t>UNIVCABLES</t>
  </si>
  <si>
    <t>Andrew Yule &amp; Co Ltd</t>
  </si>
  <si>
    <t>ANDREWYU</t>
  </si>
  <si>
    <t>Solara Active Pharma Sciences Ltd</t>
  </si>
  <si>
    <t>SOLARA</t>
  </si>
  <si>
    <t>ESAF Small Finance Bank Limited</t>
  </si>
  <si>
    <t>ESAFSFB</t>
  </si>
  <si>
    <t>Rashi Peripherals Ltd</t>
  </si>
  <si>
    <t>RPTECH</t>
  </si>
  <si>
    <t>SBI Gold ETF</t>
  </si>
  <si>
    <t>SETFGOLD</t>
  </si>
  <si>
    <t>Federal-Mogul Goetze (India) Ltd</t>
  </si>
  <si>
    <t>FMGOETZE</t>
  </si>
  <si>
    <t>TIL Ltd</t>
  </si>
  <si>
    <t>TIL</t>
  </si>
  <si>
    <t>Accelya Solutions India Ltd</t>
  </si>
  <si>
    <t>ACCELYA</t>
  </si>
  <si>
    <t>RPSG Ventures Ltd</t>
  </si>
  <si>
    <t>RPSGVENT</t>
  </si>
  <si>
    <t>HMA Agro Industries Ltd</t>
  </si>
  <si>
    <t>HMAAGRO</t>
  </si>
  <si>
    <t>Tarsons Products Ltd</t>
  </si>
  <si>
    <t>TARSONS</t>
  </si>
  <si>
    <t>Lumax Industries Ltd</t>
  </si>
  <si>
    <t>LUMAXIND</t>
  </si>
  <si>
    <t>S H Kelkar and Company Ltd</t>
  </si>
  <si>
    <t>SHK</t>
  </si>
  <si>
    <t>DEE Development Engineers Ltd</t>
  </si>
  <si>
    <t>DEEDEV</t>
  </si>
  <si>
    <t>KP Green Engineering Ltd</t>
  </si>
  <si>
    <t>KPGEL</t>
  </si>
  <si>
    <t>Heavy Electrical Equipment</t>
  </si>
  <si>
    <t>Unitech Ltd</t>
  </si>
  <si>
    <t>UNITECH</t>
  </si>
  <si>
    <t>Nippon India ETF Nifty 1D Rate Liquid BeES</t>
  </si>
  <si>
    <t>LIQUIDBEES</t>
  </si>
  <si>
    <t>E2E Networks Ltd</t>
  </si>
  <si>
    <t>E2E</t>
  </si>
  <si>
    <t>Mold-Tek Packaging Ltd</t>
  </si>
  <si>
    <t>MOLDTKPAC</t>
  </si>
  <si>
    <t>EFC (I) Ltd</t>
  </si>
  <si>
    <t>EFCIL</t>
  </si>
  <si>
    <t>Distributors</t>
  </si>
  <si>
    <t>B L Kashyap and Sons Ltd</t>
  </si>
  <si>
    <t>BLKASHYAP</t>
  </si>
  <si>
    <t>Tasty Bite Eatables Ltd</t>
  </si>
  <si>
    <t>TASTYBITE</t>
  </si>
  <si>
    <t>Paramount Communications Ltd</t>
  </si>
  <si>
    <t>PARACABLES</t>
  </si>
  <si>
    <t>Raghav Productivity Enhancers Ltd</t>
  </si>
  <si>
    <t>RPEL</t>
  </si>
  <si>
    <t>ADF Foods Ltd</t>
  </si>
  <si>
    <t>ADFFOODS</t>
  </si>
  <si>
    <t>Landmark Cars Ltd</t>
  </si>
  <si>
    <t>LANDMARK</t>
  </si>
  <si>
    <t>Kalyani Investment Company Ltd</t>
  </si>
  <si>
    <t>KICL</t>
  </si>
  <si>
    <t>Ajmera Realty &amp; Infra India Ltd</t>
  </si>
  <si>
    <t>AJMERA</t>
  </si>
  <si>
    <t>Astec Lifesciences Ltd</t>
  </si>
  <si>
    <t>ASTEC</t>
  </si>
  <si>
    <t>Pokarna Ltd</t>
  </si>
  <si>
    <t>POKARNA</t>
  </si>
  <si>
    <t>DEN Networks Ltd</t>
  </si>
  <si>
    <t>DEN</t>
  </si>
  <si>
    <t>India Pesticides Ltd</t>
  </si>
  <si>
    <t>IPL</t>
  </si>
  <si>
    <t>Geojit Financial Services Ltd</t>
  </si>
  <si>
    <t>GEOJITFSL</t>
  </si>
  <si>
    <t>Panama Petrochem Ltd</t>
  </si>
  <si>
    <t>PANAMAPET</t>
  </si>
  <si>
    <t>Nitin Spinners Ltd</t>
  </si>
  <si>
    <t>NITINSPIN</t>
  </si>
  <si>
    <t>Owais Metal and Mineral Processing Ltd</t>
  </si>
  <si>
    <t>OWAIS</t>
  </si>
  <si>
    <t>Oriental Hotels Ltd</t>
  </si>
  <si>
    <t>ORIENTHOT</t>
  </si>
  <si>
    <t>John Cockerill India Ltd</t>
  </si>
  <si>
    <t>COCKERILL</t>
  </si>
  <si>
    <t>Industrial Machinery &amp; Supplies &amp; Components</t>
  </si>
  <si>
    <t>Mangalam Cement Ltd</t>
  </si>
  <si>
    <t>MANGLMCEM</t>
  </si>
  <si>
    <t>SMS Pharmaceuticals Ltd</t>
  </si>
  <si>
    <t>SMSPHARMA</t>
  </si>
  <si>
    <t>Cosmo First Ltd</t>
  </si>
  <si>
    <t>COSMOFIRST</t>
  </si>
  <si>
    <t>Dreamfolks Services Ltd</t>
  </si>
  <si>
    <t>DREAMFOLKS</t>
  </si>
  <si>
    <t>NIBE Ltd</t>
  </si>
  <si>
    <t>NIBE</t>
  </si>
  <si>
    <t>Rane Holdings Ltd</t>
  </si>
  <si>
    <t>RANEHOLDIN</t>
  </si>
  <si>
    <t>Rupa &amp; Company Ltd</t>
  </si>
  <si>
    <t>RUPA</t>
  </si>
  <si>
    <t>Pennar Industries Ltd</t>
  </si>
  <si>
    <t>PENIND</t>
  </si>
  <si>
    <t>Udaipur Cement Works Ltd</t>
  </si>
  <si>
    <t>UDAICEMENT</t>
  </si>
  <si>
    <t>Sasken Technologies Ltd</t>
  </si>
  <si>
    <t>SASKEN</t>
  </si>
  <si>
    <t>Apollo Pipes Ltd</t>
  </si>
  <si>
    <t>APOLLOPIPE</t>
  </si>
  <si>
    <t>Epack Durable Ltd</t>
  </si>
  <si>
    <t>EPACK</t>
  </si>
  <si>
    <t>Shanti Educational Initiatives Ltd</t>
  </si>
  <si>
    <t>SEIL</t>
  </si>
  <si>
    <t>IOL Chemicals and Pharmaceuticals Ltd</t>
  </si>
  <si>
    <t>IOLCP</t>
  </si>
  <si>
    <t>Vakrangee Limited</t>
  </si>
  <si>
    <t>VAKRANGEE</t>
  </si>
  <si>
    <t>Welspun Specialty Solutions Ltd</t>
  </si>
  <si>
    <t>WELSPLSOL</t>
  </si>
  <si>
    <t>Jyoti Structures Ltd</t>
  </si>
  <si>
    <t>JYOTISTRUC</t>
  </si>
  <si>
    <t>Monarch Networth Capital Ltd</t>
  </si>
  <si>
    <t>MONARCH</t>
  </si>
  <si>
    <t>Cantabil Retail India Ltd</t>
  </si>
  <si>
    <t>CANTABIL</t>
  </si>
  <si>
    <t>Meghmani Organics Ltd</t>
  </si>
  <si>
    <t>MOL</t>
  </si>
  <si>
    <t>Xpro India Ltd</t>
  </si>
  <si>
    <t>XPROINDIA</t>
  </si>
  <si>
    <t>Veritas (India) Ltd</t>
  </si>
  <si>
    <t>VERITAS</t>
  </si>
  <si>
    <t>Orient Green Power Company Ltd</t>
  </si>
  <si>
    <t>GREENPOWER</t>
  </si>
  <si>
    <t>Sanghi Industries Ltd</t>
  </si>
  <si>
    <t>SANGHIIND</t>
  </si>
  <si>
    <t>Parag Milk Foods Ltd</t>
  </si>
  <si>
    <t>PARAGMILK</t>
  </si>
  <si>
    <t>Kody Technolab Ltd</t>
  </si>
  <si>
    <t>KODYTECH</t>
  </si>
  <si>
    <t>Mukand Ltd</t>
  </si>
  <si>
    <t>MUKANDLTD</t>
  </si>
  <si>
    <t>Ugro Capital Ltd</t>
  </si>
  <si>
    <t>UGROCAP</t>
  </si>
  <si>
    <t>Carysil Ltd</t>
  </si>
  <si>
    <t>CARYSIL</t>
  </si>
  <si>
    <t>Tatva Chintan Pharma Chem Ltd</t>
  </si>
  <si>
    <t>TATVA</t>
  </si>
  <si>
    <t>BF Investment Ltd</t>
  </si>
  <si>
    <t>BFINVEST</t>
  </si>
  <si>
    <t>S.P.Apparels Ltd</t>
  </si>
  <si>
    <t>SPAL</t>
  </si>
  <si>
    <t>Satin Creditcare Network Ltd</t>
  </si>
  <si>
    <t>SATIN</t>
  </si>
  <si>
    <t>SG Finserve Ltd</t>
  </si>
  <si>
    <t>SGFIN</t>
  </si>
  <si>
    <t>TTK Healthcare Ltd</t>
  </si>
  <si>
    <t>TTKHLTCARE</t>
  </si>
  <si>
    <t>Omaxe Ltd</t>
  </si>
  <si>
    <t>OMAXE</t>
  </si>
  <si>
    <t>63 Moons Technologies Ltd</t>
  </si>
  <si>
    <t>63MOONS</t>
  </si>
  <si>
    <t>Hariom Pipe Industries Ltd</t>
  </si>
  <si>
    <t>HARIOMPIPE</t>
  </si>
  <si>
    <t>Jubilant Industries Ltd</t>
  </si>
  <si>
    <t>JUBLINDS</t>
  </si>
  <si>
    <t>IKIO Lighting Ltd</t>
  </si>
  <si>
    <t>IKIO</t>
  </si>
  <si>
    <t>Sai Silks (Kalamandir) Ltd</t>
  </si>
  <si>
    <t>KALAMANDIR</t>
  </si>
  <si>
    <t>Jaiprakash Associates Ltd</t>
  </si>
  <si>
    <t>JPASSOCIAT</t>
  </si>
  <si>
    <t>DCW Ltd</t>
  </si>
  <si>
    <t>DCW</t>
  </si>
  <si>
    <t>Deccan Gold Mines Ltd</t>
  </si>
  <si>
    <t>DECNGOLD</t>
  </si>
  <si>
    <t>TechNVision Ventures Ltd</t>
  </si>
  <si>
    <t>TECHNVISN</t>
  </si>
  <si>
    <t>Vardhman Special Steels Ltd</t>
  </si>
  <si>
    <t>VSSL</t>
  </si>
  <si>
    <t>Nalwa Sons Investments Ltd</t>
  </si>
  <si>
    <t>NSIL</t>
  </si>
  <si>
    <t>Stove Kraft Ltd</t>
  </si>
  <si>
    <t>STOVEKRAFT</t>
  </si>
  <si>
    <t>Vidhi Specialty Food Ingredients Ltd</t>
  </si>
  <si>
    <t>VIDHIING</t>
  </si>
  <si>
    <t>Krsnaa Diagnostics Ltd</t>
  </si>
  <si>
    <t>KRSNAA</t>
  </si>
  <si>
    <t>Hester Biosciences Ltd</t>
  </si>
  <si>
    <t>HESTERBIO</t>
  </si>
  <si>
    <t>Siyaram Silk Mills Ltd</t>
  </si>
  <si>
    <t>SIYSIL</t>
  </si>
  <si>
    <t>Amrutanjan Health Care Ltd</t>
  </si>
  <si>
    <t>AMRUTANJAN</t>
  </si>
  <si>
    <t>Apcotex Industries Ltd</t>
  </si>
  <si>
    <t>APCOTEXIND</t>
  </si>
  <si>
    <t>Axiscades Technologies Ltd</t>
  </si>
  <si>
    <t>AXISCADES</t>
  </si>
  <si>
    <t>Barbeque-Nation Hospitality Ltd</t>
  </si>
  <si>
    <t>BARBEQUE</t>
  </si>
  <si>
    <t>Pnb Gilts Ltd</t>
  </si>
  <si>
    <t>PNBGILTS</t>
  </si>
  <si>
    <t>GKW Ltd</t>
  </si>
  <si>
    <t>GKWLIMITED</t>
  </si>
  <si>
    <t>Tanfac Industries Ltd</t>
  </si>
  <si>
    <t>TANFACIND</t>
  </si>
  <si>
    <t>Themis Medicare Ltd</t>
  </si>
  <si>
    <t>THEMISMED</t>
  </si>
  <si>
    <t>Updater Services Ltd</t>
  </si>
  <si>
    <t>UDS</t>
  </si>
  <si>
    <t>Antony Waste Handling Cell Ltd</t>
  </si>
  <si>
    <t>AWHCL</t>
  </si>
  <si>
    <t>ICICI Prudential Nifty 50 ETF</t>
  </si>
  <si>
    <t>NIFTYIETF</t>
  </si>
  <si>
    <t>Rossell India Ltd</t>
  </si>
  <si>
    <t>ROSSELLIND</t>
  </si>
  <si>
    <t>Gocl Corporation Ltd</t>
  </si>
  <si>
    <t>GOCLCORP</t>
  </si>
  <si>
    <t>Andhra Paper Ltd</t>
  </si>
  <si>
    <t>ANDHRAPAP</t>
  </si>
  <si>
    <t>Hubtown Ltd</t>
  </si>
  <si>
    <t>HUBTOWN</t>
  </si>
  <si>
    <t>Advait Infratech Ltd</t>
  </si>
  <si>
    <t>ADVAIT</t>
  </si>
  <si>
    <t>Electrical Components &amp; Equipment</t>
  </si>
  <si>
    <t>Talbros Automotive Components Ltd</t>
  </si>
  <si>
    <t>TALBROAUTO</t>
  </si>
  <si>
    <t>Uniparts India Ltd</t>
  </si>
  <si>
    <t>UNIPARTS</t>
  </si>
  <si>
    <t>Lotus Chocolate Company Ltd</t>
  </si>
  <si>
    <t>LOTUSCHO</t>
  </si>
  <si>
    <t>Yatra Online Ltd</t>
  </si>
  <si>
    <t>YATRA</t>
  </si>
  <si>
    <t>IFGL Refractories Ltd</t>
  </si>
  <si>
    <t>IFGLEXPOR</t>
  </si>
  <si>
    <t>Alicon Castalloy Ltd</t>
  </si>
  <si>
    <t>ALICON</t>
  </si>
  <si>
    <t>Goldiam International Ltd</t>
  </si>
  <si>
    <t>GOLDIAM</t>
  </si>
  <si>
    <t>PIX Transmissions Ltd</t>
  </si>
  <si>
    <t>PIXTRANS</t>
  </si>
  <si>
    <t>Oriental Rail Infrastructure Ltd</t>
  </si>
  <si>
    <t>ORIRAIL</t>
  </si>
  <si>
    <t>Wonder Electricals Ltd</t>
  </si>
  <si>
    <t>WEL</t>
  </si>
  <si>
    <t>Agro Tech Foods Ltd</t>
  </si>
  <si>
    <t>ATFL</t>
  </si>
  <si>
    <t>Seshasayee Paper and Boards Ltd</t>
  </si>
  <si>
    <t>SESHAPAPER</t>
  </si>
  <si>
    <t>HIL Ltd</t>
  </si>
  <si>
    <t>HIL</t>
  </si>
  <si>
    <t>Praveg Ltd</t>
  </si>
  <si>
    <t>PRAVEG</t>
  </si>
  <si>
    <t>Platinum Industries Ltd</t>
  </si>
  <si>
    <t>PLATIND</t>
  </si>
  <si>
    <t>Som Distilleries and Breweries Ltd</t>
  </si>
  <si>
    <t>SDBL</t>
  </si>
  <si>
    <t>Balmer Lawrie Investments Ltd</t>
  </si>
  <si>
    <t>BLIL</t>
  </si>
  <si>
    <t>Aeroflex Industries Ltd</t>
  </si>
  <si>
    <t>AEROFLEX</t>
  </si>
  <si>
    <t>Navkar Corporation Ltd</t>
  </si>
  <si>
    <t>NAVKARCORP</t>
  </si>
  <si>
    <t>Sanstar Ltd</t>
  </si>
  <si>
    <t>SANSTAR</t>
  </si>
  <si>
    <t>Summit Securities Ltd</t>
  </si>
  <si>
    <t>SUMMITSEC</t>
  </si>
  <si>
    <t>JISLDVREQS</t>
  </si>
  <si>
    <t>Suryoday Small Finance Bank Ltd</t>
  </si>
  <si>
    <t>SURYODAY</t>
  </si>
  <si>
    <t>Walchandnagar Industries Ltd</t>
  </si>
  <si>
    <t>WALCHANNAG</t>
  </si>
  <si>
    <t>Bombay Super Hybrid Seeds Ltd</t>
  </si>
  <si>
    <t>BSHSL</t>
  </si>
  <si>
    <t>GPT Infraprojects Ltd</t>
  </si>
  <si>
    <t>GPTINFRA</t>
  </si>
  <si>
    <t>Yasho Industries Ltd</t>
  </si>
  <si>
    <t>YASHO</t>
  </si>
  <si>
    <t>Nelco Ltd</t>
  </si>
  <si>
    <t>NELCO</t>
  </si>
  <si>
    <t>Igarashi Motors India Ltd</t>
  </si>
  <si>
    <t>IGARASHI</t>
  </si>
  <si>
    <t>Deep Industries Ltd</t>
  </si>
  <si>
    <t>DEEPINDS</t>
  </si>
  <si>
    <t>Divgi TorqTransfer Systems Ltd</t>
  </si>
  <si>
    <t>DIVGIITTS</t>
  </si>
  <si>
    <t>Elpro International Ltd</t>
  </si>
  <si>
    <t>ELPROINTL</t>
  </si>
  <si>
    <t>Centum Electronics Ltd</t>
  </si>
  <si>
    <t>CENTUM</t>
  </si>
  <si>
    <t>Gandhar Oil Refinery (INDIA) Ltd</t>
  </si>
  <si>
    <t>GANDHAR</t>
  </si>
  <si>
    <t>Hercules Hoists Ltd</t>
  </si>
  <si>
    <t>HERCULES</t>
  </si>
  <si>
    <t>Expleo Solutions Ltd</t>
  </si>
  <si>
    <t>EXPLEOSOL</t>
  </si>
  <si>
    <t>GRP Ltd</t>
  </si>
  <si>
    <t>GRPLTD</t>
  </si>
  <si>
    <t>Sigachi Industries Ltd</t>
  </si>
  <si>
    <t>SIGACHI</t>
  </si>
  <si>
    <t>Fratelli Vineyards Ltd</t>
  </si>
  <si>
    <t>TINNATFL</t>
  </si>
  <si>
    <t>Suratwwala Business Group Ltd</t>
  </si>
  <si>
    <t>SBGLP</t>
  </si>
  <si>
    <t>Veranda Learning Solutions Ltd</t>
  </si>
  <si>
    <t>VERANDA</t>
  </si>
  <si>
    <t>Ramco Industries Ltd</t>
  </si>
  <si>
    <t>RAMCOIND</t>
  </si>
  <si>
    <t>Kotak Gold Etf</t>
  </si>
  <si>
    <t>GOLD1</t>
  </si>
  <si>
    <t>D Link (India) Limited</t>
  </si>
  <si>
    <t>DLINKINDIA</t>
  </si>
  <si>
    <t>Alpex Solar Ltd</t>
  </si>
  <si>
    <t>ALPEXSOLAR</t>
  </si>
  <si>
    <t>Wheels India Ltd</t>
  </si>
  <si>
    <t>WHEELS</t>
  </si>
  <si>
    <t>Jagran Prakashan Ltd</t>
  </si>
  <si>
    <t>JAGRAN</t>
  </si>
  <si>
    <t>Prataap Snacks Ltd</t>
  </si>
  <si>
    <t>DIAMONDYD</t>
  </si>
  <si>
    <t>Ram Ratna Wires Ltd</t>
  </si>
  <si>
    <t>RAMRAT</t>
  </si>
  <si>
    <t>BLS E-Services Ltd</t>
  </si>
  <si>
    <t>BLSE</t>
  </si>
  <si>
    <t>Sangam (India) Ltd</t>
  </si>
  <si>
    <t>SANGAMIND</t>
  </si>
  <si>
    <t>TAJ GVK Hotels and Resorts Ltd</t>
  </si>
  <si>
    <t>TAJGVK</t>
  </si>
  <si>
    <t>I G Petrochemicals Ltd</t>
  </si>
  <si>
    <t>IGPL</t>
  </si>
  <si>
    <t>Madhya Bharat Agro Products Ltd</t>
  </si>
  <si>
    <t>MBAPL</t>
  </si>
  <si>
    <t>Heranba Industries Ltd</t>
  </si>
  <si>
    <t>HERANBA</t>
  </si>
  <si>
    <t>India Power Corporation Ltd</t>
  </si>
  <si>
    <t>DPSCLTD</t>
  </si>
  <si>
    <t>HDFC Gold Exchange Traded Fund</t>
  </si>
  <si>
    <t>HDFCGOLD</t>
  </si>
  <si>
    <t>ICICI Prudential Gold ETF</t>
  </si>
  <si>
    <t>GOLDIETF</t>
  </si>
  <si>
    <t>Indo Tech Transformers Ltd</t>
  </si>
  <si>
    <t>INDOTECH</t>
  </si>
  <si>
    <t>Nippon India ETF Nifty Next 50 Junior BeES</t>
  </si>
  <si>
    <t>JUNIORBEES</t>
  </si>
  <si>
    <t>Roto Pumps Ltd</t>
  </si>
  <si>
    <t>ROTO</t>
  </si>
  <si>
    <t>Agarwal Industrial Corporation Ltd</t>
  </si>
  <si>
    <t>AGARIND</t>
  </si>
  <si>
    <t>Dr Agarwal's Eye Hospital Ltd</t>
  </si>
  <si>
    <t>DRAGARWQ</t>
  </si>
  <si>
    <t>Om Infra Ltd</t>
  </si>
  <si>
    <t>OMINFRAL</t>
  </si>
  <si>
    <t>Fedders Holding Ltd</t>
  </si>
  <si>
    <t>FEDDERSHOL</t>
  </si>
  <si>
    <t>Excel Industries Ltd</t>
  </si>
  <si>
    <t>EXCELINDUS</t>
  </si>
  <si>
    <t>Kilburn Engineering Ltd</t>
  </si>
  <si>
    <t>KLBRENG-B</t>
  </si>
  <si>
    <t>Atul Auto Ltd</t>
  </si>
  <si>
    <t>ATULAUTO</t>
  </si>
  <si>
    <t>Three Wheelers</t>
  </si>
  <si>
    <t>Last Mile Enterprises Ltd</t>
  </si>
  <si>
    <t>LASTMILE</t>
  </si>
  <si>
    <t>Real Estate Development</t>
  </si>
  <si>
    <t>Windlas Biotech Ltd</t>
  </si>
  <si>
    <t>WINDLAS</t>
  </si>
  <si>
    <t>Camlin Fine Sciences Ltd</t>
  </si>
  <si>
    <t>CAMLINFINE</t>
  </si>
  <si>
    <t>Media Matrix Worldwide Ltd</t>
  </si>
  <si>
    <t>MMWL</t>
  </si>
  <si>
    <t>G M Breweries Ltd</t>
  </si>
  <si>
    <t>GMBREW</t>
  </si>
  <si>
    <t>Arman Financial Services Ltd</t>
  </si>
  <si>
    <t>ARMANFIN</t>
  </si>
  <si>
    <t>Bigbloc Construction Ltd</t>
  </si>
  <si>
    <t>BIGBLOC</t>
  </si>
  <si>
    <t>Mufin Green Finance Ltd</t>
  </si>
  <si>
    <t>MUFIN</t>
  </si>
  <si>
    <t>Automobile Corp Of Goa Ltd</t>
  </si>
  <si>
    <t>ACGL</t>
  </si>
  <si>
    <t>Sirca Paints India Ltd</t>
  </si>
  <si>
    <t>SIRCA</t>
  </si>
  <si>
    <t>Jindal Drilling and Industries Ltd</t>
  </si>
  <si>
    <t>JINDRILL</t>
  </si>
  <si>
    <t>Swelect Energy Systems Ltd</t>
  </si>
  <si>
    <t>SWELECTES</t>
  </si>
  <si>
    <t>Reliance Industrial Infrastructure Ltd</t>
  </si>
  <si>
    <t>RIIL</t>
  </si>
  <si>
    <t>Hi-Tech Gears Ltd</t>
  </si>
  <si>
    <t>HITECHGEAR</t>
  </si>
  <si>
    <t>Irm Energy Ltd</t>
  </si>
  <si>
    <t>IRMENERGY</t>
  </si>
  <si>
    <t>Kesar India Ltd</t>
  </si>
  <si>
    <t>KESAR</t>
  </si>
  <si>
    <t>Everest Kanto Cylinder Ltd</t>
  </si>
  <si>
    <t>EKC</t>
  </si>
  <si>
    <t>Ador Welding Ltd</t>
  </si>
  <si>
    <t>ADORWELD</t>
  </si>
  <si>
    <t>Fairchem Organics Ltd</t>
  </si>
  <si>
    <t>FAIRCHEMOR</t>
  </si>
  <si>
    <t>GTPL Hathway Ltd</t>
  </si>
  <si>
    <t>GTPL</t>
  </si>
  <si>
    <t>Shriram Properties Ltd</t>
  </si>
  <si>
    <t>SHRIRAMPPS</t>
  </si>
  <si>
    <t>GNA Axles Ltd</t>
  </si>
  <si>
    <t>GNA</t>
  </si>
  <si>
    <t>Pondy Oxides and Chemicals Ltd</t>
  </si>
  <si>
    <t>POCL</t>
  </si>
  <si>
    <t>Peninsula Land Ltd</t>
  </si>
  <si>
    <t>PENINLAND</t>
  </si>
  <si>
    <t>Madras Fertilizers Ltd</t>
  </si>
  <si>
    <t>MADRASFERT</t>
  </si>
  <si>
    <t>Zota Health Care Ltd</t>
  </si>
  <si>
    <t>ZOTA</t>
  </si>
  <si>
    <t>Southern Petrochemical Industries Corporation Ltd</t>
  </si>
  <si>
    <t>SPIC</t>
  </si>
  <si>
    <t>Dcm Shriram Industries Ltd</t>
  </si>
  <si>
    <t>DCMSRIND</t>
  </si>
  <si>
    <t>Precision Camshafts Ltd</t>
  </si>
  <si>
    <t>PRECAM</t>
  </si>
  <si>
    <t>Tourism Finance Corporation of India Ltd</t>
  </si>
  <si>
    <t>TFCILTD</t>
  </si>
  <si>
    <t>India Nippon Electricals Ltd</t>
  </si>
  <si>
    <t>INDNIPPON</t>
  </si>
  <si>
    <t>Sadhana Nitro Chem Ltd</t>
  </si>
  <si>
    <t>SADHNANIQ</t>
  </si>
  <si>
    <t>Kiri Industries Ltd</t>
  </si>
  <si>
    <t>KIRIINDUS</t>
  </si>
  <si>
    <t>Amines and Plasticizers Ltd</t>
  </si>
  <si>
    <t>AMNPLST</t>
  </si>
  <si>
    <t>Borosil Scientific Ltd</t>
  </si>
  <si>
    <t>BOROSCI</t>
  </si>
  <si>
    <t>ASM Technologies Ltd</t>
  </si>
  <si>
    <t>ASMTEC</t>
  </si>
  <si>
    <t>Oriental Aromatics Ltd</t>
  </si>
  <si>
    <t>OAL</t>
  </si>
  <si>
    <t>BCL Industries Ltd</t>
  </si>
  <si>
    <t>BCLIND</t>
  </si>
  <si>
    <t>Jyoti Resins and Adhesives Ltd</t>
  </si>
  <si>
    <t>JYOTIRES</t>
  </si>
  <si>
    <t>Century Enka Ltd</t>
  </si>
  <si>
    <t>CENTENKA</t>
  </si>
  <si>
    <t>Paushak Ltd</t>
  </si>
  <si>
    <t>PAUSHAKLTD</t>
  </si>
  <si>
    <t>KKRRAFTON Developers Limited</t>
  </si>
  <si>
    <t>KDL</t>
  </si>
  <si>
    <t>Kokuyo Camlin Ltd</t>
  </si>
  <si>
    <t>KOKUYOCMLN</t>
  </si>
  <si>
    <t>Rama Steel Tubes Ltd</t>
  </si>
  <si>
    <t>RAMASTEEL</t>
  </si>
  <si>
    <t>Eimco Elecon (India) Ltd</t>
  </si>
  <si>
    <t>EIMCOELECO</t>
  </si>
  <si>
    <t>Subex Ltd</t>
  </si>
  <si>
    <t>SUBEXLTD</t>
  </si>
  <si>
    <t>Sportking India Ltd</t>
  </si>
  <si>
    <t>SPORTKING</t>
  </si>
  <si>
    <t>Filatex India Ltd</t>
  </si>
  <si>
    <t>FILATEX</t>
  </si>
  <si>
    <t>Master Trust Ltd</t>
  </si>
  <si>
    <t>MASTERTR</t>
  </si>
  <si>
    <t>Texmaco Infrastructure &amp; Holdings Ltd</t>
  </si>
  <si>
    <t>TEXINFRA</t>
  </si>
  <si>
    <t>Vascon Engineers Ltd</t>
  </si>
  <si>
    <t>VASCONEQ</t>
  </si>
  <si>
    <t>Yamuna Syndicate Ltd</t>
  </si>
  <si>
    <t>YSL</t>
  </si>
  <si>
    <t>Everest Industries Ltd</t>
  </si>
  <si>
    <t>EVERESTIND</t>
  </si>
  <si>
    <t>Building Products - Prefab Structures</t>
  </si>
  <si>
    <t>Rico Auto Industries Ltd</t>
  </si>
  <si>
    <t>RICOAUTO</t>
  </si>
  <si>
    <t>Popular Vehicles and Services Ltd</t>
  </si>
  <si>
    <t>PVSL</t>
  </si>
  <si>
    <t>Yuken India Ltd</t>
  </si>
  <si>
    <t>YUKEN</t>
  </si>
  <si>
    <t>Bharat Wire Ropes Ltd</t>
  </si>
  <si>
    <t>BHARATWIRE</t>
  </si>
  <si>
    <t>Motisons Jewellers Ltd</t>
  </si>
  <si>
    <t>MOTISONS</t>
  </si>
  <si>
    <t>Apparel &amp; Accessories Retailers</t>
  </si>
  <si>
    <t>Tamilnadu Newsprint &amp; Papers Ltd</t>
  </si>
  <si>
    <t>TNPL</t>
  </si>
  <si>
    <t>Krishana Phoschem Ltd</t>
  </si>
  <si>
    <t>KRISHANA</t>
  </si>
  <si>
    <t>Mishtann Foods Ltd</t>
  </si>
  <si>
    <t>MISHTANN</t>
  </si>
  <si>
    <t>Mangalore Chemicals and Fertilisers Ltd</t>
  </si>
  <si>
    <t>MANGCHEFER</t>
  </si>
  <si>
    <t>Salzer Electronics Ltd</t>
  </si>
  <si>
    <t>SALZERELEC</t>
  </si>
  <si>
    <t>Ngl Fine Chem Ltd</t>
  </si>
  <si>
    <t>NGLFINE</t>
  </si>
  <si>
    <t>Kitex Garments Ltd</t>
  </si>
  <si>
    <t>KITEX</t>
  </si>
  <si>
    <t>MIC Electronics Ltd</t>
  </si>
  <si>
    <t>MICEL</t>
  </si>
  <si>
    <t>Systematix Corporate Services Ltd</t>
  </si>
  <si>
    <t>SYSTMTXC</t>
  </si>
  <si>
    <t>Centrum Capital Ltd</t>
  </si>
  <si>
    <t>CENTRUM</t>
  </si>
  <si>
    <t>Dynacons Systems and Solutions Ltd</t>
  </si>
  <si>
    <t>DSSL</t>
  </si>
  <si>
    <t>Suyog Telematics Ltd</t>
  </si>
  <si>
    <t>SUYOG</t>
  </si>
  <si>
    <t>AMIC Forging Ltd</t>
  </si>
  <si>
    <t>AMIC</t>
  </si>
  <si>
    <t>Steel</t>
  </si>
  <si>
    <t>Aaswa Trading and Exports Ltd</t>
  </si>
  <si>
    <t>TCC</t>
  </si>
  <si>
    <t>Real Estate Services</t>
  </si>
  <si>
    <t>Eco Recycling Ltd</t>
  </si>
  <si>
    <t>ECORECO</t>
  </si>
  <si>
    <t>Dhunseri Ventures Ltd</t>
  </si>
  <si>
    <t>DVL</t>
  </si>
  <si>
    <t>BMW Industries Ltd</t>
  </si>
  <si>
    <t>BMW</t>
  </si>
  <si>
    <t>TV Today Network Limited</t>
  </si>
  <si>
    <t>TVTODAY</t>
  </si>
  <si>
    <t>NIIT Ltd</t>
  </si>
  <si>
    <t>NIITLTD</t>
  </si>
  <si>
    <t>Manali Petrochemicals Ltd</t>
  </si>
  <si>
    <t>MANALIPETC</t>
  </si>
  <si>
    <t>Forbes Precision Tools and Machine Parts Ltd</t>
  </si>
  <si>
    <t>TOTEM</t>
  </si>
  <si>
    <t>India Motor Parts &amp; Accessories Ltd</t>
  </si>
  <si>
    <t>IMPAL</t>
  </si>
  <si>
    <t>Polo Queen Industrial and Fintech Ltd</t>
  </si>
  <si>
    <t>PQIF</t>
  </si>
  <si>
    <t>Steel Exchange India Ltd</t>
  </si>
  <si>
    <t>STEELXIND</t>
  </si>
  <si>
    <t>Allsec Technologies Ltd</t>
  </si>
  <si>
    <t>ALLSEC</t>
  </si>
  <si>
    <t>Butterfly Gandhimathi Appliances Ltd</t>
  </si>
  <si>
    <t>BUTTERFLY</t>
  </si>
  <si>
    <t>Likhitha Infrastructure Ltd</t>
  </si>
  <si>
    <t>LIKHITHA</t>
  </si>
  <si>
    <t>Macpower CNC Machines Ltd</t>
  </si>
  <si>
    <t>MACPOWER</t>
  </si>
  <si>
    <t>SMC Global Securities Ltd</t>
  </si>
  <si>
    <t>SMCGLOBAL</t>
  </si>
  <si>
    <t>Andhra Sugars Ltd</t>
  </si>
  <si>
    <t>ANDHRSUGAR</t>
  </si>
  <si>
    <t>GPT Healthcare Ltd</t>
  </si>
  <si>
    <t>GPTHEALTH</t>
  </si>
  <si>
    <t>5Paisa Capital Ltd</t>
  </si>
  <si>
    <t>5PAISA</t>
  </si>
  <si>
    <t>One Point One Solutions Ltd</t>
  </si>
  <si>
    <t>ONEPOINT</t>
  </si>
  <si>
    <t>Syncom Formulations (India) Ltd</t>
  </si>
  <si>
    <t>SYNCOMF</t>
  </si>
  <si>
    <t>Kotak Nifty 50 ETF</t>
  </si>
  <si>
    <t>NIFTY1</t>
  </si>
  <si>
    <t>Taneja Aerospace and Aviation Ltd</t>
  </si>
  <si>
    <t>TANAA</t>
  </si>
  <si>
    <t>Punjab Chemicals and Crop Protection Ltd</t>
  </si>
  <si>
    <t>PUNJABCHEM</t>
  </si>
  <si>
    <t>Associated Alcohols &amp; Breweries Ltd</t>
  </si>
  <si>
    <t>ASALCBR</t>
  </si>
  <si>
    <t>Solex Energy Ltd</t>
  </si>
  <si>
    <t>SOLEX</t>
  </si>
  <si>
    <t>Kellton Tech Solutions Ltd</t>
  </si>
  <si>
    <t>KELLTONTEC</t>
  </si>
  <si>
    <t>Mukka Proteins Ltd</t>
  </si>
  <si>
    <t>MUKKA</t>
  </si>
  <si>
    <t>Timex Group India Ltd</t>
  </si>
  <si>
    <t>TIMEX</t>
  </si>
  <si>
    <t>Asian Energy Services Ltd</t>
  </si>
  <si>
    <t>ASIANENE</t>
  </si>
  <si>
    <t>Rane (Madras) Ltd</t>
  </si>
  <si>
    <t>RML</t>
  </si>
  <si>
    <t>Rishabh Instruments Ltd</t>
  </si>
  <si>
    <t>RISHABH</t>
  </si>
  <si>
    <t>Sakuma Exports Ltd</t>
  </si>
  <si>
    <t>SAKUMA</t>
  </si>
  <si>
    <t>ULTRAMARINE &amp; PIGMENTS Ltd</t>
  </si>
  <si>
    <t>ULTRAMAR</t>
  </si>
  <si>
    <t>Sunshine Capital Ltd</t>
  </si>
  <si>
    <t>SCL</t>
  </si>
  <si>
    <t>Hind Rectifiers Ltd</t>
  </si>
  <si>
    <t>HIRECT</t>
  </si>
  <si>
    <t>Brightcom Group Ltd</t>
  </si>
  <si>
    <t>BCG</t>
  </si>
  <si>
    <t>Ramco Systems Ltd</t>
  </si>
  <si>
    <t>RAMCOSYS</t>
  </si>
  <si>
    <t>Shiva Cement Ltd</t>
  </si>
  <si>
    <t>SHIVACEM</t>
  </si>
  <si>
    <t>Spacenet Enterprises India Ltd</t>
  </si>
  <si>
    <t>SPCENET</t>
  </si>
  <si>
    <t>Shree Digvijay Cement Co Ltd</t>
  </si>
  <si>
    <t>SHREDIGCEM</t>
  </si>
  <si>
    <t>Himatsingka Seide Ltd</t>
  </si>
  <si>
    <t>HIMATSEIDE</t>
  </si>
  <si>
    <t>Best Agrolife Ltd</t>
  </si>
  <si>
    <t>BESTAGRO</t>
  </si>
  <si>
    <t>Capital Small Finance Bank Ltd</t>
  </si>
  <si>
    <t>CAPITALSFB</t>
  </si>
  <si>
    <t>Shankara Building Products Ltd</t>
  </si>
  <si>
    <t>SHANKARA</t>
  </si>
  <si>
    <t>Panorama Studios International Ltd</t>
  </si>
  <si>
    <t>PANORAMA</t>
  </si>
  <si>
    <t>Hexa Tradex Ltd</t>
  </si>
  <si>
    <t>HEXATRADEX</t>
  </si>
  <si>
    <t>Wardwizard Innovations &amp; Mobility Ltd</t>
  </si>
  <si>
    <t>WARDINMOBI</t>
  </si>
  <si>
    <t>Kirloskar Electric Company Ltd</t>
  </si>
  <si>
    <t>KECL</t>
  </si>
  <si>
    <t>CFF Fluid Control Ltd</t>
  </si>
  <si>
    <t>CFF</t>
  </si>
  <si>
    <t>Aerospace &amp; Defense</t>
  </si>
  <si>
    <t>Cosmic CRF Ltd</t>
  </si>
  <si>
    <t>COSMICCRF</t>
  </si>
  <si>
    <t>Saurashtra Cement Ltd</t>
  </si>
  <si>
    <t>SAURASHCEM</t>
  </si>
  <si>
    <t>Monte Carlo Fashions Ltd</t>
  </si>
  <si>
    <t>MONTECARLO</t>
  </si>
  <si>
    <t>Allcargo Gati Ltd</t>
  </si>
  <si>
    <t>ACLGATI</t>
  </si>
  <si>
    <t>Ester Industries Ltd</t>
  </si>
  <si>
    <t>ESTER</t>
  </si>
  <si>
    <t>Sterling Tools Ltd</t>
  </si>
  <si>
    <t>STERTOOLS</t>
  </si>
  <si>
    <t>Max India Ltd</t>
  </si>
  <si>
    <t>MAXIND</t>
  </si>
  <si>
    <t>Kamdhenu Ltd</t>
  </si>
  <si>
    <t>KAMDHENU</t>
  </si>
  <si>
    <t>KMC Speciality Hospitals (India) Ltd</t>
  </si>
  <si>
    <t>KMCSHIL</t>
  </si>
  <si>
    <t>Automotive Stampings and Assemblies Ltd</t>
  </si>
  <si>
    <t>ASAL</t>
  </si>
  <si>
    <t>R K Swamy Ltd</t>
  </si>
  <si>
    <t>RKSWAMY</t>
  </si>
  <si>
    <t>RIR Power Electronics Ltd</t>
  </si>
  <si>
    <t>RIR</t>
  </si>
  <si>
    <t>Arrow Greentech Ltd</t>
  </si>
  <si>
    <t>ARROWGREEN</t>
  </si>
  <si>
    <t>Lincoln Pharmaceuticals Ltd</t>
  </si>
  <si>
    <t>LINCOLN</t>
  </si>
  <si>
    <t>Kernex Microsystems (India) Ltd</t>
  </si>
  <si>
    <t>KERNEX</t>
  </si>
  <si>
    <t>Selan Exploration Technology Ltd</t>
  </si>
  <si>
    <t>SELAN</t>
  </si>
  <si>
    <t>Mercury Ev-Tech Ltd</t>
  </si>
  <si>
    <t>MERCURYEV</t>
  </si>
  <si>
    <t>Matrimony.Com Ltd</t>
  </si>
  <si>
    <t>MATRIMONY</t>
  </si>
  <si>
    <t>Kabra Extrusion Technik Ltd</t>
  </si>
  <si>
    <t>KABRAEXTRU</t>
  </si>
  <si>
    <t>Xchanging Solutions Ltd</t>
  </si>
  <si>
    <t>XCHANGING</t>
  </si>
  <si>
    <t>Basilic Fly Studio Ltd</t>
  </si>
  <si>
    <t>BASILIC</t>
  </si>
  <si>
    <t>Beekay Steel Industries Ltd</t>
  </si>
  <si>
    <t>BEEKAY</t>
  </si>
  <si>
    <t>Alphalogic Techsys Ltd</t>
  </si>
  <si>
    <t>ALPHALOGIC</t>
  </si>
  <si>
    <t>NDR Auto Components Ltd</t>
  </si>
  <si>
    <t>NDRAUTO</t>
  </si>
  <si>
    <t>MSP Steel &amp; Power Ltd</t>
  </si>
  <si>
    <t>MSPL</t>
  </si>
  <si>
    <t>JG Chemicals Ltd</t>
  </si>
  <si>
    <t>JGCHEM</t>
  </si>
  <si>
    <t>Dhampur Sugar Mills Ltd</t>
  </si>
  <si>
    <t>DHAMPURSUG</t>
  </si>
  <si>
    <t>Mafatlal Industries Ltd</t>
  </si>
  <si>
    <t>MAFATIND</t>
  </si>
  <si>
    <t>Steelcast Ltd</t>
  </si>
  <si>
    <t>STEELCAS</t>
  </si>
  <si>
    <t>HLV Ltd</t>
  </si>
  <si>
    <t>HLVLTD</t>
  </si>
  <si>
    <t>Kopran Ltd</t>
  </si>
  <si>
    <t>KOPRAN</t>
  </si>
  <si>
    <t>Dynamic Cables Ltd</t>
  </si>
  <si>
    <t>DYCL</t>
  </si>
  <si>
    <t>Oswal Greentech Ltd</t>
  </si>
  <si>
    <t>OSWALGREEN</t>
  </si>
  <si>
    <t>Beta Drugs Ltd</t>
  </si>
  <si>
    <t>BETA</t>
  </si>
  <si>
    <t>AVT Natural Products Ltd</t>
  </si>
  <si>
    <t>AVTNPL</t>
  </si>
  <si>
    <t>New Delhi Television Ltd</t>
  </si>
  <si>
    <t>NDTV</t>
  </si>
  <si>
    <t>GIC Housing Finance Ltd</t>
  </si>
  <si>
    <t>GICHSGFIN</t>
  </si>
  <si>
    <t>Control Print Ltd</t>
  </si>
  <si>
    <t>CONTROLPR</t>
  </si>
  <si>
    <t>Saint-Gobain Sekurit India Ltd</t>
  </si>
  <si>
    <t>SAINTGOBAIN</t>
  </si>
  <si>
    <t>Kuantum Papers Ltd</t>
  </si>
  <si>
    <t>KUANTUM</t>
  </si>
  <si>
    <t>Faze Three Ltd</t>
  </si>
  <si>
    <t>FAZE3Q</t>
  </si>
  <si>
    <t>Chaman Lal Setia Exports Ltd</t>
  </si>
  <si>
    <t>CLSEL</t>
  </si>
  <si>
    <t>Dwarikesh Sugar Industries Ltd</t>
  </si>
  <si>
    <t>DWARKESH</t>
  </si>
  <si>
    <t>Snowman Logistics Ltd</t>
  </si>
  <si>
    <t>SNOWMAN</t>
  </si>
  <si>
    <t>Avadh Sugar &amp; Energy Ltd</t>
  </si>
  <si>
    <t>AVADHSUGAR</t>
  </si>
  <si>
    <t>Remus Pharmaceuticals Ltd</t>
  </si>
  <si>
    <t>REMUS</t>
  </si>
  <si>
    <t>Asian Star Co Ltd</t>
  </si>
  <si>
    <t>ASTAR</t>
  </si>
  <si>
    <t>Wealth First Portfolio Managers Ltd</t>
  </si>
  <si>
    <t>WEALTH</t>
  </si>
  <si>
    <t>Vardhman Holdings Ltd</t>
  </si>
  <si>
    <t>VHL</t>
  </si>
  <si>
    <t>Signpost India Ltd</t>
  </si>
  <si>
    <t>SIGNPOST</t>
  </si>
  <si>
    <t>Aurum Proptech Ltd</t>
  </si>
  <si>
    <t>AURUM</t>
  </si>
  <si>
    <t>Sandesh Ltd</t>
  </si>
  <si>
    <t>SANDESH</t>
  </si>
  <si>
    <t>Filatex Fashions Ltd</t>
  </si>
  <si>
    <t>FILATFASH</t>
  </si>
  <si>
    <t>Sika Interplant Systems Ltd</t>
  </si>
  <si>
    <t>SIKA</t>
  </si>
  <si>
    <t>Raj Rayon Industries Ltd</t>
  </si>
  <si>
    <t>RAJRILTD</t>
  </si>
  <si>
    <t>Trident Techlabs Ltd</t>
  </si>
  <si>
    <t>TECHLABS</t>
  </si>
  <si>
    <t>Arihant Superstructures Ltd</t>
  </si>
  <si>
    <t>ARIHANTSUP</t>
  </si>
  <si>
    <t>Aptech Ltd</t>
  </si>
  <si>
    <t>APTECHT</t>
  </si>
  <si>
    <t>Sat Industries Ltd</t>
  </si>
  <si>
    <t>SATINDLTD</t>
  </si>
  <si>
    <t>NACL Industries Ltd</t>
  </si>
  <si>
    <t>NACLIND</t>
  </si>
  <si>
    <t>SPML Infra Ltd</t>
  </si>
  <si>
    <t>SPMLINFRA</t>
  </si>
  <si>
    <t>Lancer Container Lines Ltd</t>
  </si>
  <si>
    <t>LANCER</t>
  </si>
  <si>
    <t>Pakka Limited</t>
  </si>
  <si>
    <t>PAKKA</t>
  </si>
  <si>
    <t>Uttam Sugar Mills Ltd</t>
  </si>
  <si>
    <t>UTTAMSUGAR</t>
  </si>
  <si>
    <t>Nelcast Ltd</t>
  </si>
  <si>
    <t>NELCAST</t>
  </si>
  <si>
    <t>Khazanchi Jewellers Ltd</t>
  </si>
  <si>
    <t>KHAZANCHI</t>
  </si>
  <si>
    <t>Apparel, Accessories &amp; Luxury Goods</t>
  </si>
  <si>
    <t>Knowledge Marine &amp; Engineering Works Ltd</t>
  </si>
  <si>
    <t>KMEW</t>
  </si>
  <si>
    <t>Marine Transportation</t>
  </si>
  <si>
    <t>Vashu Bhagnani Industries Ltd</t>
  </si>
  <si>
    <t>POOJAENT</t>
  </si>
  <si>
    <t>VLS Finance Ltd</t>
  </si>
  <si>
    <t>VLSFINANCE</t>
  </si>
  <si>
    <t>Ksolves India Ltd</t>
  </si>
  <si>
    <t>KSOLVES</t>
  </si>
  <si>
    <t>Dharmaj Crop Guard Ltd</t>
  </si>
  <si>
    <t>DHARMAJ</t>
  </si>
  <si>
    <t>State Trading Corporation of India Ltd</t>
  </si>
  <si>
    <t>STCINDIA</t>
  </si>
  <si>
    <t>Ganesh Benzoplast Ltd</t>
  </si>
  <si>
    <t>GANESHBE</t>
  </si>
  <si>
    <t>Eraaya Lifespaces Ltd</t>
  </si>
  <si>
    <t>ERAAYA</t>
  </si>
  <si>
    <t>Vinyas Innovative Technologies Ltd</t>
  </si>
  <si>
    <t>VINYAS</t>
  </si>
  <si>
    <t>Chemfab Alkalis Ltd</t>
  </si>
  <si>
    <t>CHEMFAB</t>
  </si>
  <si>
    <t>Indo Rama Synthetics (India) Ltd</t>
  </si>
  <si>
    <t>INDORAMA</t>
  </si>
  <si>
    <t>Satia Industries Ltd</t>
  </si>
  <si>
    <t>SATIA</t>
  </si>
  <si>
    <t>BEML Land Assets Ltd</t>
  </si>
  <si>
    <t>BLAL</t>
  </si>
  <si>
    <t>Prakash Pipes Ltd</t>
  </si>
  <si>
    <t>PPL</t>
  </si>
  <si>
    <t>Marsons Ltd</t>
  </si>
  <si>
    <t>MARSONS</t>
  </si>
  <si>
    <t>Crest Ventures Ltd</t>
  </si>
  <si>
    <t>CREST</t>
  </si>
  <si>
    <t>Bliss GVS Pharma Ltd</t>
  </si>
  <si>
    <t>BLISSGVS</t>
  </si>
  <si>
    <t>Enkei Wheels (India) Ltd</t>
  </si>
  <si>
    <t>ENKEIWHEL</t>
  </si>
  <si>
    <t>Indo Amines Ltd</t>
  </si>
  <si>
    <t>INDOAMIN</t>
  </si>
  <si>
    <t>RACL Geartech Ltd</t>
  </si>
  <si>
    <t>RACLGEAR</t>
  </si>
  <si>
    <t>AGS Transact Technologies Ltd</t>
  </si>
  <si>
    <t>AGSTRA</t>
  </si>
  <si>
    <t>Kriti Industries (India) Limited</t>
  </si>
  <si>
    <t>KRITI</t>
  </si>
  <si>
    <t>Ganesh Green Bharat Ltd</t>
  </si>
  <si>
    <t>GGBL</t>
  </si>
  <si>
    <t>Windsor Machines Ltd</t>
  </si>
  <si>
    <t>WINDMACHIN</t>
  </si>
  <si>
    <t>Vilas Transcore Ltd</t>
  </si>
  <si>
    <t>VILAS</t>
  </si>
  <si>
    <t>Waaree Technologies Ltd</t>
  </si>
  <si>
    <t>WAAREE</t>
  </si>
  <si>
    <t>Nahar Spinning Mills Ltd</t>
  </si>
  <si>
    <t>NAHARSPING</t>
  </si>
  <si>
    <t>Allied Digital Services Ltd</t>
  </si>
  <si>
    <t>ADSL</t>
  </si>
  <si>
    <t>Shalimar Paints Ltd</t>
  </si>
  <si>
    <t>SHALPAINTS</t>
  </si>
  <si>
    <t>Jay Bharat Maruti Ltd</t>
  </si>
  <si>
    <t>JAYBARMARU</t>
  </si>
  <si>
    <t>Transindia Real Estate Ltd</t>
  </si>
  <si>
    <t>TREL</t>
  </si>
  <si>
    <t>Bharat Parenterals Ltd</t>
  </si>
  <si>
    <t>BPLPHARMA</t>
  </si>
  <si>
    <t>Allcargo Terminals Ltd</t>
  </si>
  <si>
    <t>ATL</t>
  </si>
  <si>
    <t>Credo Brands Marketing Ltd</t>
  </si>
  <si>
    <t>MUFTI</t>
  </si>
  <si>
    <t>Men's Clothing</t>
  </si>
  <si>
    <t>Veefin Solutions Ltd</t>
  </si>
  <si>
    <t>VEEFIN</t>
  </si>
  <si>
    <t>Application Software</t>
  </si>
  <si>
    <t>Kamdhenu Ventures Ltd</t>
  </si>
  <si>
    <t>KAMOPAINTS</t>
  </si>
  <si>
    <t>Uniphos Enterprises Ltd</t>
  </si>
  <si>
    <t>UNIENTER</t>
  </si>
  <si>
    <t>Z F Steering Gear (India) Ltd</t>
  </si>
  <si>
    <t>ZFSTEERING</t>
  </si>
  <si>
    <t>Heubach Colorants India Ltd</t>
  </si>
  <si>
    <t>HEUBACHIND</t>
  </si>
  <si>
    <t>VL E-Governance &amp; IT Solutions Ltd</t>
  </si>
  <si>
    <t>VLEGOV</t>
  </si>
  <si>
    <t>Zodiac Energy Ltd</t>
  </si>
  <si>
    <t>ZODIAC</t>
  </si>
  <si>
    <t>Ravindra Energy Ltd</t>
  </si>
  <si>
    <t>RELTD</t>
  </si>
  <si>
    <t>Ice Make Refrigeration Ltd</t>
  </si>
  <si>
    <t>ICEMAKE</t>
  </si>
  <si>
    <t>Sahana System Ltd</t>
  </si>
  <si>
    <t>SAHANA</t>
  </si>
  <si>
    <t>Gulshan Polyols Ltd</t>
  </si>
  <si>
    <t>GULPOLY</t>
  </si>
  <si>
    <t>Manoj Vaibhav Gems N Jewellers Ltd</t>
  </si>
  <si>
    <t>MVGJL</t>
  </si>
  <si>
    <t>Vimta Labs Ltd</t>
  </si>
  <si>
    <t>VIMTALABS</t>
  </si>
  <si>
    <t>Sri Adhikari Brothers Television Network Ltd</t>
  </si>
  <si>
    <t>SABTNL</t>
  </si>
  <si>
    <t>Electrotherm (India) Ltd</t>
  </si>
  <si>
    <t>ELECTHERM</t>
  </si>
  <si>
    <t>Elin Electronics Ltd</t>
  </si>
  <si>
    <t>ELIN</t>
  </si>
  <si>
    <t>Sutlej Textiles and Industries Ltd</t>
  </si>
  <si>
    <t>SUTLEJTEX</t>
  </si>
  <si>
    <t>20 Microns Ltd</t>
  </si>
  <si>
    <t>20MICRONS</t>
  </si>
  <si>
    <t>Valiant Organics Ltd</t>
  </si>
  <si>
    <t>VALIANTORG</t>
  </si>
  <si>
    <t>Innovana Thinklabs Ltd</t>
  </si>
  <si>
    <t>INNOVANA</t>
  </si>
  <si>
    <t>Bajaj Healthcare Ltd</t>
  </si>
  <si>
    <t>BAJAJHCARE</t>
  </si>
  <si>
    <t>Tribhovandas Bhimji Zaveri Ltd</t>
  </si>
  <si>
    <t>TBZ</t>
  </si>
  <si>
    <t>IST Ltd</t>
  </si>
  <si>
    <t>ISTLTD</t>
  </si>
  <si>
    <t>Jaykay Enterprises Ltd</t>
  </si>
  <si>
    <t>JAYKAY</t>
  </si>
  <si>
    <t>Shree Ganesh Remedies Ltd</t>
  </si>
  <si>
    <t>SGRL</t>
  </si>
  <si>
    <t>Rushil Decor Ltd</t>
  </si>
  <si>
    <t>RUSHIL</t>
  </si>
  <si>
    <t>Urja Global Ltd</t>
  </si>
  <si>
    <t>URJA</t>
  </si>
  <si>
    <t>Anuh Pharma Ltd</t>
  </si>
  <si>
    <t>ANUHPHR</t>
  </si>
  <si>
    <t>Kothari Petrochemicals Ltd</t>
  </si>
  <si>
    <t>KOTHARIPET</t>
  </si>
  <si>
    <t>Bajaj Steel Industries Ltd</t>
  </si>
  <si>
    <t>BAJAJST</t>
  </si>
  <si>
    <t>Magadh Sugar &amp; Energy Ltd</t>
  </si>
  <si>
    <t>MAGADSUGAR</t>
  </si>
  <si>
    <t>RSWM Ltd</t>
  </si>
  <si>
    <t>RSWM</t>
  </si>
  <si>
    <t>Pudumjee Paper Products Ltd</t>
  </si>
  <si>
    <t>PDMJEPAPER</t>
  </si>
  <si>
    <t>Foods and Inns Ltd</t>
  </si>
  <si>
    <t>FOODSIN</t>
  </si>
  <si>
    <t>Mindteck (India) Ltd</t>
  </si>
  <si>
    <t>MINDTECK</t>
  </si>
  <si>
    <t>Krystal Integrated Services Ltd</t>
  </si>
  <si>
    <t>KRYSTAL</t>
  </si>
  <si>
    <t>Meson Valves India Ltd</t>
  </si>
  <si>
    <t>MESON</t>
  </si>
  <si>
    <t>Ceinsys Tech Ltd</t>
  </si>
  <si>
    <t>CEINSYSTECH</t>
  </si>
  <si>
    <t>Emkay Taps and Cutting Tools Ltd</t>
  </si>
  <si>
    <t>EMKAYTOOLS</t>
  </si>
  <si>
    <t>Orient Paper and Industries Ltd</t>
  </si>
  <si>
    <t>ORIENTPPR</t>
  </si>
  <si>
    <t>Finkurve Financial Services Ltd</t>
  </si>
  <si>
    <t>FINKURVE</t>
  </si>
  <si>
    <t>Primo Chemicals Ltd</t>
  </si>
  <si>
    <t>PRIMO</t>
  </si>
  <si>
    <t>3B Blackbio DX Ltd</t>
  </si>
  <si>
    <t>3BBLACKBIO</t>
  </si>
  <si>
    <t>Fertilizers &amp; Agricultural Chemicals</t>
  </si>
  <si>
    <t>Entertainment Network (India) Ltd</t>
  </si>
  <si>
    <t>ENIL</t>
  </si>
  <si>
    <t>Radio</t>
  </si>
  <si>
    <t>Industrial and Prudential Investment Co Ltd</t>
  </si>
  <si>
    <t>INDPRUD</t>
  </si>
  <si>
    <t>TGV SRAAC Ltd</t>
  </si>
  <si>
    <t>TGVSL</t>
  </si>
  <si>
    <t>AGI Infra Ltd</t>
  </si>
  <si>
    <t>AGIIL</t>
  </si>
  <si>
    <t>Munjal Auto Industries Ltd</t>
  </si>
  <si>
    <t>MUNJALAU</t>
  </si>
  <si>
    <t>Dhanlaxmi Bank Ltd</t>
  </si>
  <si>
    <t>DHANBANK</t>
  </si>
  <si>
    <t>IND Swift Laboratories Ltd</t>
  </si>
  <si>
    <t>INDSWFTLAB</t>
  </si>
  <si>
    <t>K&amp;R Rail Engineering Ltd</t>
  </si>
  <si>
    <t>KRRAIL</t>
  </si>
  <si>
    <t>Vintage Coffee and Beverages Ltd</t>
  </si>
  <si>
    <t>VINCOFE</t>
  </si>
  <si>
    <t>Sastasundar Ventures Ltd</t>
  </si>
  <si>
    <t>SASTASUNDR</t>
  </si>
  <si>
    <t>Infobeans Technologies Ltd</t>
  </si>
  <si>
    <t>INFOBEAN</t>
  </si>
  <si>
    <t>GHCL Textiles Ltd</t>
  </si>
  <si>
    <t>GHCLTEXTIL</t>
  </si>
  <si>
    <t>Voith Paper Fabrics India Ltd</t>
  </si>
  <si>
    <t>VOITHPAPR</t>
  </si>
  <si>
    <t>Zuari Industries Ltd</t>
  </si>
  <si>
    <t>ZUARIIND</t>
  </si>
  <si>
    <t>NCL Industries Ltd</t>
  </si>
  <si>
    <t>NCLIND</t>
  </si>
  <si>
    <t>Alliance Integrated Metaliks Ltd</t>
  </si>
  <si>
    <t>AIML</t>
  </si>
  <si>
    <t>Ambika Cotton Mills Ltd</t>
  </si>
  <si>
    <t>AMBIKCO</t>
  </si>
  <si>
    <t>Bodal Chemicals Ltd</t>
  </si>
  <si>
    <t>BODALCHEM</t>
  </si>
  <si>
    <t>Visaka Industries Ltd</t>
  </si>
  <si>
    <t>VISAKAIND</t>
  </si>
  <si>
    <t>Count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</si>
  <si>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</si>
  <si>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</si>
  <si>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</si>
  <si>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</si>
  <si>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</si>
  <si>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</si>
  <si>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</si>
  <si>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</si>
  <si>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</si>
  <si>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</si>
  <si>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Metals &amp; Mining</t>
  </si>
  <si>
    <t>Consumer Services</t>
  </si>
  <si>
    <t>Construction Materials</t>
  </si>
  <si>
    <t>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</si>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</sst>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0E13F9-9CB5-4182-9BFA-EED15D3F4D36}" name="Table3" displayName="Table3" ref="A1:Z122" totalsRowShown="0">
  <autoFilter ref="A1:Z122" xr:uid="{F60E13F9-9CB5-4182-9BFA-EED15D3F4D36}"/>
  <sortState xmlns:xlrd2="http://schemas.microsoft.com/office/spreadsheetml/2017/richdata2" ref="A2:Z122">
    <sortCondition ref="Z1:Z122"/>
  </sortState>
  <tableColumns count="26">
    <tableColumn id="1" xr3:uid="{B8378EDD-34BE-4F97-807C-F9B025C09506}" name="Sub-Sector"/>
    <tableColumn id="2" xr3:uid="{2915C7BB-155E-43D3-B6BA-63EBA917670C}" name="Count" dataDxfId="56">
      <calculatedColumnFormula>COUNTIFS(Table2[Sub-Sector],Table3[[#This Row],[Sub-Sector]])</calculatedColumnFormula>
    </tableColumn>
    <tableColumn id="3" xr3:uid="{DF465D76-3686-4BE9-9A09-C3D4AE6FE4A7}" name="Uptrend" dataDxfId="55">
      <calculatedColumnFormula>COUNTIFS(Table2[Sub-Sector],Table3[[#This Row],[Sub-Sector]],Table2[Uptrend],"Uptrend")/Table3[[#This Row],[Count]]</calculatedColumnFormula>
    </tableColumn>
    <tableColumn id="4" xr3:uid="{80B1F954-2843-4834-9B16-7002F64C5CDA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DC62AEBF-6815-4166-9F10-38B8F9D02D51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AD4978CA-9D37-4B6B-A33D-BEF23819FD24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241390B9-12E5-4466-89F8-70991BFFA58A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11F0A116-5FCF-48E2-9F5F-035630C01C2D}" name="RSI" dataDxfId="50">
      <calculatedColumnFormula>COUNTIFS(Table2[Sub-Sector],Table3[[#This Row],[Sub-Sector]],Table2[RSI Exponential â€“ 14D],"&gt;=50")/Table3[[#This Row],[Count]]</calculatedColumnFormula>
    </tableColumn>
    <tableColumn id="9" xr3:uid="{679E92C8-5A34-4938-B8EC-45CA94146D2C}" name="Relative Volume" dataDxfId="49">
      <calculatedColumnFormula>COUNTIFS(Table2[Sub-Sector],Table3[[#This Row],[Sub-Sector]],Table2[Relative Volume],"&gt;=1")/Table3[[#This Row],[Count]]</calculatedColumnFormula>
    </tableColumn>
    <tableColumn id="10" xr3:uid="{B077001E-C862-4E62-8851-5E0A1AE6D51F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E0F6C723-7600-4679-9173-FC5E0C91002F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B093A101-6F9F-4DF0-8A5C-8F68253B6AAE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7893E640-1D0D-402E-9E7C-74595AC0B548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57237408-DDB7-4980-B447-20F1C8B82257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101B7834-FD49-4ACC-BA62-622348B0EACE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E41CB432-F308-4CB1-9039-3DE7E12ED1AE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F428768A-B589-4E5D-8689-39D2C613E566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29311681-C86F-468B-8AF1-84B2376E9364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94D524B7-B442-42F3-BCED-D664A8314244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BD4471FB-6C6B-48F8-842F-7ABC873B009D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03145DF9-C853-42DE-91AF-1AB790C2CFC6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E2C0AF3D-3512-4FE3-AD87-23EFB142C8F1}" name="Sharpe Ratio" dataDxfId="36">
      <calculatedColumnFormula>COUNTIFS(Table2[Sub-Sector],Table3[[#This Row],[Sub-Sector]],Table2[Sharpe Ratio],"&gt;=0.10")/Table3[[#This Row],[Count]]</calculatedColumnFormula>
    </tableColumn>
    <tableColumn id="23" xr3:uid="{A1C0D115-8EF9-4389-BB1A-99C8711F61C6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CEB942DE-79A6-4908-B3CD-A05DC1669282}" name="Rank" dataDxfId="34">
      <calculatedColumnFormula>_xlfn.RANK.AVG(Table3[[#This Row],[Score]],Table3[Score],1)</calculatedColumnFormula>
    </tableColumn>
    <tableColumn id="25" xr3:uid="{1AB529ED-CACC-4F2E-89EC-3D80988B3A34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878532F3-F4A1-4900-868F-4C07A70DCA98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0CC531-2927-4B11-B1AB-F32EA99CACE5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3529CDF6-C319-43B9-ACC2-49E3E5AC5BA6}" name="Name"/>
    <tableColumn id="2" xr3:uid="{D4F78190-5621-46E7-9057-74E39DFE3D5F}" name="Ticker"/>
    <tableColumn id="3" xr3:uid="{602E9D51-A382-4C3D-AA86-E77EB3C7341D}" name="Industry"/>
    <tableColumn id="4" xr3:uid="{658A3A65-D483-40F4-B0C1-19BB34E10749}" name="Sub-Sector"/>
    <tableColumn id="5" xr3:uid="{38C791B3-7292-4970-9164-39F605948F8A}" name="Market Cap"/>
    <tableColumn id="6" xr3:uid="{03668C45-9510-442D-A56E-99E9213127EB}" name="Close Price"/>
    <tableColumn id="7" xr3:uid="{DADA4964-1B9D-4EAF-ADC5-EAE0E660AC43}" name="1Y Return vs Nifty"/>
    <tableColumn id="18" xr3:uid="{6B016CE4-4ACC-4A5B-8602-99749F6083EE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13211213-3F25-4FFB-8D19-F617CBBAC8B2}" name="1M Return vs Nifty"/>
    <tableColumn id="19" xr3:uid="{6C172916-2BE4-4DBE-A4EC-3F95F1262D64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52B2A15E-3F9C-4ACF-B6E6-3A7A441DFA12}" name="6M Return vs Nifty"/>
    <tableColumn id="20" xr3:uid="{2427B13D-BA10-45E9-A9B3-C5A2E74875BA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090D360D-BF96-4512-AF7D-ED6D46578935}" name="1W Return vs Nifty"/>
    <tableColumn id="22" xr3:uid="{6E39B03E-EEDF-416D-B2E5-F96433E99C14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8194F9F3-E335-45F5-8735-E549F5D21A00}" name="20D EMA" dataDxfId="27"/>
    <tableColumn id="11" xr3:uid="{964A4EFB-003B-4E41-A5FD-F443956100D4}" name="50D EMA"/>
    <tableColumn id="12" xr3:uid="{95AD0C20-BD66-405E-B273-F86EB9C895A5}" name="200D EMA"/>
    <tableColumn id="13" xr3:uid="{D00986C9-CFDF-49AC-B277-6EB08E639A78}" name="RSI Exponential â€“ 14D"/>
    <tableColumn id="25" xr3:uid="{CB906DEC-DAF2-4ECA-962F-B149DCB516DC}" name="% Price above 20 EMA" dataDxfId="26">
      <calculatedColumnFormula>(Table2[[#This Row],[Close Price]]-Table2[[#This Row],[20D EMA]])/Table2[[#This Row],[20D EMA]]</calculatedColumnFormula>
    </tableColumn>
    <tableColumn id="24" xr3:uid="{7B0AEFA6-D15C-4899-B720-DC233AC02700}" name="% Price above 50 EMA" dataDxfId="25">
      <calculatedColumnFormula>(Table2[[#This Row],[Close Price]]-Table2[[#This Row],[50D EMA]])/Table2[[#This Row],[50D EMA]]</calculatedColumnFormula>
    </tableColumn>
    <tableColumn id="23" xr3:uid="{5A567F02-00CD-4C3C-9DC6-7C0CAFE2B10D}" name="% Price above 200 EMA" dataDxfId="24">
      <calculatedColumnFormula>(Table2[[#This Row],[Close Price]]-Table2[[#This Row],[200D EMA]])/Table2[[#This Row],[200D EMA]]</calculatedColumnFormula>
    </tableColumn>
    <tableColumn id="14" xr3:uid="{A1978808-6F7D-4A93-B8C1-0865B23537EC}" name="Relative Volume"/>
    <tableColumn id="37" xr3:uid="{1161C7AC-4E7D-4361-9A28-9A592BEFCAE1}" name="Day Low" dataDxfId="23"/>
    <tableColumn id="36" xr3:uid="{9A2621F0-7E25-47C6-AE85-CA68C089ACF1}" name="Day High" dataDxfId="22"/>
    <tableColumn id="35" xr3:uid="{6A8AF368-E359-4EC1-99B4-0DBD9079DDA3}" name="Current Week Low" dataDxfId="21"/>
    <tableColumn id="34" xr3:uid="{0B793BE3-CB1D-4A6B-B38D-EADF3879BD89}" name="Current Week High" dataDxfId="20"/>
    <tableColumn id="33" xr3:uid="{DED19E0D-7349-4D44-A735-FAD3B1355B3E}" name="Current Month Low" dataDxfId="19"/>
    <tableColumn id="32" xr3:uid="{A0BDA94F-5BC3-472F-9AD9-7BF792AB4078}" name="Current Month High" dataDxfId="18"/>
    <tableColumn id="31" xr3:uid="{B261BC5E-0F04-4BA0-87CB-ACF17B13E3B5}" name="% Away From Day Low" dataDxfId="17">
      <calculatedColumnFormula>(Table2[[#This Row],[Close Price]]/Table2[[#This Row],[Day Low]])-1</calculatedColumnFormula>
    </tableColumn>
    <tableColumn id="30" xr3:uid="{ED6B4906-BF91-4C7B-8CE3-6527E4AB9033}" name="% Away From Day High" dataDxfId="16">
      <calculatedColumnFormula>(Table2[[#This Row],[Day High]]/Table2[[#This Row],[Close Price]])-1</calculatedColumnFormula>
    </tableColumn>
    <tableColumn id="29" xr3:uid="{E4538A99-0012-4935-BC38-966F710468F9}" name="% Away From Current Week Low" dataDxfId="15">
      <calculatedColumnFormula>(Table2[[#This Row],[Close Price]]/Table2[[#This Row],[Current Week Low]])-1</calculatedColumnFormula>
    </tableColumn>
    <tableColumn id="28" xr3:uid="{EED51C58-3413-4A2D-986D-E28EE6B9BB8E}" name="% Away From Current Week High" dataDxfId="14">
      <calculatedColumnFormula>(Table2[[#This Row],[Current Week High]]/Table2[[#This Row],[Close Price]])-1</calculatedColumnFormula>
    </tableColumn>
    <tableColumn id="27" xr3:uid="{912CDD98-CAEB-4D1F-A994-02C20D56D610}" name="% Away From Current Month Low" dataDxfId="13">
      <calculatedColumnFormula>(Table2[[#This Row],[Close Price]]/Table2[[#This Row],[Current Month Low]])-1</calculatedColumnFormula>
    </tableColumn>
    <tableColumn id="26" xr3:uid="{F77B4D54-3430-4152-9CDD-9475C2B7589B}" name="% Away From Current Month High" dataDxfId="12">
      <calculatedColumnFormula>(Table2[[#This Row],[Current Month High]]/Table2[[#This Row],[Close Price]])-1</calculatedColumnFormula>
    </tableColumn>
    <tableColumn id="15" xr3:uid="{4C9D21A7-73BA-44AE-A327-D5666F050418}" name="% Away From 52W High"/>
    <tableColumn id="16" xr3:uid="{40286875-C2F3-4845-AB3A-35E8F43E46C7}" name="% Away From 52W Low"/>
    <tableColumn id="45" xr3:uid="{9CA8828D-F218-48ED-882C-089B0DB64701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018C2A40-5EAE-4A58-B674-6AA9758A2FAC}" name="Relative Strength Sector Index" dataDxfId="10"/>
    <tableColumn id="40" xr3:uid="{B4825E01-988C-4EAE-9692-8B0BF6850659}" name="Relative Strength Sector Index - Zone" dataDxfId="9"/>
    <tableColumn id="39" xr3:uid="{EF5E534B-2FB3-4E8E-8BA8-EA6E5EF031A7}" name="Rate of Change" dataDxfId="8"/>
    <tableColumn id="38" xr3:uid="{48587479-45C1-4B6E-83FB-7D5B841C5B36}" name="Rate of Change - Zone" dataDxfId="7"/>
    <tableColumn id="17" xr3:uid="{338F5220-4B5C-465A-AB7A-D47ADB3980CF}" name="Sharpe Ratio"/>
    <tableColumn id="46" xr3:uid="{9D1712B6-4C0C-4526-8F55-B6C21E94AB32}" name="Sharpe Ratio Z-Score" dataDxfId="6">
      <calculatedColumnFormula>(Table2[[#This Row],[Sharpe Ratio]]-AVERAGE(Table2[Sharpe Ratio]))/_xlfn.STDEV.P(Table2[Sharpe Ratio])</calculatedColumnFormula>
    </tableColumn>
    <tableColumn id="47" xr3:uid="{DF696101-AA8B-4D1C-83A2-C67966F1F9E8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8" xr3:uid="{A857051D-4011-4578-93FE-2CFA81AF508B}" name="Rank 1Y" dataDxfId="4">
      <calculatedColumnFormula>_xlfn.RANK.AVG(Table2[[#This Row],[1Y Return vs Nifty Z-Score]],Table2[1Y Return vs Nifty Z-Score])</calculatedColumnFormula>
    </tableColumn>
    <tableColumn id="49" xr3:uid="{0D9E63FD-FB19-49E2-93DA-3498799368AE}" name="Rank 6M" dataDxfId="3">
      <calculatedColumnFormula>_xlfn.RANK.AVG(Table2[[#This Row],[6M Return vs Nifty Z-Score]],Table2[6M Return vs Nifty Z-Score])</calculatedColumnFormula>
    </tableColumn>
    <tableColumn id="50" xr3:uid="{D3092B29-BBE1-4DF2-866B-E202A1F5822F}" name="Rank Sharpe" dataDxfId="2">
      <calculatedColumnFormula>_xlfn.RANK.AVG(Table2[[#This Row],[Sharpe Ratio Z-Score]],Table2[Sharpe Ratio Z-Score])</calculatedColumnFormula>
    </tableColumn>
    <tableColumn id="51" xr3:uid="{C24CC15F-76C1-474F-A2AA-985B3B7C6E30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1C88D-2F6C-4A8B-818D-B58082C2F5FE}" name="Table1" displayName="Table1" ref="A1:Q1457" totalsRowShown="0">
  <autoFilter ref="A1:Q1457" xr:uid="{0CC1C88D-2F6C-4A8B-818D-B58082C2F5FE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91AB60D1-A126-4110-804D-6B548B213300}" name="Name"/>
    <tableColumn id="2" xr3:uid="{509B337C-AEC1-4195-BB3A-53D29A3E8110}" name="Ticker"/>
    <tableColumn id="17" xr3:uid="{BED379CC-92ED-45E8-AD19-BC1DA7E2B65B}" name="Industry" dataDxfId="0">
      <calculatedColumnFormula>IFERROR(VLOOKUP(Table1[[#This Row],[Ticker]],[1]!Table2[[Symbol]:[Industry]],2,FALSE),"-")</calculatedColumnFormula>
    </tableColumn>
    <tableColumn id="3" xr3:uid="{93FE2BE3-0913-4AAB-9A02-A73A722FFA9D}" name="Sub-Sector"/>
    <tableColumn id="4" xr3:uid="{732FAD80-017F-4269-968E-3C2D7F6E4681}" name="Market Cap"/>
    <tableColumn id="5" xr3:uid="{6D196130-BAC3-40C2-B0E5-FBA838C219CC}" name="Close Price"/>
    <tableColumn id="6" xr3:uid="{3718404C-EA20-4B2A-9FB2-399EE01913E1}" name="1Y Return vs Nifty"/>
    <tableColumn id="7" xr3:uid="{3B859ED8-0878-48B5-992C-A39894EBD77E}" name="1M Return vs Nifty"/>
    <tableColumn id="8" xr3:uid="{1DFE0FA8-D5BD-436A-931E-73B985A7F3F3}" name="6M Return vs Nifty"/>
    <tableColumn id="9" xr3:uid="{E7762E0D-529A-4793-9C80-DA18864EB1DE}" name="1W Return vs Nifty"/>
    <tableColumn id="10" xr3:uid="{455F866C-CFF8-4633-822C-074AC680E4D6}" name="50D EMA"/>
    <tableColumn id="11" xr3:uid="{0ABCE6B3-3F1A-45EB-848E-322CF8267EB9}" name="200D EMA"/>
    <tableColumn id="12" xr3:uid="{59F81603-80E3-4698-AF58-3CBA504DB7AC}" name="RSI Exponential â€“ 14D"/>
    <tableColumn id="13" xr3:uid="{50CB018C-F28F-4D1F-992A-9939961B5CAD}" name="Relative Volume"/>
    <tableColumn id="14" xr3:uid="{D6A1A0D0-93F8-4D34-8FC6-B1A1B27C1AC6}" name="% Away From 52W High"/>
    <tableColumn id="15" xr3:uid="{0269EB87-49C4-4641-95B2-253AA0C78E4E}" name="% Away From 52W Low"/>
    <tableColumn id="16" xr3:uid="{DA9CB916-189D-4C10-8FE6-6C63AD571F58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912D-F4C8-4095-94AD-0ED87BE2A722}">
  <dimension ref="A1:Z122"/>
  <sheetViews>
    <sheetView topLeftCell="P1" workbookViewId="0">
      <selection activeCell="Z4" sqref="Z4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t="s">
        <v>2</v>
      </c>
      <c r="B1" t="s">
        <v>3084</v>
      </c>
      <c r="C1" t="s">
        <v>3127</v>
      </c>
      <c r="D1" t="s">
        <v>3141</v>
      </c>
      <c r="E1" t="s">
        <v>3142</v>
      </c>
      <c r="F1" t="s">
        <v>7</v>
      </c>
      <c r="G1" t="s">
        <v>5</v>
      </c>
      <c r="H1" t="s">
        <v>3143</v>
      </c>
      <c r="I1" t="s">
        <v>12</v>
      </c>
      <c r="J1" t="s">
        <v>3121</v>
      </c>
      <c r="K1" t="s">
        <v>3122</v>
      </c>
      <c r="L1" t="s">
        <v>3123</v>
      </c>
      <c r="M1" t="s">
        <v>3124</v>
      </c>
      <c r="N1" t="s">
        <v>3125</v>
      </c>
      <c r="O1" t="s">
        <v>3126</v>
      </c>
      <c r="P1" t="s">
        <v>13</v>
      </c>
      <c r="Q1" t="s">
        <v>14</v>
      </c>
      <c r="R1" t="s">
        <v>3144</v>
      </c>
      <c r="S1" t="s">
        <v>3113</v>
      </c>
      <c r="T1" t="s">
        <v>3114</v>
      </c>
      <c r="U1" t="s">
        <v>3131</v>
      </c>
      <c r="V1" t="s">
        <v>15</v>
      </c>
      <c r="W1" t="s">
        <v>3136</v>
      </c>
      <c r="X1" t="s">
        <v>3145</v>
      </c>
      <c r="Y1" t="s">
        <v>3146</v>
      </c>
      <c r="Z1" t="s">
        <v>3147</v>
      </c>
    </row>
    <row r="2" spans="1:26" x14ac:dyDescent="0.3">
      <c r="A2" t="s">
        <v>414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144.5</v>
      </c>
      <c r="X2">
        <f>_xlfn.RANK.AVG(Table3[[#This Row],[Score]],Table3[Score],1)</f>
        <v>3.5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38.5</v>
      </c>
      <c r="Z2">
        <f>_xlfn.RANK.AVG(Table3[[#This Row],[Score 2 ]],Table3[[Score 2 ]],1)</f>
        <v>2</v>
      </c>
    </row>
    <row r="3" spans="1:26" x14ac:dyDescent="0.3">
      <c r="A3" t="s">
        <v>1581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144.5</v>
      </c>
      <c r="X3">
        <f>_xlfn.RANK.AVG(Table3[[#This Row],[Score]],Table3[Score],1)</f>
        <v>3.5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38.5</v>
      </c>
      <c r="Z3">
        <f>_xlfn.RANK.AVG(Table3[[#This Row],[Score 2 ]],Table3[[Score 2 ]],1)</f>
        <v>2</v>
      </c>
    </row>
    <row r="4" spans="1:26" x14ac:dyDescent="0.3">
      <c r="A4" t="s">
        <v>739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1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64.5</v>
      </c>
      <c r="X4">
        <f>_xlfn.RANK.AVG(Table3[[#This Row],[Score]],Table3[Score],1)</f>
        <v>1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38.5</v>
      </c>
      <c r="Z4">
        <f>_xlfn.RANK.AVG(Table3[[#This Row],[Score 2 ]],Table3[[Score 2 ]],1)</f>
        <v>2</v>
      </c>
    </row>
    <row r="5" spans="1:26" x14ac:dyDescent="0.3">
      <c r="A5" t="s">
        <v>49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0.33333333333333331</v>
      </c>
      <c r="E5" s="1">
        <f>COUNTIFS(Table2[Sub-Sector],Table3[[#This Row],[Sub-Sector]],Table2[1M Return vs Nifty],"&gt;=5")/Table3[[#This Row],[Count]]</f>
        <v>1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0.66666666666666663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1</v>
      </c>
      <c r="J5" s="1">
        <f>COUNTIFS(Table2[Sub-Sector],Table3[[#This Row],[Sub-Sector]],Table2[% Away From Day Low],"&gt;=0.05")/Table3[[#This Row],[Count]]</f>
        <v>0.33333333333333331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0.33333333333333331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0.66666666666666663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115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75</v>
      </c>
      <c r="Z5">
        <f>_xlfn.RANK.AVG(Table3[[#This Row],[Score 2 ]],Table3[[Score 2 ]],1)</f>
        <v>4</v>
      </c>
    </row>
    <row r="6" spans="1:26" x14ac:dyDescent="0.3">
      <c r="A6" t="s">
        <v>63</v>
      </c>
      <c r="B6">
        <f>COUNTIFS(Table2[Sub-Sector],Table3[[#This Row],[Sub-Sector]])</f>
        <v>6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0.33333333333333331</v>
      </c>
      <c r="F6" s="1">
        <f>COUNTIFS(Table2[Sub-Sector],Table3[[#This Row],[Sub-Sector]],Table2[6M Return vs Nifty],"&gt;=10")/Table3[[#This Row],[Count]]</f>
        <v>0.83333333333333337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0.33333333333333331</v>
      </c>
      <c r="I6" s="1">
        <f>COUNTIFS(Table2[Sub-Sector],Table3[[#This Row],[Sub-Sector]],Table2[Relative Volume],"&gt;=1")/Table3[[#This Row],[Count]]</f>
        <v>0.66666666666666663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0.16666666666666666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0.5</v>
      </c>
      <c r="O6" s="1">
        <f>COUNTIFS(Table2[Sub-Sector],Table3[[#This Row],[Sub-Sector]],Table2[% Away From Current Month High],"&lt;=0.05")/Table3[[#This Row],[Count]]</f>
        <v>0.16666666666666666</v>
      </c>
      <c r="P6" s="1">
        <f>COUNTIFS(Table2[Sub-Sector],Table3[[#This Row],[Sub-Sector]],Table2[% Away From 52W High],"&lt;=10")/Table3[[#This Row],[Count]]</f>
        <v>0.66666666666666663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0.5</v>
      </c>
      <c r="S6" s="1">
        <f>COUNTIFS(Table2[Sub-Sector],Table3[[#This Row],[Sub-Sector]],Table2[% Price above 50 EMA],"&gt;=0")/Table3[[#This Row],[Count]]</f>
        <v>0.66666666666666663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0.66666666666666663</v>
      </c>
      <c r="V6" s="1">
        <f>COUNTIFS(Table2[Sub-Sector],Table3[[#This Row],[Sub-Sector]],Table2[Sharpe Ratio],"&gt;=0.10")/Table3[[#This Row],[Count]]</f>
        <v>0.66666666666666663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224.5</v>
      </c>
      <c r="X6">
        <f>_xlfn.RANK.AVG(Table3[[#This Row],[Score]],Table3[Score],1)</f>
        <v>8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83</v>
      </c>
      <c r="Z6">
        <f>_xlfn.RANK.AVG(Table3[[#This Row],[Score 2 ]],Table3[[Score 2 ]],1)</f>
        <v>5</v>
      </c>
    </row>
    <row r="7" spans="1:26" x14ac:dyDescent="0.3">
      <c r="A7" t="s">
        <v>89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0.66666666666666663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0.33333333333333331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0.33333333333333331</v>
      </c>
      <c r="I7" s="1">
        <f>COUNTIFS(Table2[Sub-Sector],Table3[[#This Row],[Sub-Sector]],Table2[Relative Volume],"&gt;=1")/Table3[[#This Row],[Count]]</f>
        <v>0.66666666666666663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0.66666666666666663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0.33333333333333331</v>
      </c>
      <c r="S7" s="1">
        <f>COUNTIFS(Table2[Sub-Sector],Table3[[#This Row],[Sub-Sector]],Table2[% Price above 50 EMA],"&gt;=0")/Table3[[#This Row],[Count]]</f>
        <v>0.66666666666666663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0.66666666666666663</v>
      </c>
      <c r="V7" s="1">
        <f>COUNTIFS(Table2[Sub-Sector],Table3[[#This Row],[Sub-Sector]],Table2[Sharpe Ratio],"&gt;=0.10")/Table3[[#This Row],[Count]]</f>
        <v>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</v>
      </c>
      <c r="X7">
        <f>_xlfn.RANK.AVG(Table3[[#This Row],[Score]],Table3[Score],1)</f>
        <v>23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94</v>
      </c>
      <c r="Z7">
        <f>_xlfn.RANK.AVG(Table3[[#This Row],[Score 2 ]],Table3[[Score 2 ]],1)</f>
        <v>6</v>
      </c>
    </row>
    <row r="8" spans="1:26" x14ac:dyDescent="0.3">
      <c r="A8" t="s">
        <v>1177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0.66666666666666663</v>
      </c>
      <c r="E8" s="1">
        <f>COUNTIFS(Table2[Sub-Sector],Table3[[#This Row],[Sub-Sector]],Table2[1M Return vs Nifty],"&gt;=5")/Table3[[#This Row],[Count]]</f>
        <v>0.66666666666666663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0.66666666666666663</v>
      </c>
      <c r="H8" s="1">
        <f>COUNTIFS(Table2[Sub-Sector],Table3[[#This Row],[Sub-Sector]],Table2[RSI Exponential â€“ 14D],"&gt;=50")/Table3[[#This Row],[Count]]</f>
        <v>0.66666666666666663</v>
      </c>
      <c r="I8" s="1">
        <f>COUNTIFS(Table2[Sub-Sector],Table3[[#This Row],[Sub-Sector]],Table2[Relative Volume],"&gt;=1")/Table3[[#This Row],[Count]]</f>
        <v>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0.66666666666666663</v>
      </c>
      <c r="O8" s="1">
        <f>COUNTIFS(Table2[Sub-Sector],Table3[[#This Row],[Sub-Sector]],Table2[% Away From Current Month High],"&lt;=0.05")/Table3[[#This Row],[Count]]</f>
        <v>0.33333333333333331</v>
      </c>
      <c r="P8" s="1">
        <f>COUNTIFS(Table2[Sub-Sector],Table3[[#This Row],[Sub-Sector]],Table2[% Away From 52W High],"&lt;=10")/Table3[[#This Row],[Count]]</f>
        <v>0.33333333333333331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0.66666666666666663</v>
      </c>
      <c r="S8" s="1">
        <f>COUNTIFS(Table2[Sub-Sector],Table3[[#This Row],[Sub-Sector]],Table2[% Price above 50 EMA],"&gt;=0")/Table3[[#This Row],[Count]]</f>
        <v>0.66666666666666663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152</v>
      </c>
      <c r="X8">
        <f>_xlfn.RANK.AVG(Table3[[#This Row],[Score]],Table3[Score],1)</f>
        <v>5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114.5</v>
      </c>
      <c r="Z8">
        <f>_xlfn.RANK.AVG(Table3[[#This Row],[Score 2 ]],Table3[[Score 2 ]],1)</f>
        <v>7</v>
      </c>
    </row>
    <row r="9" spans="1:26" x14ac:dyDescent="0.3">
      <c r="A9" t="s">
        <v>244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0.5</v>
      </c>
      <c r="D9" s="1">
        <f>COUNTIFS(Table2[Sub-Sector],Table3[[#This Row],[Sub-Sector]],Table2[1W Return vs Nifty],"&gt;=5")/Table3[[#This Row],[Count]]</f>
        <v>0.5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0.5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238.5</v>
      </c>
      <c r="X9">
        <f>_xlfn.RANK.AVG(Table3[[#This Row],[Score]],Table3[Score],1)</f>
        <v>10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117</v>
      </c>
      <c r="Z9">
        <f>_xlfn.RANK.AVG(Table3[[#This Row],[Score 2 ]],Table3[[Score 2 ]],1)</f>
        <v>8</v>
      </c>
    </row>
    <row r="10" spans="1:26" x14ac:dyDescent="0.3">
      <c r="A10" t="s">
        <v>800</v>
      </c>
      <c r="B10">
        <f>COUNTIFS(Table2[Sub-Sector],Table3[[#This Row],[Sub-Sector]])</f>
        <v>3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0.33333333333333331</v>
      </c>
      <c r="E10" s="1">
        <f>COUNTIFS(Table2[Sub-Sector],Table3[[#This Row],[Sub-Sector]],Table2[1M Return vs Nifty],"&gt;=5")/Table3[[#This Row],[Count]]</f>
        <v>0.33333333333333331</v>
      </c>
      <c r="F10" s="1">
        <f>COUNTIFS(Table2[Sub-Sector],Table3[[#This Row],[Sub-Sector]],Table2[6M Return vs Nifty],"&gt;=10")/Table3[[#This Row],[Count]]</f>
        <v>0.33333333333333331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0.66666666666666663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0.66666666666666663</v>
      </c>
      <c r="O10" s="1">
        <f>COUNTIFS(Table2[Sub-Sector],Table3[[#This Row],[Sub-Sector]],Table2[% Away From Current Month High],"&lt;=0.05")/Table3[[#This Row],[Count]]</f>
        <v>0.33333333333333331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0.33333333333333331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195.5</v>
      </c>
      <c r="X10">
        <f>_xlfn.RANK.AVG(Table3[[#This Row],[Score]],Table3[Score],1)</f>
        <v>7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</v>
      </c>
      <c r="Z10">
        <f>_xlfn.RANK.AVG(Table3[[#This Row],[Score 2 ]],Table3[[Score 2 ]],1)</f>
        <v>9</v>
      </c>
    </row>
    <row r="11" spans="1:26" x14ac:dyDescent="0.3">
      <c r="A11" t="s">
        <v>161</v>
      </c>
      <c r="B11">
        <f>COUNTIFS(Table2[Sub-Sector],Table3[[#This Row],[Sub-Sector]])</f>
        <v>10</v>
      </c>
      <c r="C11" s="1">
        <f>COUNTIFS(Table2[Sub-Sector],Table3[[#This Row],[Sub-Sector]],Table2[Uptrend],"Uptrend")/Table3[[#This Row],[Count]]</f>
        <v>0.8</v>
      </c>
      <c r="D11" s="1">
        <f>COUNTIFS(Table2[Sub-Sector],Table3[[#This Row],[Sub-Sector]],Table2[1W Return vs Nifty],"&gt;=5")/Table3[[#This Row],[Count]]</f>
        <v>0.3</v>
      </c>
      <c r="E11" s="1">
        <f>COUNTIFS(Table2[Sub-Sector],Table3[[#This Row],[Sub-Sector]],Table2[1M Return vs Nifty],"&gt;=5")/Table3[[#This Row],[Count]]</f>
        <v>0.3</v>
      </c>
      <c r="F11" s="1">
        <f>COUNTIFS(Table2[Sub-Sector],Table3[[#This Row],[Sub-Sector]],Table2[6M Return vs Nifty],"&gt;=10")/Table3[[#This Row],[Count]]</f>
        <v>0.9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0.6</v>
      </c>
      <c r="I11" s="1">
        <f>COUNTIFS(Table2[Sub-Sector],Table3[[#This Row],[Sub-Sector]],Table2[Relative Volume],"&gt;=1")/Table3[[#This Row],[Count]]</f>
        <v>0.4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0.8</v>
      </c>
      <c r="L11" s="1">
        <f>COUNTIFS(Table2[Sub-Sector],Table3[[#This Row],[Sub-Sector]],Table2[% Away From Current Week Low],"&gt;=0.05")/Table3[[#This Row],[Count]]</f>
        <v>0.3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0.8</v>
      </c>
      <c r="O11" s="1">
        <f>COUNTIFS(Table2[Sub-Sector],Table3[[#This Row],[Sub-Sector]],Table2[% Away From Current Month High],"&lt;=0.05")/Table3[[#This Row],[Count]]</f>
        <v>0.5</v>
      </c>
      <c r="P11" s="1">
        <f>COUNTIFS(Table2[Sub-Sector],Table3[[#This Row],[Sub-Sector]],Table2[% Away From 52W High],"&lt;=10")/Table3[[#This Row],[Count]]</f>
        <v>0.4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0.5</v>
      </c>
      <c r="S11" s="1">
        <f>COUNTIFS(Table2[Sub-Sector],Table3[[#This Row],[Sub-Sector]],Table2[% Price above 50 EMA],"&gt;=0")/Table3[[#This Row],[Count]]</f>
        <v>0.7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0.6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</v>
      </c>
      <c r="X11">
        <f>_xlfn.RANK.AVG(Table3[[#This Row],[Score]],Table3[Score],1)</f>
        <v>12.5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124</v>
      </c>
      <c r="Z11">
        <f>_xlfn.RANK.AVG(Table3[[#This Row],[Score 2 ]],Table3[[Score 2 ]],1)</f>
        <v>10</v>
      </c>
    </row>
    <row r="12" spans="1:26" x14ac:dyDescent="0.3">
      <c r="A12" t="s">
        <v>130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0.66666666666666663</v>
      </c>
      <c r="D12" s="1">
        <f>COUNTIFS(Table2[Sub-Sector],Table3[[#This Row],[Sub-Sector]],Table2[1W Return vs Nifty],"&gt;=5")/Table3[[#This Row],[Count]]</f>
        <v>0.33333333333333331</v>
      </c>
      <c r="E12" s="1">
        <f>COUNTIFS(Table2[Sub-Sector],Table3[[#This Row],[Sub-Sector]],Table2[1M Return vs Nifty],"&gt;=5")/Table3[[#This Row],[Count]]</f>
        <v>0.33333333333333331</v>
      </c>
      <c r="F12" s="1">
        <f>COUNTIFS(Table2[Sub-Sector],Table3[[#This Row],[Sub-Sector]],Table2[6M Return vs Nifty],"&gt;=10")/Table3[[#This Row],[Count]]</f>
        <v>0.66666666666666663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0.33333333333333331</v>
      </c>
      <c r="I12" s="1">
        <f>COUNTIFS(Table2[Sub-Sector],Table3[[#This Row],[Sub-Sector]],Table2[Relative Volume],"&gt;=1")/Table3[[#This Row],[Count]]</f>
        <v>0.66666666666666663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0.33333333333333331</v>
      </c>
      <c r="O12" s="1">
        <f>COUNTIFS(Table2[Sub-Sector],Table3[[#This Row],[Sub-Sector]],Table2[% Away From Current Month High],"&lt;=0.05")/Table3[[#This Row],[Count]]</f>
        <v>0.66666666666666663</v>
      </c>
      <c r="P12" s="1">
        <f>COUNTIFS(Table2[Sub-Sector],Table3[[#This Row],[Sub-Sector]],Table2[% Away From 52W High],"&lt;=10")/Table3[[#This Row],[Count]]</f>
        <v>0.66666666666666663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0.33333333333333331</v>
      </c>
      <c r="S12" s="1">
        <f>COUNTIFS(Table2[Sub-Sector],Table3[[#This Row],[Sub-Sector]],Table2[% Price above 50 EMA],"&gt;=0")/Table3[[#This Row],[Count]]</f>
        <v>0.66666666666666663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0.33333333333333331</v>
      </c>
      <c r="V12" s="1">
        <f>COUNTIFS(Table2[Sub-Sector],Table3[[#This Row],[Sub-Sector]],Table2[Sharpe Ratio],"&gt;=0.10")/Table3[[#This Row],[Count]]</f>
        <v>0.33333333333333331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254.5</v>
      </c>
      <c r="X12">
        <f>_xlfn.RANK.AVG(Table3[[#This Row],[Score]],Table3[Score],1)</f>
        <v>15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132.5</v>
      </c>
      <c r="Z12">
        <f>_xlfn.RANK.AVG(Table3[[#This Row],[Score 2 ]],Table3[[Score 2 ]],1)</f>
        <v>11</v>
      </c>
    </row>
    <row r="13" spans="1:26" x14ac:dyDescent="0.3">
      <c r="A13" t="s">
        <v>104</v>
      </c>
      <c r="B13">
        <f>COUNTIFS(Table2[Sub-Sector],Table3[[#This Row],[Sub-Sector]])</f>
        <v>3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0.66666666666666663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0.66666666666666663</v>
      </c>
      <c r="I13" s="1">
        <f>COUNTIFS(Table2[Sub-Sector],Table3[[#This Row],[Sub-Sector]],Table2[Relative Volume],"&gt;=1")/Table3[[#This Row],[Count]]</f>
        <v>0.33333333333333331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0.33333333333333331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0.66666666666666663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0.66666666666666663</v>
      </c>
      <c r="S13" s="1">
        <f>COUNTIFS(Table2[Sub-Sector],Table3[[#This Row],[Sub-Sector]],Table2[% Price above 50 EMA],"&gt;=0")/Table3[[#This Row],[Count]]</f>
        <v>0.66666666666666663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0.66666666666666663</v>
      </c>
      <c r="V13" s="1">
        <f>COUNTIFS(Table2[Sub-Sector],Table3[[#This Row],[Sub-Sector]],Table2[Sharpe Ratio],"&gt;=0.10")/Table3[[#This Row],[Count]]</f>
        <v>0.66666666666666663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13">
        <f>_xlfn.RANK.AVG(Table3[[#This Row],[Score]],Table3[Score],1)</f>
        <v>35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3">
        <f>_xlfn.RANK.AVG(Table3[[#This Row],[Score 2 ]],Table3[[Score 2 ]],1)</f>
        <v>12.5</v>
      </c>
    </row>
    <row r="14" spans="1:26" x14ac:dyDescent="0.3">
      <c r="A14" t="s">
        <v>83</v>
      </c>
      <c r="B14">
        <f>COUNTIFS(Table2[Sub-Sector],Table3[[#This Row],[Sub-Sector]])</f>
        <v>3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0.66666666666666663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0.33333333333333331</v>
      </c>
      <c r="I14" s="1">
        <f>COUNTIFS(Table2[Sub-Sector],Table3[[#This Row],[Sub-Sector]],Table2[Relative Volume],"&gt;=1")/Table3[[#This Row],[Count]]</f>
        <v>0.33333333333333331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0.66666666666666663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0.33333333333333331</v>
      </c>
      <c r="O14" s="1">
        <f>COUNTIFS(Table2[Sub-Sector],Table3[[#This Row],[Sub-Sector]],Table2[% Away From Current Month High],"&lt;=0.05")/Table3[[#This Row],[Count]]</f>
        <v>0.33333333333333331</v>
      </c>
      <c r="P14" s="1">
        <f>COUNTIFS(Table2[Sub-Sector],Table3[[#This Row],[Sub-Sector]],Table2[% Away From 52W High],"&lt;=10")/Table3[[#This Row],[Count]]</f>
        <v>0.66666666666666663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0.33333333333333331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0.66666666666666663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14">
        <f>_xlfn.RANK.AVG(Table3[[#This Row],[Score]],Table3[Score],1)</f>
        <v>35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4">
        <f>_xlfn.RANK.AVG(Table3[[#This Row],[Score 2 ]],Table3[[Score 2 ]],1)</f>
        <v>12.5</v>
      </c>
    </row>
    <row r="15" spans="1:26" x14ac:dyDescent="0.3">
      <c r="A15" t="s">
        <v>1071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1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164</v>
      </c>
      <c r="X15">
        <f>_xlfn.RANK.AVG(Table3[[#This Row],[Score]],Table3[Score],1)</f>
        <v>6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5">
        <f>_xlfn.RANK.AVG(Table3[[#This Row],[Score 2 ]],Table3[[Score 2 ]],1)</f>
        <v>14</v>
      </c>
    </row>
    <row r="16" spans="1:26" x14ac:dyDescent="0.3">
      <c r="A16" t="s">
        <v>86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0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</v>
      </c>
      <c r="X16">
        <f>_xlfn.RANK.AVG(Table3[[#This Row],[Score]],Table3[Score],1)</f>
        <v>14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6">
        <f>_xlfn.RANK.AVG(Table3[[#This Row],[Score 2 ]],Table3[[Score 2 ]],1)</f>
        <v>15</v>
      </c>
    </row>
    <row r="17" spans="1:26" x14ac:dyDescent="0.3">
      <c r="A17" t="s">
        <v>349</v>
      </c>
      <c r="B17">
        <f>COUNTIFS(Table2[Sub-Sector],Table3[[#This Row],[Sub-Sector]])</f>
        <v>10</v>
      </c>
      <c r="C17" s="1">
        <f>COUNTIFS(Table2[Sub-Sector],Table3[[#This Row],[Sub-Sector]],Table2[Uptrend],"Uptrend")/Table3[[#This Row],[Count]]</f>
        <v>0.9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0.2</v>
      </c>
      <c r="F17" s="1">
        <f>COUNTIFS(Table2[Sub-Sector],Table3[[#This Row],[Sub-Sector]],Table2[6M Return vs Nifty],"&gt;=10")/Table3[[#This Row],[Count]]</f>
        <v>0.8</v>
      </c>
      <c r="G17" s="1">
        <f>COUNTIFS(Table2[Sub-Sector],Table3[[#This Row],[Sub-Sector]],Table2[1Y Return vs Nifty],"&gt;=10")/Table3[[#This Row],[Count]]</f>
        <v>0.7</v>
      </c>
      <c r="H17" s="1">
        <f>COUNTIFS(Table2[Sub-Sector],Table3[[#This Row],[Sub-Sector]],Table2[RSI Exponential â€“ 14D],"&gt;=50")/Table3[[#This Row],[Count]]</f>
        <v>0.7</v>
      </c>
      <c r="I17" s="1">
        <f>COUNTIFS(Table2[Sub-Sector],Table3[[#This Row],[Sub-Sector]],Table2[Relative Volume],"&gt;=1")/Table3[[#This Row],[Count]]</f>
        <v>0.5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0.8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0.9</v>
      </c>
      <c r="N17" s="1">
        <f>COUNTIFS(Table2[Sub-Sector],Table3[[#This Row],[Sub-Sector]],Table2[% Away From Current Month Low],"&gt;=0.05")/Table3[[#This Row],[Count]]</f>
        <v>0.6</v>
      </c>
      <c r="O17" s="1">
        <f>COUNTIFS(Table2[Sub-Sector],Table3[[#This Row],[Sub-Sector]],Table2[% Away From Current Month High],"&lt;=0.05")/Table3[[#This Row],[Count]]</f>
        <v>0.5</v>
      </c>
      <c r="P17" s="1">
        <f>COUNTIFS(Table2[Sub-Sector],Table3[[#This Row],[Sub-Sector]],Table2[% Away From 52W High],"&lt;=10")/Table3[[#This Row],[Count]]</f>
        <v>0.5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0.6</v>
      </c>
      <c r="S17" s="1">
        <f>COUNTIFS(Table2[Sub-Sector],Table3[[#This Row],[Sub-Sector]],Table2[% Price above 50 EMA],"&gt;=0")/Table3[[#This Row],[Count]]</f>
        <v>0.7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0.6</v>
      </c>
      <c r="V17" s="1">
        <f>COUNTIFS(Table2[Sub-Sector],Table3[[#This Row],[Sub-Sector]],Table2[Sharpe Ratio],"&gt;=0.10")/Table3[[#This Row],[Count]]</f>
        <v>0.2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17">
        <f>_xlfn.RANK.AVG(Table3[[#This Row],[Score]],Table3[Score],1)</f>
        <v>33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17">
        <f>_xlfn.RANK.AVG(Table3[[#This Row],[Score 2 ]],Table3[[Score 2 ]],1)</f>
        <v>16</v>
      </c>
    </row>
    <row r="18" spans="1:26" x14ac:dyDescent="0.3">
      <c r="A18" t="s">
        <v>302</v>
      </c>
      <c r="B18">
        <f>COUNTIFS(Table2[Sub-Sector],Table3[[#This Row],[Sub-Sector]])</f>
        <v>21</v>
      </c>
      <c r="C18" s="1">
        <f>COUNTIFS(Table2[Sub-Sector],Table3[[#This Row],[Sub-Sector]],Table2[Uptrend],"Uptrend")/Table3[[#This Row],[Count]]</f>
        <v>0.8571428571428571</v>
      </c>
      <c r="D18" s="1">
        <f>COUNTIFS(Table2[Sub-Sector],Table3[[#This Row],[Sub-Sector]],Table2[1W Return vs Nifty],"&gt;=5")/Table3[[#This Row],[Count]]</f>
        <v>0.2857142857142857</v>
      </c>
      <c r="E18" s="1">
        <f>COUNTIFS(Table2[Sub-Sector],Table3[[#This Row],[Sub-Sector]],Table2[1M Return vs Nifty],"&gt;=5")/Table3[[#This Row],[Count]]</f>
        <v>0.42857142857142855</v>
      </c>
      <c r="F18" s="1">
        <f>COUNTIFS(Table2[Sub-Sector],Table3[[#This Row],[Sub-Sector]],Table2[6M Return vs Nifty],"&gt;=10")/Table3[[#This Row],[Count]]</f>
        <v>0.7142857142857143</v>
      </c>
      <c r="G18" s="1">
        <f>COUNTIFS(Table2[Sub-Sector],Table3[[#This Row],[Sub-Sector]],Table2[1Y Return vs Nifty],"&gt;=10")/Table3[[#This Row],[Count]]</f>
        <v>0.66666666666666663</v>
      </c>
      <c r="H18" s="1">
        <f>COUNTIFS(Table2[Sub-Sector],Table3[[#This Row],[Sub-Sector]],Table2[RSI Exponential â€“ 14D],"&gt;=50")/Table3[[#This Row],[Count]]</f>
        <v>0.61904761904761907</v>
      </c>
      <c r="I18" s="1">
        <f>COUNTIFS(Table2[Sub-Sector],Table3[[#This Row],[Sub-Sector]],Table2[Relative Volume],"&gt;=1")/Table3[[#This Row],[Count]]</f>
        <v>0.5714285714285714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0.90476190476190477</v>
      </c>
      <c r="L18" s="1">
        <f>COUNTIFS(Table2[Sub-Sector],Table3[[#This Row],[Sub-Sector]],Table2[% Away From Current Week Low],"&gt;=0.05")/Table3[[#This Row],[Count]]</f>
        <v>9.5238095238095233E-2</v>
      </c>
      <c r="M18" s="1">
        <f>COUNTIFS(Table2[Sub-Sector],Table3[[#This Row],[Sub-Sector]],Table2[% Away From Current Week High],"&lt;=0.05")/Table3[[#This Row],[Count]]</f>
        <v>0.95238095238095233</v>
      </c>
      <c r="N18" s="1">
        <f>COUNTIFS(Table2[Sub-Sector],Table3[[#This Row],[Sub-Sector]],Table2[% Away From Current Month Low],"&gt;=0.05")/Table3[[#This Row],[Count]]</f>
        <v>0.61904761904761907</v>
      </c>
      <c r="O18" s="1">
        <f>COUNTIFS(Table2[Sub-Sector],Table3[[#This Row],[Sub-Sector]],Table2[% Away From Current Month High],"&lt;=0.05")/Table3[[#This Row],[Count]]</f>
        <v>0.38095238095238093</v>
      </c>
      <c r="P18" s="1">
        <f>COUNTIFS(Table2[Sub-Sector],Table3[[#This Row],[Sub-Sector]],Table2[% Away From 52W High],"&lt;=10")/Table3[[#This Row],[Count]]</f>
        <v>0.5714285714285714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0.7142857142857143</v>
      </c>
      <c r="S18" s="1">
        <f>COUNTIFS(Table2[Sub-Sector],Table3[[#This Row],[Sub-Sector]],Table2[% Price above 50 EMA],"&gt;=0")/Table3[[#This Row],[Count]]</f>
        <v>0.76190476190476186</v>
      </c>
      <c r="T18" s="1">
        <f>COUNTIFS(Table2[Sub-Sector],Table3[[#This Row],[Sub-Sector]],Table2[% Price above 200 EMA],"&gt;=0")/Table3[[#This Row],[Count]]</f>
        <v>0.8571428571428571</v>
      </c>
      <c r="U18" s="1">
        <f>COUNTIFS(Table2[Sub-Sector],Table3[[#This Row],[Sub-Sector]],Table2[Rate of Change - Zone],"Positive")/Table3[[#This Row],[Count]]</f>
        <v>0.5714285714285714</v>
      </c>
      <c r="V18" s="1">
        <f>COUNTIFS(Table2[Sub-Sector],Table3[[#This Row],[Sub-Sector]],Table2[Sharpe Ratio],"&gt;=0.10")/Table3[[#This Row],[Count]]</f>
        <v>0.2857142857142857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239.5</v>
      </c>
      <c r="X18">
        <f>_xlfn.RANK.AVG(Table3[[#This Row],[Score]],Table3[Score],1)</f>
        <v>11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18">
        <f>_xlfn.RANK.AVG(Table3[[#This Row],[Score 2 ]],Table3[[Score 2 ]],1)</f>
        <v>17</v>
      </c>
    </row>
    <row r="19" spans="1:26" x14ac:dyDescent="0.3">
      <c r="A19" t="s">
        <v>577</v>
      </c>
      <c r="B19">
        <f>COUNTIFS(Table2[Sub-Sector],Table3[[#This Row],[Sub-Sector]])</f>
        <v>4</v>
      </c>
      <c r="C19" s="1">
        <f>COUNTIFS(Table2[Sub-Sector],Table3[[#This Row],[Sub-Sector]],Table2[Uptrend],"Uptrend")/Table3[[#This Row],[Count]]</f>
        <v>0.25</v>
      </c>
      <c r="D19" s="1">
        <f>COUNTIFS(Table2[Sub-Sector],Table3[[#This Row],[Sub-Sector]],Table2[1W Return vs Nifty],"&gt;=5")/Table3[[#This Row],[Count]]</f>
        <v>0.25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0.25</v>
      </c>
      <c r="G19" s="1">
        <f>COUNTIFS(Table2[Sub-Sector],Table3[[#This Row],[Sub-Sector]],Table2[1Y Return vs Nifty],"&gt;=10")/Table3[[#This Row],[Count]]</f>
        <v>0.75</v>
      </c>
      <c r="H19" s="1">
        <f>COUNTIFS(Table2[Sub-Sector],Table3[[#This Row],[Sub-Sector]],Table2[RSI Exponential â€“ 14D],"&gt;=50")/Table3[[#This Row],[Count]]</f>
        <v>0.5</v>
      </c>
      <c r="I19" s="1">
        <f>COUNTIFS(Table2[Sub-Sector],Table3[[#This Row],[Sub-Sector]],Table2[Relative Volume],"&gt;=1")/Table3[[#This Row],[Count]]</f>
        <v>1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0.25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0.75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0.25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0.5</v>
      </c>
      <c r="S19" s="1">
        <f>COUNTIFS(Table2[Sub-Sector],Table3[[#This Row],[Sub-Sector]],Table2[% Price above 50 EMA],"&gt;=0")/Table3[[#This Row],[Count]]</f>
        <v>0.5</v>
      </c>
      <c r="T19" s="1">
        <f>COUNTIFS(Table2[Sub-Sector],Table3[[#This Row],[Sub-Sector]],Table2[% Price above 200 EMA],"&gt;=0")/Table3[[#This Row],[Count]]</f>
        <v>0.75</v>
      </c>
      <c r="U19" s="1">
        <f>COUNTIFS(Table2[Sub-Sector],Table3[[#This Row],[Sub-Sector]],Table2[Rate of Change - Zone],"Positive")/Table3[[#This Row],[Count]]</f>
        <v>0.75</v>
      </c>
      <c r="V19" s="1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307.5</v>
      </c>
      <c r="X19">
        <f>_xlfn.RANK.AVG(Table3[[#This Row],[Score]],Table3[Score],1)</f>
        <v>29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9">
        <f>_xlfn.RANK.AVG(Table3[[#This Row],[Score 2 ]],Table3[[Score 2 ]],1)</f>
        <v>18</v>
      </c>
    </row>
    <row r="20" spans="1:26" x14ac:dyDescent="0.3">
      <c r="A20" t="s">
        <v>564</v>
      </c>
      <c r="B20">
        <f>COUNTIFS(Table2[Sub-Sector],Table3[[#This Row],[Sub-Sector]])</f>
        <v>5</v>
      </c>
      <c r="C20" s="1">
        <f>COUNTIFS(Table2[Sub-Sector],Table3[[#This Row],[Sub-Sector]],Table2[Uptrend],"Uptrend")/Table3[[#This Row],[Count]]</f>
        <v>0.6</v>
      </c>
      <c r="D20" s="1">
        <f>COUNTIFS(Table2[Sub-Sector],Table3[[#This Row],[Sub-Sector]],Table2[1W Return vs Nifty],"&gt;=5")/Table3[[#This Row],[Count]]</f>
        <v>0.4</v>
      </c>
      <c r="E20" s="1">
        <f>COUNTIFS(Table2[Sub-Sector],Table3[[#This Row],[Sub-Sector]],Table2[1M Return vs Nifty],"&gt;=5")/Table3[[#This Row],[Count]]</f>
        <v>0.4</v>
      </c>
      <c r="F20" s="1">
        <f>COUNTIFS(Table2[Sub-Sector],Table3[[#This Row],[Sub-Sector]],Table2[6M Return vs Nifty],"&gt;=10")/Table3[[#This Row],[Count]]</f>
        <v>0.4</v>
      </c>
      <c r="G20" s="1">
        <f>COUNTIFS(Table2[Sub-Sector],Table3[[#This Row],[Sub-Sector]],Table2[1Y Return vs Nifty],"&gt;=10")/Table3[[#This Row],[Count]]</f>
        <v>0.6</v>
      </c>
      <c r="H20" s="1">
        <f>COUNTIFS(Table2[Sub-Sector],Table3[[#This Row],[Sub-Sector]],Table2[RSI Exponential â€“ 14D],"&gt;=50")/Table3[[#This Row],[Count]]</f>
        <v>0.8</v>
      </c>
      <c r="I20" s="1">
        <f>COUNTIFS(Table2[Sub-Sector],Table3[[#This Row],[Sub-Sector]],Table2[Relative Volume],"&gt;=1")/Table3[[#This Row],[Count]]</f>
        <v>1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1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0.4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0.8</v>
      </c>
      <c r="S20" s="1">
        <f>COUNTIFS(Table2[Sub-Sector],Table3[[#This Row],[Sub-Sector]],Table2[% Price above 50 EMA],"&gt;=0")/Table3[[#This Row],[Count]]</f>
        <v>0.8</v>
      </c>
      <c r="T20" s="1">
        <f>COUNTIFS(Table2[Sub-Sector],Table3[[#This Row],[Sub-Sector]],Table2[% Price above 200 EMA],"&gt;=0")/Table3[[#This Row],[Count]]</f>
        <v>0.8</v>
      </c>
      <c r="U20" s="1">
        <f>COUNTIFS(Table2[Sub-Sector],Table3[[#This Row],[Sub-Sector]],Table2[Rate of Change - Zone],"Positive")/Table3[[#This Row],[Count]]</f>
        <v>0.8</v>
      </c>
      <c r="V20" s="1">
        <f>COUNTIFS(Table2[Sub-Sector],Table3[[#This Row],[Sub-Sector]],Table2[Sharpe Ratio],"&gt;=0.10")/Table3[[#This Row],[Count]]</f>
        <v>0.4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</v>
      </c>
      <c r="X20">
        <f>_xlfn.RANK.AVG(Table3[[#This Row],[Score]],Table3[Score],1)</f>
        <v>18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20">
        <f>_xlfn.RANK.AVG(Table3[[#This Row],[Score 2 ]],Table3[[Score 2 ]],1)</f>
        <v>19</v>
      </c>
    </row>
    <row r="21" spans="1:26" x14ac:dyDescent="0.3">
      <c r="A21" t="s">
        <v>54</v>
      </c>
      <c r="B21">
        <f>COUNTIFS(Table2[Sub-Sector],Table3[[#This Row],[Sub-Sector]])</f>
        <v>43</v>
      </c>
      <c r="C21" s="1">
        <f>COUNTIFS(Table2[Sub-Sector],Table3[[#This Row],[Sub-Sector]],Table2[Uptrend],"Uptrend")/Table3[[#This Row],[Count]]</f>
        <v>0.90697674418604646</v>
      </c>
      <c r="D21" s="1">
        <f>COUNTIFS(Table2[Sub-Sector],Table3[[#This Row],[Sub-Sector]],Table2[1W Return vs Nifty],"&gt;=5")/Table3[[#This Row],[Count]]</f>
        <v>0.27906976744186046</v>
      </c>
      <c r="E21" s="1">
        <f>COUNTIFS(Table2[Sub-Sector],Table3[[#This Row],[Sub-Sector]],Table2[1M Return vs Nifty],"&gt;=5")/Table3[[#This Row],[Count]]</f>
        <v>0.60465116279069764</v>
      </c>
      <c r="F21" s="1">
        <f>COUNTIFS(Table2[Sub-Sector],Table3[[#This Row],[Sub-Sector]],Table2[6M Return vs Nifty],"&gt;=10")/Table3[[#This Row],[Count]]</f>
        <v>0.46511627906976744</v>
      </c>
      <c r="G21" s="1">
        <f>COUNTIFS(Table2[Sub-Sector],Table3[[#This Row],[Sub-Sector]],Table2[1Y Return vs Nifty],"&gt;=10")/Table3[[#This Row],[Count]]</f>
        <v>0.69767441860465118</v>
      </c>
      <c r="H21" s="1">
        <f>COUNTIFS(Table2[Sub-Sector],Table3[[#This Row],[Sub-Sector]],Table2[RSI Exponential â€“ 14D],"&gt;=50")/Table3[[#This Row],[Count]]</f>
        <v>0.72093023255813948</v>
      </c>
      <c r="I21" s="1">
        <f>COUNTIFS(Table2[Sub-Sector],Table3[[#This Row],[Sub-Sector]],Table2[Relative Volume],"&gt;=1")/Table3[[#This Row],[Count]]</f>
        <v>0.53488372093023251</v>
      </c>
      <c r="J21" s="1">
        <f>COUNTIFS(Table2[Sub-Sector],Table3[[#This Row],[Sub-Sector]],Table2[% Away From Day Low],"&gt;=0.05")/Table3[[#This Row],[Count]]</f>
        <v>2.3255813953488372E-2</v>
      </c>
      <c r="K21" s="1">
        <f>COUNTIFS(Table2[Sub-Sector],Table3[[#This Row],[Sub-Sector]],Table2[% Away From Day High],"&lt;=0.05")/Table3[[#This Row],[Count]]</f>
        <v>0.93023255813953487</v>
      </c>
      <c r="L21" s="1">
        <f>COUNTIFS(Table2[Sub-Sector],Table3[[#This Row],[Sub-Sector]],Table2[% Away From Current Week Low],"&gt;=0.05")/Table3[[#This Row],[Count]]</f>
        <v>9.3023255813953487E-2</v>
      </c>
      <c r="M21" s="1">
        <f>COUNTIFS(Table2[Sub-Sector],Table3[[#This Row],[Sub-Sector]],Table2[% Away From Current Week High],"&lt;=0.05")/Table3[[#This Row],[Count]]</f>
        <v>0.95348837209302328</v>
      </c>
      <c r="N21" s="1">
        <f>COUNTIFS(Table2[Sub-Sector],Table3[[#This Row],[Sub-Sector]],Table2[% Away From Current Month Low],"&gt;=0.05")/Table3[[#This Row],[Count]]</f>
        <v>0.67441860465116277</v>
      </c>
      <c r="O21" s="1">
        <f>COUNTIFS(Table2[Sub-Sector],Table3[[#This Row],[Sub-Sector]],Table2[% Away From Current Month High],"&lt;=0.05")/Table3[[#This Row],[Count]]</f>
        <v>0.65116279069767447</v>
      </c>
      <c r="P21" s="1">
        <f>COUNTIFS(Table2[Sub-Sector],Table3[[#This Row],[Sub-Sector]],Table2[% Away From 52W High],"&lt;=10")/Table3[[#This Row],[Count]]</f>
        <v>0.69767441860465118</v>
      </c>
      <c r="Q21" s="1">
        <f>COUNTIFS(Table2[Sub-Sector],Table3[[#This Row],[Sub-Sector]],Table2[% Away From 52W Low],"&gt;=10")/Table3[[#This Row],[Count]]</f>
        <v>0.97674418604651159</v>
      </c>
      <c r="R21" s="1">
        <f>COUNTIFS(Table2[Sub-Sector],Table3[[#This Row],[Sub-Sector]],Table2[% Price above 20 EMA],"&gt;=0")/Table3[[#This Row],[Count]]</f>
        <v>0.7441860465116279</v>
      </c>
      <c r="S21" s="1">
        <f>COUNTIFS(Table2[Sub-Sector],Table3[[#This Row],[Sub-Sector]],Table2[% Price above 50 EMA],"&gt;=0")/Table3[[#This Row],[Count]]</f>
        <v>0.81395348837209303</v>
      </c>
      <c r="T21" s="1">
        <f>COUNTIFS(Table2[Sub-Sector],Table3[[#This Row],[Sub-Sector]],Table2[% Price above 200 EMA],"&gt;=0")/Table3[[#This Row],[Count]]</f>
        <v>0.95348837209302328</v>
      </c>
      <c r="U21" s="1">
        <f>COUNTIFS(Table2[Sub-Sector],Table3[[#This Row],[Sub-Sector]],Table2[Rate of Change - Zone],"Positive")/Table3[[#This Row],[Count]]</f>
        <v>0.7441860465116279</v>
      </c>
      <c r="V21" s="1">
        <f>COUNTIFS(Table2[Sub-Sector],Table3[[#This Row],[Sub-Sector]],Table2[Sharpe Ratio],"&gt;=0.10")/Table3[[#This Row],[Count]]</f>
        <v>0.11627906976744186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</v>
      </c>
      <c r="X21">
        <f>_xlfn.RANK.AVG(Table3[[#This Row],[Score]],Table3[Score],1)</f>
        <v>12.5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1">
        <f>_xlfn.RANK.AVG(Table3[[#This Row],[Score 2 ]],Table3[[Score 2 ]],1)</f>
        <v>20</v>
      </c>
    </row>
    <row r="22" spans="1:26" x14ac:dyDescent="0.3">
      <c r="A22" t="s">
        <v>377</v>
      </c>
      <c r="B22">
        <f>COUNTIFS(Table2[Sub-Sector],Table3[[#This Row],[Sub-Sector]])</f>
        <v>14</v>
      </c>
      <c r="C22" s="1">
        <f>COUNTIFS(Table2[Sub-Sector],Table3[[#This Row],[Sub-Sector]],Table2[Uptrend],"Uptrend")/Table3[[#This Row],[Count]]</f>
        <v>0.7142857142857143</v>
      </c>
      <c r="D22" s="1">
        <f>COUNTIFS(Table2[Sub-Sector],Table3[[#This Row],[Sub-Sector]],Table2[1W Return vs Nifty],"&gt;=5")/Table3[[#This Row],[Count]]</f>
        <v>7.1428571428571425E-2</v>
      </c>
      <c r="E22" s="1">
        <f>COUNTIFS(Table2[Sub-Sector],Table3[[#This Row],[Sub-Sector]],Table2[1M Return vs Nifty],"&gt;=5")/Table3[[#This Row],[Count]]</f>
        <v>0.2857142857142857</v>
      </c>
      <c r="F22" s="1">
        <f>COUNTIFS(Table2[Sub-Sector],Table3[[#This Row],[Sub-Sector]],Table2[6M Return vs Nifty],"&gt;=10")/Table3[[#This Row],[Count]]</f>
        <v>0.6428571428571429</v>
      </c>
      <c r="G22" s="1">
        <f>COUNTIFS(Table2[Sub-Sector],Table3[[#This Row],[Sub-Sector]],Table2[1Y Return vs Nifty],"&gt;=10")/Table3[[#This Row],[Count]]</f>
        <v>0.7142857142857143</v>
      </c>
      <c r="H22" s="1">
        <f>COUNTIFS(Table2[Sub-Sector],Table3[[#This Row],[Sub-Sector]],Table2[RSI Exponential â€“ 14D],"&gt;=50")/Table3[[#This Row],[Count]]</f>
        <v>0.5714285714285714</v>
      </c>
      <c r="I22" s="1">
        <f>COUNTIFS(Table2[Sub-Sector],Table3[[#This Row],[Sub-Sector]],Table2[Relative Volume],"&gt;=1")/Table3[[#This Row],[Count]]</f>
        <v>0.42857142857142855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0.6428571428571429</v>
      </c>
      <c r="O22" s="1">
        <f>COUNTIFS(Table2[Sub-Sector],Table3[[#This Row],[Sub-Sector]],Table2[% Away From Current Month High],"&lt;=0.05")/Table3[[#This Row],[Count]]</f>
        <v>0.35714285714285715</v>
      </c>
      <c r="P22" s="1">
        <f>COUNTIFS(Table2[Sub-Sector],Table3[[#This Row],[Sub-Sector]],Table2[% Away From 52W High],"&lt;=10")/Table3[[#This Row],[Count]]</f>
        <v>0.35714285714285715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</v>
      </c>
      <c r="S22" s="1">
        <f>COUNTIFS(Table2[Sub-Sector],Table3[[#This Row],[Sub-Sector]],Table2[% Price above 50 EMA],"&gt;=0")/Table3[[#This Row],[Count]]</f>
        <v>0.7142857142857143</v>
      </c>
      <c r="T22" s="1">
        <f>COUNTIFS(Table2[Sub-Sector],Table3[[#This Row],[Sub-Sector]],Table2[% Price above 200 EMA],"&gt;=0")/Table3[[#This Row],[Count]]</f>
        <v>0.8571428571428571</v>
      </c>
      <c r="U22" s="1">
        <f>COUNTIFS(Table2[Sub-Sector],Table3[[#This Row],[Sub-Sector]],Table2[Rate of Change - Zone],"Positive")/Table3[[#This Row],[Count]]</f>
        <v>0.6428571428571429</v>
      </c>
      <c r="V22" s="1">
        <f>COUNTIFS(Table2[Sub-Sector],Table3[[#This Row],[Sub-Sector]],Table2[Sharpe Ratio],"&gt;=0.10")/Table3[[#This Row],[Count]]</f>
        <v>0.14285714285714285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</v>
      </c>
      <c r="X22">
        <f>_xlfn.RANK.AVG(Table3[[#This Row],[Score]],Table3[Score],1)</f>
        <v>30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2">
        <f>_xlfn.RANK.AVG(Table3[[#This Row],[Score 2 ]],Table3[[Score 2 ]],1)</f>
        <v>21</v>
      </c>
    </row>
    <row r="23" spans="1:26" x14ac:dyDescent="0.3">
      <c r="A23" t="s">
        <v>127</v>
      </c>
      <c r="B23">
        <f>COUNTIFS(Table2[Sub-Sector],Table3[[#This Row],[Sub-Sector]])</f>
        <v>8</v>
      </c>
      <c r="C23" s="1">
        <f>COUNTIFS(Table2[Sub-Sector],Table3[[#This Row],[Sub-Sector]],Table2[Uptrend],"Uptrend")/Table3[[#This Row],[Count]]</f>
        <v>0.75</v>
      </c>
      <c r="D23" s="1">
        <f>COUNTIFS(Table2[Sub-Sector],Table3[[#This Row],[Sub-Sector]],Table2[1W Return vs Nifty],"&gt;=5")/Table3[[#This Row],[Count]]</f>
        <v>0.125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0.625</v>
      </c>
      <c r="G23" s="1">
        <f>COUNTIFS(Table2[Sub-Sector],Table3[[#This Row],[Sub-Sector]],Table2[1Y Return vs Nifty],"&gt;=10")/Table3[[#This Row],[Count]]</f>
        <v>0.75</v>
      </c>
      <c r="H23" s="1">
        <f>COUNTIFS(Table2[Sub-Sector],Table3[[#This Row],[Sub-Sector]],Table2[RSI Exponential â€“ 14D],"&gt;=50")/Table3[[#This Row],[Count]]</f>
        <v>0.5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0.875</v>
      </c>
      <c r="N23" s="1">
        <f>COUNTIFS(Table2[Sub-Sector],Table3[[#This Row],[Sub-Sector]],Table2[% Away From Current Month Low],"&gt;=0.05")/Table3[[#This Row],[Count]]</f>
        <v>0.5</v>
      </c>
      <c r="O23" s="1">
        <f>COUNTIFS(Table2[Sub-Sector],Table3[[#This Row],[Sub-Sector]],Table2[% Away From Current Month High],"&lt;=0.05")/Table3[[#This Row],[Count]]</f>
        <v>0.375</v>
      </c>
      <c r="P23" s="1">
        <f>COUNTIFS(Table2[Sub-Sector],Table3[[#This Row],[Sub-Sector]],Table2[% Away From 52W High],"&lt;=10")/Table3[[#This Row],[Count]]</f>
        <v>0.625</v>
      </c>
      <c r="Q23" s="1">
        <f>COUNTIFS(Table2[Sub-Sector],Table3[[#This Row],[Sub-Sector]],Table2[% Away From 52W Low],"&gt;=10")/Table3[[#This Row],[Count]]</f>
        <v>0.875</v>
      </c>
      <c r="R23" s="1">
        <f>COUNTIFS(Table2[Sub-Sector],Table3[[#This Row],[Sub-Sector]],Table2[% Price above 20 EMA],"&gt;=0")/Table3[[#This Row],[Count]]</f>
        <v>0.5</v>
      </c>
      <c r="S23" s="1">
        <f>COUNTIFS(Table2[Sub-Sector],Table3[[#This Row],[Sub-Sector]],Table2[% Price above 50 EMA],"&gt;=0")/Table3[[#This Row],[Count]]</f>
        <v>0.625</v>
      </c>
      <c r="T23" s="1">
        <f>COUNTIFS(Table2[Sub-Sector],Table3[[#This Row],[Sub-Sector]],Table2[% Price above 200 EMA],"&gt;=0")/Table3[[#This Row],[Count]]</f>
        <v>0.75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0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279.5</v>
      </c>
      <c r="X23">
        <f>_xlfn.RANK.AVG(Table3[[#This Row],[Score]],Table3[Score],1)</f>
        <v>21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3">
        <f>_xlfn.RANK.AVG(Table3[[#This Row],[Score 2 ]],Table3[[Score 2 ]],1)</f>
        <v>22</v>
      </c>
    </row>
    <row r="24" spans="1:26" x14ac:dyDescent="0.3">
      <c r="A24" t="s">
        <v>75</v>
      </c>
      <c r="B24">
        <f>COUNTIFS(Table2[Sub-Sector],Table3[[#This Row],[Sub-Sector]])</f>
        <v>3</v>
      </c>
      <c r="C24" s="1">
        <f>COUNTIFS(Table2[Sub-Sector],Table3[[#This Row],[Sub-Sector]],Table2[Uptrend],"Uptrend")/Table3[[#This Row],[Count]]</f>
        <v>0.66666666666666663</v>
      </c>
      <c r="D24" s="1">
        <f>COUNTIFS(Table2[Sub-Sector],Table3[[#This Row],[Sub-Sector]],Table2[1W Return vs Nifty],"&gt;=5")/Table3[[#This Row],[Count]]</f>
        <v>0.33333333333333331</v>
      </c>
      <c r="E24" s="1">
        <f>COUNTIFS(Table2[Sub-Sector],Table3[[#This Row],[Sub-Sector]],Table2[1M Return vs Nifty],"&gt;=5")/Table3[[#This Row],[Count]]</f>
        <v>0.33333333333333331</v>
      </c>
      <c r="F24" s="1">
        <f>COUNTIFS(Table2[Sub-Sector],Table3[[#This Row],[Sub-Sector]],Table2[6M Return vs Nifty],"&gt;=10")/Table3[[#This Row],[Count]]</f>
        <v>0.66666666666666663</v>
      </c>
      <c r="G24" s="1">
        <f>COUNTIFS(Table2[Sub-Sector],Table3[[#This Row],[Sub-Sector]],Table2[1Y Return vs Nifty],"&gt;=10")/Table3[[#This Row],[Count]]</f>
        <v>0.66666666666666663</v>
      </c>
      <c r="H24" s="1">
        <f>COUNTIFS(Table2[Sub-Sector],Table3[[#This Row],[Sub-Sector]],Table2[RSI Exponential â€“ 14D],"&gt;=50")/Table3[[#This Row],[Count]]</f>
        <v>1</v>
      </c>
      <c r="I24" s="1">
        <f>COUNTIFS(Table2[Sub-Sector],Table3[[#This Row],[Sub-Sector]],Table2[Relative Volume],"&gt;=1")/Table3[[#This Row],[Count]]</f>
        <v>0.33333333333333331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0.66666666666666663</v>
      </c>
      <c r="O24" s="1">
        <f>COUNTIFS(Table2[Sub-Sector],Table3[[#This Row],[Sub-Sector]],Table2[% Away From Current Month High],"&lt;=0.05")/Table3[[#This Row],[Count]]</f>
        <v>1</v>
      </c>
      <c r="P24" s="1">
        <f>COUNTIFS(Table2[Sub-Sector],Table3[[#This Row],[Sub-Sector]],Table2[% Away From 52W High],"&lt;=10")/Table3[[#This Row],[Count]]</f>
        <v>0.66666666666666663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1</v>
      </c>
      <c r="S24" s="1">
        <f>COUNTIFS(Table2[Sub-Sector],Table3[[#This Row],[Sub-Sector]],Table2[% Price above 50 EMA],"&gt;=0")/Table3[[#This Row],[Count]]</f>
        <v>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0.66666666666666663</v>
      </c>
      <c r="V24" s="1">
        <f>COUNTIFS(Table2[Sub-Sector],Table3[[#This Row],[Sub-Sector]],Table2[Sharpe Ratio],"&gt;=0.10")/Table3[[#This Row],[Count]]</f>
        <v>0.33333333333333331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</v>
      </c>
      <c r="X24">
        <f>_xlfn.RANK.AVG(Table3[[#This Row],[Score]],Table3[Score],1)</f>
        <v>24.5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4">
        <f>_xlfn.RANK.AVG(Table3[[#This Row],[Score 2 ]],Table3[[Score 2 ]],1)</f>
        <v>23</v>
      </c>
    </row>
    <row r="25" spans="1:26" x14ac:dyDescent="0.3">
      <c r="A25" t="s">
        <v>193</v>
      </c>
      <c r="B25">
        <f>COUNTIFS(Table2[Sub-Sector],Table3[[#This Row],[Sub-Sector]])</f>
        <v>2</v>
      </c>
      <c r="C25" s="1">
        <f>COUNTIFS(Table2[Sub-Sector],Table3[[#This Row],[Sub-Sector]],Table2[Uptrend],"Uptrend")/Table3[[#This Row],[Count]]</f>
        <v>1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1</v>
      </c>
      <c r="G25" s="1">
        <f>COUNTIFS(Table2[Sub-Sector],Table3[[#This Row],[Sub-Sector]],Table2[1Y Return vs Nifty],"&gt;=10")/Table3[[#This Row],[Count]]</f>
        <v>0.5</v>
      </c>
      <c r="H25" s="1">
        <f>COUNTIFS(Table2[Sub-Sector],Table3[[#This Row],[Sub-Sector]],Table2[RSI Exponential â€“ 14D],"&gt;=50")/Table3[[#This Row],[Count]]</f>
        <v>1</v>
      </c>
      <c r="I25" s="1">
        <f>COUNTIFS(Table2[Sub-Sector],Table3[[#This Row],[Sub-Sector]],Table2[Relative Volume],"&gt;=1")/Table3[[#This Row],[Count]]</f>
        <v>0.5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1</v>
      </c>
      <c r="O25" s="1">
        <f>COUNTIFS(Table2[Sub-Sector],Table3[[#This Row],[Sub-Sector]],Table2[% Away From Current Month High],"&lt;=0.05")/Table3[[#This Row],[Count]]</f>
        <v>1</v>
      </c>
      <c r="P25" s="1">
        <f>COUNTIFS(Table2[Sub-Sector],Table3[[#This Row],[Sub-Sector]],Table2[% Away From 52W High],"&lt;=10")/Table3[[#This Row],[Count]]</f>
        <v>1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1</v>
      </c>
      <c r="S25" s="1">
        <f>COUNTIFS(Table2[Sub-Sector],Table3[[#This Row],[Sub-Sector]],Table2[% Price above 50 EMA],"&gt;=0")/Table3[[#This Row],[Count]]</f>
        <v>1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0.5</v>
      </c>
      <c r="V25" s="1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299</v>
      </c>
      <c r="X25">
        <f>_xlfn.RANK.AVG(Table3[[#This Row],[Score]],Table3[Score],1)</f>
        <v>27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5">
        <f>_xlfn.RANK.AVG(Table3[[#This Row],[Score 2 ]],Table3[[Score 2 ]],1)</f>
        <v>24</v>
      </c>
    </row>
    <row r="26" spans="1:26" x14ac:dyDescent="0.3">
      <c r="A26" t="s">
        <v>203</v>
      </c>
      <c r="B26">
        <f>COUNTIFS(Table2[Sub-Sector],Table3[[#This Row],[Sub-Sector]])</f>
        <v>3</v>
      </c>
      <c r="C26" s="1">
        <f>COUNTIFS(Table2[Sub-Sector],Table3[[#This Row],[Sub-Sector]],Table2[Uptrend],"Uptrend")/Table3[[#This Row],[Count]]</f>
        <v>1</v>
      </c>
      <c r="D26" s="1">
        <f>COUNTIFS(Table2[Sub-Sector],Table3[[#This Row],[Sub-Sector]],Table2[1W Return vs Nifty],"&gt;=5")/Table3[[#This Row],[Count]]</f>
        <v>0.33333333333333331</v>
      </c>
      <c r="E26" s="1">
        <f>COUNTIFS(Table2[Sub-Sector],Table3[[#This Row],[Sub-Sector]],Table2[1M Return vs Nifty],"&gt;=5")/Table3[[#This Row],[Count]]</f>
        <v>0.66666666666666663</v>
      </c>
      <c r="F26" s="1">
        <f>COUNTIFS(Table2[Sub-Sector],Table3[[#This Row],[Sub-Sector]],Table2[6M Return vs Nifty],"&gt;=10")/Table3[[#This Row],[Count]]</f>
        <v>0.33333333333333331</v>
      </c>
      <c r="G26" s="1">
        <f>COUNTIFS(Table2[Sub-Sector],Table3[[#This Row],[Sub-Sector]],Table2[1Y Return vs Nifty],"&gt;=10")/Table3[[#This Row],[Count]]</f>
        <v>0.66666666666666663</v>
      </c>
      <c r="H26" s="1">
        <f>COUNTIFS(Table2[Sub-Sector],Table3[[#This Row],[Sub-Sector]],Table2[RSI Exponential â€“ 14D],"&gt;=50")/Table3[[#This Row],[Count]]</f>
        <v>0.33333333333333331</v>
      </c>
      <c r="I26" s="1">
        <f>COUNTIFS(Table2[Sub-Sector],Table3[[#This Row],[Sub-Sector]],Table2[Relative Volume],"&gt;=1")/Table3[[#This Row],[Count]]</f>
        <v>0.66666666666666663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0.33333333333333331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0.33333333333333331</v>
      </c>
      <c r="O26" s="1">
        <f>COUNTIFS(Table2[Sub-Sector],Table3[[#This Row],[Sub-Sector]],Table2[% Away From Current Month High],"&lt;=0.05")/Table3[[#This Row],[Count]]</f>
        <v>0.33333333333333331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0.33333333333333331</v>
      </c>
      <c r="S26" s="1">
        <f>COUNTIFS(Table2[Sub-Sector],Table3[[#This Row],[Sub-Sector]],Table2[% Price above 50 EMA],"&gt;=0")/Table3[[#This Row],[Count]]</f>
        <v>0.33333333333333331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0.66666666666666663</v>
      </c>
      <c r="V26" s="1">
        <f>COUNTIFS(Table2[Sub-Sector],Table3[[#This Row],[Sub-Sector]],Table2[Sharpe Ratio],"&gt;=0.10")/Table3[[#This Row],[Count]]</f>
        <v>0.66666666666666663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225</v>
      </c>
      <c r="X26">
        <f>_xlfn.RANK.AVG(Table3[[#This Row],[Score]],Table3[Score],1)</f>
        <v>9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26">
        <f>_xlfn.RANK.AVG(Table3[[#This Row],[Score 2 ]],Table3[[Score 2 ]],1)</f>
        <v>25</v>
      </c>
    </row>
    <row r="27" spans="1:26" x14ac:dyDescent="0.3">
      <c r="A27" t="s">
        <v>869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0.33333333333333331</v>
      </c>
      <c r="D27" s="1">
        <f>COUNTIFS(Table2[Sub-Sector],Table3[[#This Row],[Sub-Sector]],Table2[1W Return vs Nifty],"&gt;=5")/Table3[[#This Row],[Count]]</f>
        <v>0.33333333333333331</v>
      </c>
      <c r="E27" s="1">
        <f>COUNTIFS(Table2[Sub-Sector],Table3[[#This Row],[Sub-Sector]],Table2[1M Return vs Nifty],"&gt;=5")/Table3[[#This Row],[Count]]</f>
        <v>0.33333333333333331</v>
      </c>
      <c r="F27" s="1">
        <f>COUNTIFS(Table2[Sub-Sector],Table3[[#This Row],[Sub-Sector]],Table2[6M Return vs Nifty],"&gt;=10")/Table3[[#This Row],[Count]]</f>
        <v>0.33333333333333331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0.66666666666666663</v>
      </c>
      <c r="I27" s="1">
        <f>COUNTIFS(Table2[Sub-Sector],Table3[[#This Row],[Sub-Sector]],Table2[Relative Volume],"&gt;=1")/Table3[[#This Row],[Count]]</f>
        <v>0.33333333333333331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0.66666666666666663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0.66666666666666663</v>
      </c>
      <c r="N27" s="1">
        <f>COUNTIFS(Table2[Sub-Sector],Table3[[#This Row],[Sub-Sector]],Table2[% Away From Current Month Low],"&gt;=0.05")/Table3[[#This Row],[Count]]</f>
        <v>0.66666666666666663</v>
      </c>
      <c r="O27" s="1">
        <f>COUNTIFS(Table2[Sub-Sector],Table3[[#This Row],[Sub-Sector]],Table2[% Away From Current Month High],"&lt;=0.05")/Table3[[#This Row],[Count]]</f>
        <v>0.33333333333333331</v>
      </c>
      <c r="P27" s="1">
        <f>COUNTIFS(Table2[Sub-Sector],Table3[[#This Row],[Sub-Sector]],Table2[% Away From 52W High],"&lt;=10")/Table3[[#This Row],[Count]]</f>
        <v>0.33333333333333331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0.66666666666666663</v>
      </c>
      <c r="S27" s="1">
        <f>COUNTIFS(Table2[Sub-Sector],Table3[[#This Row],[Sub-Sector]],Table2[% Price above 50 EMA],"&gt;=0")/Table3[[#This Row],[Count]]</f>
        <v>0.66666666666666663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0.66666666666666663</v>
      </c>
      <c r="V27" s="1">
        <f>COUNTIFS(Table2[Sub-Sector],Table3[[#This Row],[Sub-Sector]],Table2[Sharpe Ratio],"&gt;=0.10")/Table3[[#This Row],[Count]]</f>
        <v>0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27">
        <f>_xlfn.RANK.AVG(Table3[[#This Row],[Score]],Table3[Score],1)</f>
        <v>37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27">
        <f>_xlfn.RANK.AVG(Table3[[#This Row],[Score 2 ]],Table3[[Score 2 ]],1)</f>
        <v>26</v>
      </c>
    </row>
    <row r="28" spans="1:26" x14ac:dyDescent="0.3">
      <c r="A28" t="s">
        <v>419</v>
      </c>
      <c r="B28">
        <f>COUNTIFS(Table2[Sub-Sector],Table3[[#This Row],[Sub-Sector]])</f>
        <v>11</v>
      </c>
      <c r="C28" s="1">
        <f>COUNTIFS(Table2[Sub-Sector],Table3[[#This Row],[Sub-Sector]],Table2[Uptrend],"Uptrend")/Table3[[#This Row],[Count]]</f>
        <v>0.63636363636363635</v>
      </c>
      <c r="D28" s="1">
        <f>COUNTIFS(Table2[Sub-Sector],Table3[[#This Row],[Sub-Sector]],Table2[1W Return vs Nifty],"&gt;=5")/Table3[[#This Row],[Count]]</f>
        <v>9.0909090909090912E-2</v>
      </c>
      <c r="E28" s="1">
        <f>COUNTIFS(Table2[Sub-Sector],Table3[[#This Row],[Sub-Sector]],Table2[1M Return vs Nifty],"&gt;=5")/Table3[[#This Row],[Count]]</f>
        <v>0.45454545454545453</v>
      </c>
      <c r="F28" s="1">
        <f>COUNTIFS(Table2[Sub-Sector],Table3[[#This Row],[Sub-Sector]],Table2[6M Return vs Nifty],"&gt;=10")/Table3[[#This Row],[Count]]</f>
        <v>0.45454545454545453</v>
      </c>
      <c r="G28" s="1">
        <f>COUNTIFS(Table2[Sub-Sector],Table3[[#This Row],[Sub-Sector]],Table2[1Y Return vs Nifty],"&gt;=10")/Table3[[#This Row],[Count]]</f>
        <v>0.54545454545454541</v>
      </c>
      <c r="H28" s="1">
        <f>COUNTIFS(Table2[Sub-Sector],Table3[[#This Row],[Sub-Sector]],Table2[RSI Exponential â€“ 14D],"&gt;=50")/Table3[[#This Row],[Count]]</f>
        <v>0.54545454545454541</v>
      </c>
      <c r="I28" s="1">
        <f>COUNTIFS(Table2[Sub-Sector],Table3[[#This Row],[Sub-Sector]],Table2[Relative Volume],"&gt;=1")/Table3[[#This Row],[Count]]</f>
        <v>0.63636363636363635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0.90909090909090906</v>
      </c>
      <c r="N28" s="1">
        <f>COUNTIFS(Table2[Sub-Sector],Table3[[#This Row],[Sub-Sector]],Table2[% Away From Current Month Low],"&gt;=0.05")/Table3[[#This Row],[Count]]</f>
        <v>0.54545454545454541</v>
      </c>
      <c r="O28" s="1">
        <f>COUNTIFS(Table2[Sub-Sector],Table3[[#This Row],[Sub-Sector]],Table2[% Away From Current Month High],"&lt;=0.05")/Table3[[#This Row],[Count]]</f>
        <v>0</v>
      </c>
      <c r="P28" s="1">
        <f>COUNTIFS(Table2[Sub-Sector],Table3[[#This Row],[Sub-Sector]],Table2[% Away From 52W High],"&lt;=10")/Table3[[#This Row],[Count]]</f>
        <v>0.18181818181818182</v>
      </c>
      <c r="Q28" s="1">
        <f>COUNTIFS(Table2[Sub-Sector],Table3[[#This Row],[Sub-Sector]],Table2[% Away From 52W Low],"&gt;=10")/Table3[[#This Row],[Count]]</f>
        <v>0.72727272727272729</v>
      </c>
      <c r="R28" s="1">
        <f>COUNTIFS(Table2[Sub-Sector],Table3[[#This Row],[Sub-Sector]],Table2[% Price above 20 EMA],"&gt;=0")/Table3[[#This Row],[Count]]</f>
        <v>0.63636363636363635</v>
      </c>
      <c r="S28" s="1">
        <f>COUNTIFS(Table2[Sub-Sector],Table3[[#This Row],[Sub-Sector]],Table2[% Price above 50 EMA],"&gt;=0")/Table3[[#This Row],[Count]]</f>
        <v>0.63636363636363635</v>
      </c>
      <c r="T28" s="1">
        <f>COUNTIFS(Table2[Sub-Sector],Table3[[#This Row],[Sub-Sector]],Table2[% Price above 200 EMA],"&gt;=0")/Table3[[#This Row],[Count]]</f>
        <v>0.72727272727272729</v>
      </c>
      <c r="U28" s="1">
        <f>COUNTIFS(Table2[Sub-Sector],Table3[[#This Row],[Sub-Sector]],Table2[Rate of Change - Zone],"Positive")/Table3[[#This Row],[Count]]</f>
        <v>0.63636363636363635</v>
      </c>
      <c r="V28" s="1">
        <f>COUNTIFS(Table2[Sub-Sector],Table3[[#This Row],[Sub-Sector]],Table2[Sharpe Ratio],"&gt;=0.10")/Table3[[#This Row],[Count]]</f>
        <v>0.27272727272727271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</v>
      </c>
      <c r="X28">
        <f>_xlfn.RANK.AVG(Table3[[#This Row],[Score]],Table3[Score],1)</f>
        <v>32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8">
        <f>_xlfn.RANK.AVG(Table3[[#This Row],[Score 2 ]],Table3[[Score 2 ]],1)</f>
        <v>27</v>
      </c>
    </row>
    <row r="29" spans="1:26" x14ac:dyDescent="0.3">
      <c r="A29" t="s">
        <v>492</v>
      </c>
      <c r="B29">
        <f>COUNTIFS(Table2[Sub-Sector],Table3[[#This Row],[Sub-Sector]])</f>
        <v>4</v>
      </c>
      <c r="C29" s="1">
        <f>COUNTIFS(Table2[Sub-Sector],Table3[[#This Row],[Sub-Sector]],Table2[Uptrend],"Uptrend")/Table3[[#This Row],[Count]]</f>
        <v>0.75</v>
      </c>
      <c r="D29" s="1">
        <f>COUNTIFS(Table2[Sub-Sector],Table3[[#This Row],[Sub-Sector]],Table2[1W Return vs Nifty],"&gt;=5")/Table3[[#This Row],[Count]]</f>
        <v>0.25</v>
      </c>
      <c r="E29" s="1">
        <f>COUNTIFS(Table2[Sub-Sector],Table3[[#This Row],[Sub-Sector]],Table2[1M Return vs Nifty],"&gt;=5")/Table3[[#This Row],[Count]]</f>
        <v>0.25</v>
      </c>
      <c r="F29" s="1">
        <f>COUNTIFS(Table2[Sub-Sector],Table3[[#This Row],[Sub-Sector]],Table2[6M Return vs Nifty],"&gt;=10")/Table3[[#This Row],[Count]]</f>
        <v>0.75</v>
      </c>
      <c r="G29" s="1">
        <f>COUNTIFS(Table2[Sub-Sector],Table3[[#This Row],[Sub-Sector]],Table2[1Y Return vs Nifty],"&gt;=10")/Table3[[#This Row],[Count]]</f>
        <v>0.75</v>
      </c>
      <c r="H29" s="1">
        <f>COUNTIFS(Table2[Sub-Sector],Table3[[#This Row],[Sub-Sector]],Table2[RSI Exponential â€“ 14D],"&gt;=50")/Table3[[#This Row],[Count]]</f>
        <v>0.75</v>
      </c>
      <c r="I29" s="1">
        <f>COUNTIFS(Table2[Sub-Sector],Table3[[#This Row],[Sub-Sector]],Table2[Relative Volume],"&gt;=1")/Table3[[#This Row],[Count]]</f>
        <v>0.25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0.5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0.75</v>
      </c>
      <c r="O29" s="1">
        <f>COUNTIFS(Table2[Sub-Sector],Table3[[#This Row],[Sub-Sector]],Table2[% Away From Current Month High],"&lt;=0.05")/Table3[[#This Row],[Count]]</f>
        <v>0.75</v>
      </c>
      <c r="P29" s="1">
        <f>COUNTIFS(Table2[Sub-Sector],Table3[[#This Row],[Sub-Sector]],Table2[% Away From 52W High],"&lt;=10")/Table3[[#This Row],[Count]]</f>
        <v>0.25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0.75</v>
      </c>
      <c r="S29" s="1">
        <f>COUNTIFS(Table2[Sub-Sector],Table3[[#This Row],[Sub-Sector]],Table2[% Price above 50 EMA],"&gt;=0")/Table3[[#This Row],[Count]]</f>
        <v>0.75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</v>
      </c>
      <c r="X29">
        <f>_xlfn.RANK.AVG(Table3[[#This Row],[Score]],Table3[Score],1)</f>
        <v>31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29">
        <f>_xlfn.RANK.AVG(Table3[[#This Row],[Score 2 ]],Table3[[Score 2 ]],1)</f>
        <v>29</v>
      </c>
    </row>
    <row r="30" spans="1:26" x14ac:dyDescent="0.3">
      <c r="A30" t="s">
        <v>411</v>
      </c>
      <c r="B30">
        <f>COUNTIFS(Table2[Sub-Sector],Table3[[#This Row],[Sub-Sector]])</f>
        <v>4</v>
      </c>
      <c r="C30" s="1">
        <f>COUNTIFS(Table2[Sub-Sector],Table3[[#This Row],[Sub-Sector]],Table2[Uptrend],"Uptrend")/Table3[[#This Row],[Count]]</f>
        <v>0.75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0.25</v>
      </c>
      <c r="F30" s="1">
        <f>COUNTIFS(Table2[Sub-Sector],Table3[[#This Row],[Sub-Sector]],Table2[6M Return vs Nifty],"&gt;=10")/Table3[[#This Row],[Count]]</f>
        <v>0.75</v>
      </c>
      <c r="G30" s="1">
        <f>COUNTIFS(Table2[Sub-Sector],Table3[[#This Row],[Sub-Sector]],Table2[1Y Return vs Nifty],"&gt;=10")/Table3[[#This Row],[Count]]</f>
        <v>0.75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0.25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0.75</v>
      </c>
      <c r="O30" s="1">
        <f>COUNTIFS(Table2[Sub-Sector],Table3[[#This Row],[Sub-Sector]],Table2[% Away From Current Month High],"&lt;=0.05")/Table3[[#This Row],[Count]]</f>
        <v>0.25</v>
      </c>
      <c r="P30" s="1">
        <f>COUNTIFS(Table2[Sub-Sector],Table3[[#This Row],[Sub-Sector]],Table2[% Away From 52W High],"&lt;=10")/Table3[[#This Row],[Count]]</f>
        <v>0.25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0.5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0.75</v>
      </c>
      <c r="U30" s="1">
        <f>COUNTIFS(Table2[Sub-Sector],Table3[[#This Row],[Sub-Sector]],Table2[Rate of Change - Zone],"Positive")/Table3[[#This Row],[Count]]</f>
        <v>0.5</v>
      </c>
      <c r="V30" s="1">
        <f>COUNTIFS(Table2[Sub-Sector],Table3[[#This Row],[Sub-Sector]],Table2[Sharpe Ratio],"&gt;=0.10")/Table3[[#This Row],[Count]]</f>
        <v>0.25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30">
        <f>_xlfn.RANK.AVG(Table3[[#This Row],[Score]],Table3[Score],1)</f>
        <v>45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30">
        <f>_xlfn.RANK.AVG(Table3[[#This Row],[Score 2 ]],Table3[[Score 2 ]],1)</f>
        <v>29</v>
      </c>
    </row>
    <row r="31" spans="1:26" x14ac:dyDescent="0.3">
      <c r="A31" t="s">
        <v>119</v>
      </c>
      <c r="B31">
        <f>COUNTIFS(Table2[Sub-Sector],Table3[[#This Row],[Sub-Sector]])</f>
        <v>7</v>
      </c>
      <c r="C31" s="1">
        <f>COUNTIFS(Table2[Sub-Sector],Table3[[#This Row],[Sub-Sector]],Table2[Uptrend],"Uptrend")/Table3[[#This Row],[Count]]</f>
        <v>0.8571428571428571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0.14285714285714285</v>
      </c>
      <c r="F31" s="1">
        <f>COUNTIFS(Table2[Sub-Sector],Table3[[#This Row],[Sub-Sector]],Table2[6M Return vs Nifty],"&gt;=10")/Table3[[#This Row],[Count]]</f>
        <v>0.7142857142857143</v>
      </c>
      <c r="G31" s="1">
        <f>COUNTIFS(Table2[Sub-Sector],Table3[[#This Row],[Sub-Sector]],Table2[1Y Return vs Nifty],"&gt;=10")/Table3[[#This Row],[Count]]</f>
        <v>0.8571428571428571</v>
      </c>
      <c r="H31" s="1">
        <f>COUNTIFS(Table2[Sub-Sector],Table3[[#This Row],[Sub-Sector]],Table2[RSI Exponential â€“ 14D],"&gt;=50")/Table3[[#This Row],[Count]]</f>
        <v>0.14285714285714285</v>
      </c>
      <c r="I31" s="1">
        <f>COUNTIFS(Table2[Sub-Sector],Table3[[#This Row],[Sub-Sector]],Table2[Relative Volume],"&gt;=1")/Table3[[#This Row],[Count]]</f>
        <v>0.2857142857142857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0.2857142857142857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0.7142857142857143</v>
      </c>
      <c r="O31" s="1">
        <f>COUNTIFS(Table2[Sub-Sector],Table3[[#This Row],[Sub-Sector]],Table2[% Away From Current Month High],"&lt;=0.05")/Table3[[#This Row],[Count]]</f>
        <v>0.14285714285714285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0.14285714285714285</v>
      </c>
      <c r="S31" s="1">
        <f>COUNTIFS(Table2[Sub-Sector],Table3[[#This Row],[Sub-Sector]],Table2[% Price above 50 EMA],"&gt;=0")/Table3[[#This Row],[Count]]</f>
        <v>0.7142857142857143</v>
      </c>
      <c r="T31" s="1">
        <f>COUNTIFS(Table2[Sub-Sector],Table3[[#This Row],[Sub-Sector]],Table2[% Price above 200 EMA],"&gt;=0")/Table3[[#This Row],[Count]]</f>
        <v>0.8571428571428571</v>
      </c>
      <c r="U31" s="1">
        <f>COUNTIFS(Table2[Sub-Sector],Table3[[#This Row],[Sub-Sector]],Table2[Rate of Change - Zone],"Positive")/Table3[[#This Row],[Count]]</f>
        <v>0.42857142857142855</v>
      </c>
      <c r="V31" s="1">
        <f>COUNTIFS(Table2[Sub-Sector],Table3[[#This Row],[Sub-Sector]],Table2[Sharpe Ratio],"&gt;=0.10")/Table3[[#This Row],[Count]]</f>
        <v>0.8571428571428571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31">
        <f>_xlfn.RANK.AVG(Table3[[#This Row],[Score]],Table3[Score],1)</f>
        <v>46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31">
        <f>_xlfn.RANK.AVG(Table3[[#This Row],[Score 2 ]],Table3[[Score 2 ]],1)</f>
        <v>29</v>
      </c>
    </row>
    <row r="32" spans="1:26" x14ac:dyDescent="0.3">
      <c r="A32" t="s">
        <v>124</v>
      </c>
      <c r="B32">
        <f>COUNTIFS(Table2[Sub-Sector],Table3[[#This Row],[Sub-Sector]])</f>
        <v>8</v>
      </c>
      <c r="C32" s="1">
        <f>COUNTIFS(Table2[Sub-Sector],Table3[[#This Row],[Sub-Sector]],Table2[Uptrend],"Uptrend")/Table3[[#This Row],[Count]]</f>
        <v>0.75</v>
      </c>
      <c r="D32" s="1">
        <f>COUNTIFS(Table2[Sub-Sector],Table3[[#This Row],[Sub-Sector]],Table2[1W Return vs Nifty],"&gt;=5")/Table3[[#This Row],[Count]]</f>
        <v>0.25</v>
      </c>
      <c r="E32" s="1">
        <f>COUNTIFS(Table2[Sub-Sector],Table3[[#This Row],[Sub-Sector]],Table2[1M Return vs Nifty],"&gt;=5")/Table3[[#This Row],[Count]]</f>
        <v>0.375</v>
      </c>
      <c r="F32" s="1">
        <f>COUNTIFS(Table2[Sub-Sector],Table3[[#This Row],[Sub-Sector]],Table2[6M Return vs Nifty],"&gt;=10")/Table3[[#This Row],[Count]]</f>
        <v>0.625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0.625</v>
      </c>
      <c r="I32" s="1">
        <f>COUNTIFS(Table2[Sub-Sector],Table3[[#This Row],[Sub-Sector]],Table2[Relative Volume],"&gt;=1")/Table3[[#This Row],[Count]]</f>
        <v>0.625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0.25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0.625</v>
      </c>
      <c r="O32" s="1">
        <f>COUNTIFS(Table2[Sub-Sector],Table3[[#This Row],[Sub-Sector]],Table2[% Away From Current Month High],"&lt;=0.05")/Table3[[#This Row],[Count]]</f>
        <v>0.75</v>
      </c>
      <c r="P32" s="1">
        <f>COUNTIFS(Table2[Sub-Sector],Table3[[#This Row],[Sub-Sector]],Table2[% Away From 52W High],"&lt;=10")/Table3[[#This Row],[Count]]</f>
        <v>0.5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0.625</v>
      </c>
      <c r="S32" s="1">
        <f>COUNTIFS(Table2[Sub-Sector],Table3[[#This Row],[Sub-Sector]],Table2[% Price above 50 EMA],"&gt;=0")/Table3[[#This Row],[Count]]</f>
        <v>0.875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0.125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32">
        <f>_xlfn.RANK.AVG(Table3[[#This Row],[Score]],Table3[Score],1)</f>
        <v>26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32">
        <f>_xlfn.RANK.AVG(Table3[[#This Row],[Score 2 ]],Table3[[Score 2 ]],1)</f>
        <v>31</v>
      </c>
    </row>
    <row r="33" spans="1:26" x14ac:dyDescent="0.3">
      <c r="A33" t="s">
        <v>704</v>
      </c>
      <c r="B33">
        <f>COUNTIFS(Table2[Sub-Sector],Table3[[#This Row],[Sub-Sector]])</f>
        <v>5</v>
      </c>
      <c r="C33" s="1">
        <f>COUNTIFS(Table2[Sub-Sector],Table3[[#This Row],[Sub-Sector]],Table2[Uptrend],"Uptrend")/Table3[[#This Row],[Count]]</f>
        <v>0.6</v>
      </c>
      <c r="D33" s="1">
        <f>COUNTIFS(Table2[Sub-Sector],Table3[[#This Row],[Sub-Sector]],Table2[1W Return vs Nifty],"&gt;=5")/Table3[[#This Row],[Count]]</f>
        <v>0.2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1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0.2</v>
      </c>
      <c r="I33" s="1">
        <f>COUNTIFS(Table2[Sub-Sector],Table3[[#This Row],[Sub-Sector]],Table2[Relative Volume],"&gt;=1")/Table3[[#This Row],[Count]]</f>
        <v>0.2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0.8</v>
      </c>
      <c r="L33" s="1">
        <f>COUNTIFS(Table2[Sub-Sector],Table3[[#This Row],[Sub-Sector]],Table2[% Away From Current Week Low],"&gt;=0.05")/Table3[[#This Row],[Count]]</f>
        <v>0.2</v>
      </c>
      <c r="M33" s="1">
        <f>COUNTIFS(Table2[Sub-Sector],Table3[[#This Row],[Sub-Sector]],Table2[% Away From Current Week High],"&lt;=0.05")/Table3[[#This Row],[Count]]</f>
        <v>0.8</v>
      </c>
      <c r="N33" s="1">
        <f>COUNTIFS(Table2[Sub-Sector],Table3[[#This Row],[Sub-Sector]],Table2[% Away From Current Month Low],"&gt;=0.05")/Table3[[#This Row],[Count]]</f>
        <v>0.4</v>
      </c>
      <c r="O33" s="1">
        <f>COUNTIFS(Table2[Sub-Sector],Table3[[#This Row],[Sub-Sector]],Table2[% Away From Current Month High],"&lt;=0.05")/Table3[[#This Row],[Count]]</f>
        <v>0.2</v>
      </c>
      <c r="P33" s="1">
        <f>COUNTIFS(Table2[Sub-Sector],Table3[[#This Row],[Sub-Sector]],Table2[% Away From 52W High],"&lt;=10")/Table3[[#This Row],[Count]]</f>
        <v>0.2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0.2</v>
      </c>
      <c r="S33" s="1">
        <f>COUNTIFS(Table2[Sub-Sector],Table3[[#This Row],[Sub-Sector]],Table2[% Price above 50 EMA],"&gt;=0")/Table3[[#This Row],[Count]]</f>
        <v>0.4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0.2</v>
      </c>
      <c r="V33" s="1">
        <f>COUNTIFS(Table2[Sub-Sector],Table3[[#This Row],[Sub-Sector]],Table2[Sharpe Ratio],"&gt;=0.10")/Table3[[#This Row],[Count]]</f>
        <v>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</v>
      </c>
      <c r="X33">
        <f>_xlfn.RANK.AVG(Table3[[#This Row],[Score]],Table3[Score],1)</f>
        <v>53.5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33">
        <f>_xlfn.RANK.AVG(Table3[[#This Row],[Score 2 ]],Table3[[Score 2 ]],1)</f>
        <v>32</v>
      </c>
    </row>
    <row r="34" spans="1:26" x14ac:dyDescent="0.3">
      <c r="A34" t="s">
        <v>168</v>
      </c>
      <c r="B34">
        <f>COUNTIFS(Table2[Sub-Sector],Table3[[#This Row],[Sub-Sector]])</f>
        <v>9</v>
      </c>
      <c r="C34" s="1">
        <f>COUNTIFS(Table2[Sub-Sector],Table3[[#This Row],[Sub-Sector]],Table2[Uptrend],"Uptrend")/Table3[[#This Row],[Count]]</f>
        <v>0.88888888888888884</v>
      </c>
      <c r="D34" s="1">
        <f>COUNTIFS(Table2[Sub-Sector],Table3[[#This Row],[Sub-Sector]],Table2[1W Return vs Nifty],"&gt;=5")/Table3[[#This Row],[Count]]</f>
        <v>0.44444444444444442</v>
      </c>
      <c r="E34" s="1">
        <f>COUNTIFS(Table2[Sub-Sector],Table3[[#This Row],[Sub-Sector]],Table2[1M Return vs Nifty],"&gt;=5")/Table3[[#This Row],[Count]]</f>
        <v>0.66666666666666663</v>
      </c>
      <c r="F34" s="1">
        <f>COUNTIFS(Table2[Sub-Sector],Table3[[#This Row],[Sub-Sector]],Table2[6M Return vs Nifty],"&gt;=10")/Table3[[#This Row],[Count]]</f>
        <v>0.44444444444444442</v>
      </c>
      <c r="G34" s="1">
        <f>COUNTIFS(Table2[Sub-Sector],Table3[[#This Row],[Sub-Sector]],Table2[1Y Return vs Nifty],"&gt;=10")/Table3[[#This Row],[Count]]</f>
        <v>0.33333333333333331</v>
      </c>
      <c r="H34" s="1">
        <f>COUNTIFS(Table2[Sub-Sector],Table3[[#This Row],[Sub-Sector]],Table2[RSI Exponential â€“ 14D],"&gt;=50")/Table3[[#This Row],[Count]]</f>
        <v>0.77777777777777779</v>
      </c>
      <c r="I34" s="1">
        <f>COUNTIFS(Table2[Sub-Sector],Table3[[#This Row],[Sub-Sector]],Table2[Relative Volume],"&gt;=1")/Table3[[#This Row],[Count]]</f>
        <v>0.66666666666666663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0.55555555555555558</v>
      </c>
      <c r="O34" s="1">
        <f>COUNTIFS(Table2[Sub-Sector],Table3[[#This Row],[Sub-Sector]],Table2[% Away From Current Month High],"&lt;=0.05")/Table3[[#This Row],[Count]]</f>
        <v>0.55555555555555558</v>
      </c>
      <c r="P34" s="1">
        <f>COUNTIFS(Table2[Sub-Sector],Table3[[#This Row],[Sub-Sector]],Table2[% Away From 52W High],"&lt;=10")/Table3[[#This Row],[Count]]</f>
        <v>0.77777777777777779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0.66666666666666663</v>
      </c>
      <c r="S34" s="1">
        <f>COUNTIFS(Table2[Sub-Sector],Table3[[#This Row],[Sub-Sector]],Table2[% Price above 50 EMA],"&gt;=0")/Table3[[#This Row],[Count]]</f>
        <v>0.77777777777777779</v>
      </c>
      <c r="T34" s="1">
        <f>COUNTIFS(Table2[Sub-Sector],Table3[[#This Row],[Sub-Sector]],Table2[% Price above 200 EMA],"&gt;=0")/Table3[[#This Row],[Count]]</f>
        <v>0.88888888888888884</v>
      </c>
      <c r="U34" s="1">
        <f>COUNTIFS(Table2[Sub-Sector],Table3[[#This Row],[Sub-Sector]],Table2[Rate of Change - Zone],"Positive")/Table3[[#This Row],[Count]]</f>
        <v>0.88888888888888884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258.5</v>
      </c>
      <c r="X34">
        <f>_xlfn.RANK.AVG(Table3[[#This Row],[Score]],Table3[Score],1)</f>
        <v>16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4">
        <f>_xlfn.RANK.AVG(Table3[[#This Row],[Score 2 ]],Table3[[Score 2 ]],1)</f>
        <v>33</v>
      </c>
    </row>
    <row r="35" spans="1:26" x14ac:dyDescent="0.3">
      <c r="A35" t="s">
        <v>380</v>
      </c>
      <c r="B35">
        <f>COUNTIFS(Table2[Sub-Sector],Table3[[#This Row],[Sub-Sector]])</f>
        <v>6</v>
      </c>
      <c r="C35" s="1">
        <f>COUNTIFS(Table2[Sub-Sector],Table3[[#This Row],[Sub-Sector]],Table2[Uptrend],"Uptrend")/Table3[[#This Row],[Count]]</f>
        <v>0.66666666666666663</v>
      </c>
      <c r="D35" s="1">
        <f>COUNTIFS(Table2[Sub-Sector],Table3[[#This Row],[Sub-Sector]],Table2[1W Return vs Nifty],"&gt;=5")/Table3[[#This Row],[Count]]</f>
        <v>0.5</v>
      </c>
      <c r="E35" s="1">
        <f>COUNTIFS(Table2[Sub-Sector],Table3[[#This Row],[Sub-Sector]],Table2[1M Return vs Nifty],"&gt;=5")/Table3[[#This Row],[Count]]</f>
        <v>0.66666666666666663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0.83333333333333337</v>
      </c>
      <c r="I35" s="1">
        <f>COUNTIFS(Table2[Sub-Sector],Table3[[#This Row],[Sub-Sector]],Table2[Relative Volume],"&gt;=1")/Table3[[#This Row],[Count]]</f>
        <v>0.5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0.83333333333333337</v>
      </c>
      <c r="N35" s="1">
        <f>COUNTIFS(Table2[Sub-Sector],Table3[[#This Row],[Sub-Sector]],Table2[% Away From Current Month Low],"&gt;=0.05")/Table3[[#This Row],[Count]]</f>
        <v>0.83333333333333337</v>
      </c>
      <c r="O35" s="1">
        <f>COUNTIFS(Table2[Sub-Sector],Table3[[#This Row],[Sub-Sector]],Table2[% Away From Current Month High],"&lt;=0.05")/Table3[[#This Row],[Count]]</f>
        <v>0.5</v>
      </c>
      <c r="P35" s="1">
        <f>COUNTIFS(Table2[Sub-Sector],Table3[[#This Row],[Sub-Sector]],Table2[% Away From 52W High],"&lt;=10")/Table3[[#This Row],[Count]]</f>
        <v>0.66666666666666663</v>
      </c>
      <c r="Q35" s="1">
        <f>COUNTIFS(Table2[Sub-Sector],Table3[[#This Row],[Sub-Sector]],Table2[% Away From 52W Low],"&gt;=10")/Table3[[#This Row],[Count]]</f>
        <v>0.66666666666666663</v>
      </c>
      <c r="R35" s="1">
        <f>COUNTIFS(Table2[Sub-Sector],Table3[[#This Row],[Sub-Sector]],Table2[% Price above 20 EMA],"&gt;=0")/Table3[[#This Row],[Count]]</f>
        <v>0.66666666666666663</v>
      </c>
      <c r="S35" s="1">
        <f>COUNTIFS(Table2[Sub-Sector],Table3[[#This Row],[Sub-Sector]],Table2[% Price above 50 EMA],"&gt;=0")/Table3[[#This Row],[Count]]</f>
        <v>0.66666666666666663</v>
      </c>
      <c r="T35" s="1">
        <f>COUNTIFS(Table2[Sub-Sector],Table3[[#This Row],[Sub-Sector]],Table2[% Price above 200 EMA],"&gt;=0")/Table3[[#This Row],[Count]]</f>
        <v>0.66666666666666663</v>
      </c>
      <c r="U35" s="1">
        <f>COUNTIFS(Table2[Sub-Sector],Table3[[#This Row],[Sub-Sector]],Table2[Rate of Change - Zone],"Positive")/Table3[[#This Row],[Count]]</f>
        <v>0.66666666666666663</v>
      </c>
      <c r="V35" s="1">
        <f>COUNTIFS(Table2[Sub-Sector],Table3[[#This Row],[Sub-Sector]],Table2[Sharpe Ratio],"&gt;=0.10")/Table3[[#This Row],[Count]]</f>
        <v>0.16666666666666666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35">
        <f>_xlfn.RANK.AVG(Table3[[#This Row],[Score]],Table3[Score],1)</f>
        <v>22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5">
        <f>_xlfn.RANK.AVG(Table3[[#This Row],[Score 2 ]],Table3[[Score 2 ]],1)</f>
        <v>34</v>
      </c>
    </row>
    <row r="36" spans="1:26" x14ac:dyDescent="0.3">
      <c r="A36" t="s">
        <v>273</v>
      </c>
      <c r="B36">
        <f>COUNTIFS(Table2[Sub-Sector],Table3[[#This Row],[Sub-Sector]])</f>
        <v>3</v>
      </c>
      <c r="C36" s="1">
        <f>COUNTIFS(Table2[Sub-Sector],Table3[[#This Row],[Sub-Sector]],Table2[Uptrend],"Uptrend")/Table3[[#This Row],[Count]]</f>
        <v>1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1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</v>
      </c>
      <c r="J36" s="1">
        <f>COUNTIFS(Table2[Sub-Sector],Table3[[#This Row],[Sub-Sector]],Table2[% Away From Day Low],"&gt;=0.05")/Table3[[#This Row],[Count]]</f>
        <v>0.33333333333333331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0.66666666666666663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0.66666666666666663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0.33333333333333331</v>
      </c>
      <c r="V36" s="1">
        <f>COUNTIFS(Table2[Sub-Sector],Table3[[#This Row],[Sub-Sector]],Table2[Sharpe Ratio],"&gt;=0.10")/Table3[[#This Row],[Count]]</f>
        <v>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395.5</v>
      </c>
      <c r="X36">
        <f>_xlfn.RANK.AVG(Table3[[#This Row],[Score]],Table3[Score],1)</f>
        <v>55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6">
        <f>_xlfn.RANK.AVG(Table3[[#This Row],[Score 2 ]],Table3[[Score 2 ]],1)</f>
        <v>35.5</v>
      </c>
    </row>
    <row r="37" spans="1:26" x14ac:dyDescent="0.3">
      <c r="A37" t="s">
        <v>228</v>
      </c>
      <c r="B37">
        <f>COUNTIFS(Table2[Sub-Sector],Table3[[#This Row],[Sub-Sector]])</f>
        <v>9</v>
      </c>
      <c r="C37" s="1">
        <f>COUNTIFS(Table2[Sub-Sector],Table3[[#This Row],[Sub-Sector]],Table2[Uptrend],"Uptrend")/Table3[[#This Row],[Count]]</f>
        <v>0.55555555555555558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</v>
      </c>
      <c r="F37" s="1">
        <f>COUNTIFS(Table2[Sub-Sector],Table3[[#This Row],[Sub-Sector]],Table2[6M Return vs Nifty],"&gt;=10")/Table3[[#This Row],[Count]]</f>
        <v>0.55555555555555558</v>
      </c>
      <c r="G37" s="1">
        <f>COUNTIFS(Table2[Sub-Sector],Table3[[#This Row],[Sub-Sector]],Table2[1Y Return vs Nifty],"&gt;=10")/Table3[[#This Row],[Count]]</f>
        <v>0.66666666666666663</v>
      </c>
      <c r="H37" s="1">
        <f>COUNTIFS(Table2[Sub-Sector],Table3[[#This Row],[Sub-Sector]],Table2[RSI Exponential â€“ 14D],"&gt;=50")/Table3[[#This Row],[Count]]</f>
        <v>0.44444444444444442</v>
      </c>
      <c r="I37" s="1">
        <f>COUNTIFS(Table2[Sub-Sector],Table3[[#This Row],[Sub-Sector]],Table2[Relative Volume],"&gt;=1")/Table3[[#This Row],[Count]]</f>
        <v>0.33333333333333331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0.66666666666666663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0.88888888888888884</v>
      </c>
      <c r="N37" s="1">
        <f>COUNTIFS(Table2[Sub-Sector],Table3[[#This Row],[Sub-Sector]],Table2[% Away From Current Month Low],"&gt;=0.05")/Table3[[#This Row],[Count]]</f>
        <v>0.44444444444444442</v>
      </c>
      <c r="O37" s="1">
        <f>COUNTIFS(Table2[Sub-Sector],Table3[[#This Row],[Sub-Sector]],Table2[% Away From Current Month High],"&lt;=0.05")/Table3[[#This Row],[Count]]</f>
        <v>0.44444444444444442</v>
      </c>
      <c r="P37" s="1">
        <f>COUNTIFS(Table2[Sub-Sector],Table3[[#This Row],[Sub-Sector]],Table2[% Away From 52W High],"&lt;=10")/Table3[[#This Row],[Count]]</f>
        <v>0.1111111111111111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0.33333333333333331</v>
      </c>
      <c r="S37" s="1">
        <f>COUNTIFS(Table2[Sub-Sector],Table3[[#This Row],[Sub-Sector]],Table2[% Price above 50 EMA],"&gt;=0")/Table3[[#This Row],[Count]]</f>
        <v>0.44444444444444442</v>
      </c>
      <c r="T37" s="1">
        <f>COUNTIFS(Table2[Sub-Sector],Table3[[#This Row],[Sub-Sector]],Table2[% Price above 200 EMA],"&gt;=0")/Table3[[#This Row],[Count]]</f>
        <v>0.66666666666666663</v>
      </c>
      <c r="U37" s="1">
        <f>COUNTIFS(Table2[Sub-Sector],Table3[[#This Row],[Sub-Sector]],Table2[Rate of Change - Zone],"Positive")/Table3[[#This Row],[Count]]</f>
        <v>0.55555555555555558</v>
      </c>
      <c r="V37" s="1">
        <f>COUNTIFS(Table2[Sub-Sector],Table3[[#This Row],[Sub-Sector]],Table2[Sharpe Ratio],"&gt;=0.10")/Table3[[#This Row],[Count]]</f>
        <v>0.33333333333333331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37">
        <f>_xlfn.RANK.AVG(Table3[[#This Row],[Score]],Table3[Score],1)</f>
        <v>70.5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7">
        <f>_xlfn.RANK.AVG(Table3[[#This Row],[Score 2 ]],Table3[[Score 2 ]],1)</f>
        <v>35.5</v>
      </c>
    </row>
    <row r="38" spans="1:26" x14ac:dyDescent="0.3">
      <c r="A38" t="s">
        <v>916</v>
      </c>
      <c r="B38">
        <f>COUNTIFS(Table2[Sub-Sector],Table3[[#This Row],[Sub-Sector]])</f>
        <v>3</v>
      </c>
      <c r="C38" s="1">
        <f>COUNTIFS(Table2[Sub-Sector],Table3[[#This Row],[Sub-Sector]],Table2[Uptrend],"Uptrend")/Table3[[#This Row],[Count]]</f>
        <v>0.66666666666666663</v>
      </c>
      <c r="D38" s="1">
        <f>COUNTIFS(Table2[Sub-Sector],Table3[[#This Row],[Sub-Sector]],Table2[1W Return vs Nifty],"&gt;=5")/Table3[[#This Row],[Count]]</f>
        <v>0.33333333333333331</v>
      </c>
      <c r="E38" s="1">
        <f>COUNTIFS(Table2[Sub-Sector],Table3[[#This Row],[Sub-Sector]],Table2[1M Return vs Nifty],"&gt;=5")/Table3[[#This Row],[Count]]</f>
        <v>0.66666666666666663</v>
      </c>
      <c r="F38" s="1">
        <f>COUNTIFS(Table2[Sub-Sector],Table3[[#This Row],[Sub-Sector]],Table2[6M Return vs Nifty],"&gt;=10")/Table3[[#This Row],[Count]]</f>
        <v>0.33333333333333331</v>
      </c>
      <c r="G38" s="1">
        <f>COUNTIFS(Table2[Sub-Sector],Table3[[#This Row],[Sub-Sector]],Table2[1Y Return vs Nifty],"&gt;=10")/Table3[[#This Row],[Count]]</f>
        <v>0.33333333333333331</v>
      </c>
      <c r="H38" s="1">
        <f>COUNTIFS(Table2[Sub-Sector],Table3[[#This Row],[Sub-Sector]],Table2[RSI Exponential â€“ 14D],"&gt;=50")/Table3[[#This Row],[Count]]</f>
        <v>1</v>
      </c>
      <c r="I38" s="1">
        <f>COUNTIFS(Table2[Sub-Sector],Table3[[#This Row],[Sub-Sector]],Table2[Relative Volume],"&gt;=1")/Table3[[#This Row],[Count]]</f>
        <v>0.66666666666666663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0.66666666666666663</v>
      </c>
      <c r="O38" s="1">
        <f>COUNTIFS(Table2[Sub-Sector],Table3[[#This Row],[Sub-Sector]],Table2[% Away From Current Month High],"&lt;=0.05")/Table3[[#This Row],[Count]]</f>
        <v>0.66666666666666663</v>
      </c>
      <c r="P38" s="1">
        <f>COUNTIFS(Table2[Sub-Sector],Table3[[#This Row],[Sub-Sector]],Table2[% Away From 52W High],"&lt;=10")/Table3[[#This Row],[Count]]</f>
        <v>0.33333333333333331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1</v>
      </c>
      <c r="S38" s="1">
        <f>COUNTIFS(Table2[Sub-Sector],Table3[[#This Row],[Sub-Sector]],Table2[% Price above 50 EMA],"&gt;=0")/Table3[[#This Row],[Count]]</f>
        <v>1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1</v>
      </c>
      <c r="V38" s="1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</v>
      </c>
      <c r="X38">
        <f>_xlfn.RANK.AVG(Table3[[#This Row],[Score]],Table3[Score],1)</f>
        <v>24.5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8">
        <f>_xlfn.RANK.AVG(Table3[[#This Row],[Score 2 ]],Table3[[Score 2 ]],1)</f>
        <v>37</v>
      </c>
    </row>
    <row r="39" spans="1:26" x14ac:dyDescent="0.3">
      <c r="A39" t="s">
        <v>643</v>
      </c>
      <c r="B39">
        <f>COUNTIFS(Table2[Sub-Sector],Table3[[#This Row],[Sub-Sector]])</f>
        <v>4</v>
      </c>
      <c r="C39" s="1">
        <f>COUNTIFS(Table2[Sub-Sector],Table3[[#This Row],[Sub-Sector]],Table2[Uptrend],"Uptrend")/Table3[[#This Row],[Count]]</f>
        <v>0.5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0.25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0.75</v>
      </c>
      <c r="H39" s="1">
        <f>COUNTIFS(Table2[Sub-Sector],Table3[[#This Row],[Sub-Sector]],Table2[RSI Exponential â€“ 14D],"&gt;=50")/Table3[[#This Row],[Count]]</f>
        <v>0.25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0.5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0.5</v>
      </c>
      <c r="O39" s="1">
        <f>COUNTIFS(Table2[Sub-Sector],Table3[[#This Row],[Sub-Sector]],Table2[% Away From Current Month High],"&lt;=0.05")/Table3[[#This Row],[Count]]</f>
        <v>0.5</v>
      </c>
      <c r="P39" s="1">
        <f>COUNTIFS(Table2[Sub-Sector],Table3[[#This Row],[Sub-Sector]],Table2[% Away From 52W High],"&lt;=10")/Table3[[#This Row],[Count]]</f>
        <v>0.25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0.25</v>
      </c>
      <c r="S39" s="1">
        <f>COUNTIFS(Table2[Sub-Sector],Table3[[#This Row],[Sub-Sector]],Table2[% Price above 50 EMA],"&gt;=0")/Table3[[#This Row],[Count]]</f>
        <v>0.25</v>
      </c>
      <c r="T39" s="1">
        <f>COUNTIFS(Table2[Sub-Sector],Table3[[#This Row],[Sub-Sector]],Table2[% Price above 200 EMA],"&gt;=0")/Table3[[#This Row],[Count]]</f>
        <v>0.75</v>
      </c>
      <c r="U39" s="1">
        <f>COUNTIFS(Table2[Sub-Sector],Table3[[#This Row],[Sub-Sector]],Table2[Rate of Change - Zone],"Positive")/Table3[[#This Row],[Count]]</f>
        <v>0.25</v>
      </c>
      <c r="V39" s="1">
        <f>COUNTIFS(Table2[Sub-Sector],Table3[[#This Row],[Sub-Sector]],Table2[Sharpe Ratio],"&gt;=0.10")/Table3[[#This Row],[Count]]</f>
        <v>0.25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39">
        <f>_xlfn.RANK.AVG(Table3[[#This Row],[Score]],Table3[Score],1)</f>
        <v>61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9">
        <f>_xlfn.RANK.AVG(Table3[[#This Row],[Score 2 ]],Table3[[Score 2 ]],1)</f>
        <v>38</v>
      </c>
    </row>
    <row r="40" spans="1:26" x14ac:dyDescent="0.3">
      <c r="A40" t="s">
        <v>70</v>
      </c>
      <c r="B40">
        <f>COUNTIFS(Table2[Sub-Sector],Table3[[#This Row],[Sub-Sector]])</f>
        <v>3</v>
      </c>
      <c r="C40" s="1">
        <f>COUNTIFS(Table2[Sub-Sector],Table3[[#This Row],[Sub-Sector]],Table2[Uptrend],"Uptrend")/Table3[[#This Row],[Count]]</f>
        <v>0.66666666666666663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0.33333333333333331</v>
      </c>
      <c r="F40" s="1">
        <f>COUNTIFS(Table2[Sub-Sector],Table3[[#This Row],[Sub-Sector]],Table2[6M Return vs Nifty],"&gt;=10")/Table3[[#This Row],[Count]]</f>
        <v>0.33333333333333331</v>
      </c>
      <c r="G40" s="1">
        <f>COUNTIFS(Table2[Sub-Sector],Table3[[#This Row],[Sub-Sector]],Table2[1Y Return vs Nifty],"&gt;=10")/Table3[[#This Row],[Count]]</f>
        <v>0.66666666666666663</v>
      </c>
      <c r="H40" s="1">
        <f>COUNTIFS(Table2[Sub-Sector],Table3[[#This Row],[Sub-Sector]],Table2[RSI Exponential â€“ 14D],"&gt;=50")/Table3[[#This Row],[Count]]</f>
        <v>0.66666666666666663</v>
      </c>
      <c r="I40" s="1">
        <f>COUNTIFS(Table2[Sub-Sector],Table3[[#This Row],[Sub-Sector]],Table2[Relative Volume],"&gt;=1")/Table3[[#This Row],[Count]]</f>
        <v>0.66666666666666663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0.33333333333333331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0.66666666666666663</v>
      </c>
      <c r="O40" s="1">
        <f>COUNTIFS(Table2[Sub-Sector],Table3[[#This Row],[Sub-Sector]],Table2[% Away From Current Month High],"&lt;=0.05")/Table3[[#This Row],[Count]]</f>
        <v>0.33333333333333331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0.66666666666666663</v>
      </c>
      <c r="S40" s="1">
        <f>COUNTIFS(Table2[Sub-Sector],Table3[[#This Row],[Sub-Sector]],Table2[% Price above 50 EMA],"&gt;=0")/Table3[[#This Row],[Count]]</f>
        <v>0.66666666666666663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0.33333333333333331</v>
      </c>
      <c r="V40" s="1">
        <f>COUNTIFS(Table2[Sub-Sector],Table3[[#This Row],[Sub-Sector]],Table2[Sharpe Ratio],"&gt;=0.10")/Table3[[#This Row],[Count]]</f>
        <v>0.33333333333333331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40">
        <f>_xlfn.RANK.AVG(Table3[[#This Row],[Score]],Table3[Score],1)</f>
        <v>56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0">
        <f>_xlfn.RANK.AVG(Table3[[#This Row],[Score 2 ]],Table3[[Score 2 ]],1)</f>
        <v>39</v>
      </c>
    </row>
    <row r="41" spans="1:26" x14ac:dyDescent="0.3">
      <c r="A41" t="s">
        <v>1560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1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0.5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1</v>
      </c>
      <c r="I41" s="1">
        <f>COUNTIFS(Table2[Sub-Sector],Table3[[#This Row],[Sub-Sector]],Table2[Relative Volume],"&gt;=1")/Table3[[#This Row],[Count]]</f>
        <v>0.5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0.5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1</v>
      </c>
      <c r="O41" s="1">
        <f>COUNTIFS(Table2[Sub-Sector],Table3[[#This Row],[Sub-Sector]],Table2[% Away From Current Month High],"&lt;=0.05")/Table3[[#This Row],[Count]]</f>
        <v>1</v>
      </c>
      <c r="P41" s="1">
        <f>COUNTIFS(Table2[Sub-Sector],Table3[[#This Row],[Sub-Sector]],Table2[% Away From 52W High],"&lt;=10")/Table3[[#This Row],[Count]]</f>
        <v>0.5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1</v>
      </c>
      <c r="S41" s="1">
        <f>COUNTIFS(Table2[Sub-Sector],Table3[[#This Row],[Sub-Sector]],Table2[% Price above 50 EMA],"&gt;=0")/Table3[[#This Row],[Count]]</f>
        <v>1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</v>
      </c>
      <c r="X41">
        <f>_xlfn.RANK.AVG(Table3[[#This Row],[Score]],Table3[Score],1)</f>
        <v>38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1">
        <f>_xlfn.RANK.AVG(Table3[[#This Row],[Score 2 ]],Table3[[Score 2 ]],1)</f>
        <v>41</v>
      </c>
    </row>
    <row r="42" spans="1:26" x14ac:dyDescent="0.3">
      <c r="A42" t="s">
        <v>938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0.5</v>
      </c>
      <c r="E42" s="1">
        <f>COUNTIFS(Table2[Sub-Sector],Table3[[#This Row],[Sub-Sector]],Table2[1M Return vs Nifty],"&gt;=5")/Table3[[#This Row],[Count]]</f>
        <v>0.5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1</v>
      </c>
      <c r="I42" s="1">
        <f>COUNTIFS(Table2[Sub-Sector],Table3[[#This Row],[Sub-Sector]],Table2[Relative Volume],"&gt;=1")/Table3[[#This Row],[Count]]</f>
        <v>0.5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0.5</v>
      </c>
      <c r="N42" s="1">
        <f>COUNTIFS(Table2[Sub-Sector],Table3[[#This Row],[Sub-Sector]],Table2[% Away From Current Month Low],"&gt;=0.05")/Table3[[#This Row],[Count]]</f>
        <v>1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0.5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0.5</v>
      </c>
      <c r="V42" s="1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42">
        <f>_xlfn.RANK.AVG(Table3[[#This Row],[Score]],Table3[Score],1)</f>
        <v>35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2">
        <f>_xlfn.RANK.AVG(Table3[[#This Row],[Score 2 ]],Table3[[Score 2 ]],1)</f>
        <v>41</v>
      </c>
    </row>
    <row r="43" spans="1:26" x14ac:dyDescent="0.3">
      <c r="A43" t="s">
        <v>358</v>
      </c>
      <c r="B43">
        <f>COUNTIFS(Table2[Sub-Sector],Table3[[#This Row],[Sub-Sector]])</f>
        <v>2</v>
      </c>
      <c r="C43" s="1">
        <f>COUNTIFS(Table2[Sub-Sector],Table3[[#This Row],[Sub-Sector]],Table2[Uptrend],"Uptrend")/Table3[[#This Row],[Count]]</f>
        <v>0.5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0.5</v>
      </c>
      <c r="I43" s="1">
        <f>COUNTIFS(Table2[Sub-Sector],Table3[[#This Row],[Sub-Sector]],Table2[Relative Volume],"&gt;=1")/Table3[[#This Row],[Count]]</f>
        <v>0.5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0.5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1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0.5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0.5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</v>
      </c>
      <c r="X43">
        <f>_xlfn.RANK.AVG(Table3[[#This Row],[Score]],Table3[Score],1)</f>
        <v>73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3">
        <f>_xlfn.RANK.AVG(Table3[[#This Row],[Score 2 ]],Table3[[Score 2 ]],1)</f>
        <v>41</v>
      </c>
    </row>
    <row r="44" spans="1:26" x14ac:dyDescent="0.3">
      <c r="A44" t="s">
        <v>950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1</v>
      </c>
      <c r="H44" s="1">
        <f>COUNTIFS(Table2[Sub-Sector],Table3[[#This Row],[Sub-Sector]],Table2[RSI Exponential â€“ 14D],"&gt;=50")/Table3[[#This Row],[Count]]</f>
        <v>0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0.5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44">
        <f>_xlfn.RANK.AVG(Table3[[#This Row],[Score]],Table3[Score],1)</f>
        <v>74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4">
        <f>_xlfn.RANK.AVG(Table3[[#This Row],[Score 2 ]],Table3[[Score 2 ]],1)</f>
        <v>43</v>
      </c>
    </row>
    <row r="45" spans="1:26" x14ac:dyDescent="0.3">
      <c r="A45" t="s">
        <v>221</v>
      </c>
      <c r="B45">
        <f>COUNTIFS(Table2[Sub-Sector],Table3[[#This Row],[Sub-Sector]])</f>
        <v>3</v>
      </c>
      <c r="C45" s="1">
        <f>COUNTIFS(Table2[Sub-Sector],Table3[[#This Row],[Sub-Sector]],Table2[Uptrend],"Uptrend")/Table3[[#This Row],[Count]]</f>
        <v>1</v>
      </c>
      <c r="D45" s="1">
        <f>COUNTIFS(Table2[Sub-Sector],Table3[[#This Row],[Sub-Sector]],Table2[1W Return vs Nifty],"&gt;=5")/Table3[[#This Row],[Count]]</f>
        <v>0.33333333333333331</v>
      </c>
      <c r="E45" s="1">
        <f>COUNTIFS(Table2[Sub-Sector],Table3[[#This Row],[Sub-Sector]],Table2[1M Return vs Nifty],"&gt;=5")/Table3[[#This Row],[Count]]</f>
        <v>0.66666666666666663</v>
      </c>
      <c r="F45" s="1">
        <f>COUNTIFS(Table2[Sub-Sector],Table3[[#This Row],[Sub-Sector]],Table2[6M Return vs Nifty],"&gt;=10")/Table3[[#This Row],[Count]]</f>
        <v>0.33333333333333331</v>
      </c>
      <c r="G45" s="1">
        <f>COUNTIFS(Table2[Sub-Sector],Table3[[#This Row],[Sub-Sector]],Table2[1Y Return vs Nifty],"&gt;=10")/Table3[[#This Row],[Count]]</f>
        <v>0.66666666666666663</v>
      </c>
      <c r="H45" s="1">
        <f>COUNTIFS(Table2[Sub-Sector],Table3[[#This Row],[Sub-Sector]],Table2[RSI Exponential â€“ 14D],"&gt;=50")/Table3[[#This Row],[Count]]</f>
        <v>0.66666666666666663</v>
      </c>
      <c r="I45" s="1">
        <f>COUNTIFS(Table2[Sub-Sector],Table3[[#This Row],[Sub-Sector]],Table2[Relative Volume],"&gt;=1")/Table3[[#This Row],[Count]]</f>
        <v>0.33333333333333331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0.66666666666666663</v>
      </c>
      <c r="O45" s="1">
        <f>COUNTIFS(Table2[Sub-Sector],Table3[[#This Row],[Sub-Sector]],Table2[% Away From Current Month High],"&lt;=0.05")/Table3[[#This Row],[Count]]</f>
        <v>0.66666666666666663</v>
      </c>
      <c r="P45" s="1">
        <f>COUNTIFS(Table2[Sub-Sector],Table3[[#This Row],[Sub-Sector]],Table2[% Away From 52W High],"&lt;=10")/Table3[[#This Row],[Count]]</f>
        <v>1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0.66666666666666663</v>
      </c>
      <c r="S45" s="1">
        <f>COUNTIFS(Table2[Sub-Sector],Table3[[#This Row],[Sub-Sector]],Table2[% Price above 50 EMA],"&gt;=0")/Table3[[#This Row],[Count]]</f>
        <v>1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0.66666666666666663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266.5</v>
      </c>
      <c r="X45">
        <f>_xlfn.RANK.AVG(Table3[[#This Row],[Score]],Table3[Score],1)</f>
        <v>17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5">
        <f>_xlfn.RANK.AVG(Table3[[#This Row],[Score 2 ]],Table3[[Score 2 ]],1)</f>
        <v>44</v>
      </c>
    </row>
    <row r="46" spans="1:26" x14ac:dyDescent="0.3">
      <c r="A46" t="s">
        <v>101</v>
      </c>
      <c r="B46">
        <f>COUNTIFS(Table2[Sub-Sector],Table3[[#This Row],[Sub-Sector]])</f>
        <v>5</v>
      </c>
      <c r="C46" s="1">
        <f>COUNTIFS(Table2[Sub-Sector],Table3[[#This Row],[Sub-Sector]],Table2[Uptrend],"Uptrend")/Table3[[#This Row],[Count]]</f>
        <v>0.6</v>
      </c>
      <c r="D46" s="1">
        <f>COUNTIFS(Table2[Sub-Sector],Table3[[#This Row],[Sub-Sector]],Table2[1W Return vs Nifty],"&gt;=5")/Table3[[#This Row],[Count]]</f>
        <v>0.2</v>
      </c>
      <c r="E46" s="1">
        <f>COUNTIFS(Table2[Sub-Sector],Table3[[#This Row],[Sub-Sector]],Table2[1M Return vs Nifty],"&gt;=5")/Table3[[#This Row],[Count]]</f>
        <v>0.2</v>
      </c>
      <c r="F46" s="1">
        <f>COUNTIFS(Table2[Sub-Sector],Table3[[#This Row],[Sub-Sector]],Table2[6M Return vs Nifty],"&gt;=10")/Table3[[#This Row],[Count]]</f>
        <v>0.4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0.4</v>
      </c>
      <c r="I46" s="1">
        <f>COUNTIFS(Table2[Sub-Sector],Table3[[#This Row],[Sub-Sector]],Table2[Relative Volume],"&gt;=1")/Table3[[#This Row],[Count]]</f>
        <v>0.4</v>
      </c>
      <c r="J46" s="1">
        <f>COUNTIFS(Table2[Sub-Sector],Table3[[#This Row],[Sub-Sector]],Table2[% Away From Day Low],"&gt;=0.05")/Table3[[#This Row],[Count]]</f>
        <v>0.2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0.4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0.4</v>
      </c>
      <c r="O46" s="1">
        <f>COUNTIFS(Table2[Sub-Sector],Table3[[#This Row],[Sub-Sector]],Table2[% Away From Current Month High],"&lt;=0.05")/Table3[[#This Row],[Count]]</f>
        <v>0.2</v>
      </c>
      <c r="P46" s="1">
        <f>COUNTIFS(Table2[Sub-Sector],Table3[[#This Row],[Sub-Sector]],Table2[% Away From 52W High],"&lt;=10")/Table3[[#This Row],[Count]]</f>
        <v>0.2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0.4</v>
      </c>
      <c r="S46" s="1">
        <f>COUNTIFS(Table2[Sub-Sector],Table3[[#This Row],[Sub-Sector]],Table2[% Price above 50 EMA],"&gt;=0")/Table3[[#This Row],[Count]]</f>
        <v>0.6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0.2</v>
      </c>
      <c r="V46" s="1">
        <f>COUNTIFS(Table2[Sub-Sector],Table3[[#This Row],[Sub-Sector]],Table2[Sharpe Ratio],"&gt;=0.10")/Table3[[#This Row],[Count]]</f>
        <v>0.8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46">
        <f>_xlfn.RANK.AVG(Table3[[#This Row],[Score]],Table3[Score],1)</f>
        <v>49.5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6">
        <f>_xlfn.RANK.AVG(Table3[[#This Row],[Score 2 ]],Table3[[Score 2 ]],1)</f>
        <v>45</v>
      </c>
    </row>
    <row r="47" spans="1:26" x14ac:dyDescent="0.3">
      <c r="A47" t="s">
        <v>609</v>
      </c>
      <c r="B47">
        <f>COUNTIFS(Table2[Sub-Sector],Table3[[#This Row],[Sub-Sector]])</f>
        <v>14</v>
      </c>
      <c r="C47" s="1">
        <f>COUNTIFS(Table2[Sub-Sector],Table3[[#This Row],[Sub-Sector]],Table2[Uptrend],"Uptrend")/Table3[[#This Row],[Count]]</f>
        <v>0.7142857142857143</v>
      </c>
      <c r="D47" s="1">
        <f>COUNTIFS(Table2[Sub-Sector],Table3[[#This Row],[Sub-Sector]],Table2[1W Return vs Nifty],"&gt;=5")/Table3[[#This Row],[Count]]</f>
        <v>7.1428571428571425E-2</v>
      </c>
      <c r="E47" s="1">
        <f>COUNTIFS(Table2[Sub-Sector],Table3[[#This Row],[Sub-Sector]],Table2[1M Return vs Nifty],"&gt;=5")/Table3[[#This Row],[Count]]</f>
        <v>0.2857142857142857</v>
      </c>
      <c r="F47" s="1">
        <f>COUNTIFS(Table2[Sub-Sector],Table3[[#This Row],[Sub-Sector]],Table2[6M Return vs Nifty],"&gt;=10")/Table3[[#This Row],[Count]]</f>
        <v>0.21428571428571427</v>
      </c>
      <c r="G47" s="1">
        <f>COUNTIFS(Table2[Sub-Sector],Table3[[#This Row],[Sub-Sector]],Table2[1Y Return vs Nifty],"&gt;=10")/Table3[[#This Row],[Count]]</f>
        <v>0.6428571428571429</v>
      </c>
      <c r="H47" s="1">
        <f>COUNTIFS(Table2[Sub-Sector],Table3[[#This Row],[Sub-Sector]],Table2[RSI Exponential â€“ 14D],"&gt;=50")/Table3[[#This Row],[Count]]</f>
        <v>0.21428571428571427</v>
      </c>
      <c r="I47" s="1">
        <f>COUNTIFS(Table2[Sub-Sector],Table3[[#This Row],[Sub-Sector]],Table2[Relative Volume],"&gt;=1")/Table3[[#This Row],[Count]]</f>
        <v>0.7142857142857143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0.2857142857142857</v>
      </c>
      <c r="O47" s="1">
        <f>COUNTIFS(Table2[Sub-Sector],Table3[[#This Row],[Sub-Sector]],Table2[% Away From Current Month High],"&lt;=0.05")/Table3[[#This Row],[Count]]</f>
        <v>7.1428571428571425E-2</v>
      </c>
      <c r="P47" s="1">
        <f>COUNTIFS(Table2[Sub-Sector],Table3[[#This Row],[Sub-Sector]],Table2[% Away From 52W High],"&lt;=10")/Table3[[#This Row],[Count]]</f>
        <v>7.1428571428571425E-2</v>
      </c>
      <c r="Q47" s="1">
        <f>COUNTIFS(Table2[Sub-Sector],Table3[[#This Row],[Sub-Sector]],Table2[% Away From 52W Low],"&gt;=10")/Table3[[#This Row],[Count]]</f>
        <v>0.9285714285714286</v>
      </c>
      <c r="R47" s="1">
        <f>COUNTIFS(Table2[Sub-Sector],Table3[[#This Row],[Sub-Sector]],Table2[% Price above 20 EMA],"&gt;=0")/Table3[[#This Row],[Count]]</f>
        <v>0.35714285714285715</v>
      </c>
      <c r="S47" s="1">
        <f>COUNTIFS(Table2[Sub-Sector],Table3[[#This Row],[Sub-Sector]],Table2[% Price above 50 EMA],"&gt;=0")/Table3[[#This Row],[Count]]</f>
        <v>0.5</v>
      </c>
      <c r="T47" s="1">
        <f>COUNTIFS(Table2[Sub-Sector],Table3[[#This Row],[Sub-Sector]],Table2[% Price above 200 EMA],"&gt;=0")/Table3[[#This Row],[Count]]</f>
        <v>0.8571428571428571</v>
      </c>
      <c r="U47" s="1">
        <f>COUNTIFS(Table2[Sub-Sector],Table3[[#This Row],[Sub-Sector]],Table2[Rate of Change - Zone],"Positive")/Table3[[#This Row],[Count]]</f>
        <v>0.35714285714285715</v>
      </c>
      <c r="V47" s="1">
        <f>COUNTIFS(Table2[Sub-Sector],Table3[[#This Row],[Sub-Sector]],Table2[Sharpe Ratio],"&gt;=0.10")/Table3[[#This Row],[Count]]</f>
        <v>0.21428571428571427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</v>
      </c>
      <c r="X47">
        <f>_xlfn.RANK.AVG(Table3[[#This Row],[Score]],Table3[Score],1)</f>
        <v>43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7">
        <f>_xlfn.RANK.AVG(Table3[[#This Row],[Score 2 ]],Table3[[Score 2 ]],1)</f>
        <v>46.5</v>
      </c>
    </row>
    <row r="48" spans="1:26" x14ac:dyDescent="0.3">
      <c r="A48" t="s">
        <v>141</v>
      </c>
      <c r="B48">
        <f>COUNTIFS(Table2[Sub-Sector],Table3[[#This Row],[Sub-Sector]])</f>
        <v>20</v>
      </c>
      <c r="C48" s="1">
        <f>COUNTIFS(Table2[Sub-Sector],Table3[[#This Row],[Sub-Sector]],Table2[Uptrend],"Uptrend")/Table3[[#This Row],[Count]]</f>
        <v>0.5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0.55000000000000004</v>
      </c>
      <c r="G48" s="1">
        <f>COUNTIFS(Table2[Sub-Sector],Table3[[#This Row],[Sub-Sector]],Table2[1Y Return vs Nifty],"&gt;=10")/Table3[[#This Row],[Count]]</f>
        <v>0.9</v>
      </c>
      <c r="H48" s="1">
        <f>COUNTIFS(Table2[Sub-Sector],Table3[[#This Row],[Sub-Sector]],Table2[RSI Exponential â€“ 14D],"&gt;=50")/Table3[[#This Row],[Count]]</f>
        <v>0.4</v>
      </c>
      <c r="I48" s="1">
        <f>COUNTIFS(Table2[Sub-Sector],Table3[[#This Row],[Sub-Sector]],Table2[Relative Volume],"&gt;=1")/Table3[[#This Row],[Count]]</f>
        <v>0.25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0.2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0.6</v>
      </c>
      <c r="O48" s="1">
        <f>COUNTIFS(Table2[Sub-Sector],Table3[[#This Row],[Sub-Sector]],Table2[% Away From Current Month High],"&lt;=0.05")/Table3[[#This Row],[Count]]</f>
        <v>0.35</v>
      </c>
      <c r="P48" s="1">
        <f>COUNTIFS(Table2[Sub-Sector],Table3[[#This Row],[Sub-Sector]],Table2[% Away From 52W High],"&lt;=10")/Table3[[#This Row],[Count]]</f>
        <v>0.25</v>
      </c>
      <c r="Q48" s="1">
        <f>COUNTIFS(Table2[Sub-Sector],Table3[[#This Row],[Sub-Sector]],Table2[% Away From 52W Low],"&gt;=10")/Table3[[#This Row],[Count]]</f>
        <v>0.95</v>
      </c>
      <c r="R48" s="1">
        <f>COUNTIFS(Table2[Sub-Sector],Table3[[#This Row],[Sub-Sector]],Table2[% Price above 20 EMA],"&gt;=0")/Table3[[#This Row],[Count]]</f>
        <v>0.4</v>
      </c>
      <c r="S48" s="1">
        <f>COUNTIFS(Table2[Sub-Sector],Table3[[#This Row],[Sub-Sector]],Table2[% Price above 50 EMA],"&gt;=0")/Table3[[#This Row],[Count]]</f>
        <v>0.4</v>
      </c>
      <c r="T48" s="1">
        <f>COUNTIFS(Table2[Sub-Sector],Table3[[#This Row],[Sub-Sector]],Table2[% Price above 200 EMA],"&gt;=0")/Table3[[#This Row],[Count]]</f>
        <v>0.95</v>
      </c>
      <c r="U48" s="1">
        <f>COUNTIFS(Table2[Sub-Sector],Table3[[#This Row],[Sub-Sector]],Table2[Rate of Change - Zone],"Positive")/Table3[[#This Row],[Count]]</f>
        <v>0.25</v>
      </c>
      <c r="V48" s="1">
        <f>COUNTIFS(Table2[Sub-Sector],Table3[[#This Row],[Sub-Sector]],Table2[Sharpe Ratio],"&gt;=0.10")/Table3[[#This Row],[Count]]</f>
        <v>0.6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48">
        <f>_xlfn.RANK.AVG(Table3[[#This Row],[Score]],Table3[Score],1)</f>
        <v>77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8">
        <f>_xlfn.RANK.AVG(Table3[[#This Row],[Score 2 ]],Table3[[Score 2 ]],1)</f>
        <v>46.5</v>
      </c>
    </row>
    <row r="49" spans="1:26" x14ac:dyDescent="0.3">
      <c r="A49" t="s">
        <v>183</v>
      </c>
      <c r="B49">
        <f>COUNTIFS(Table2[Sub-Sector],Table3[[#This Row],[Sub-Sector]])</f>
        <v>8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0.25</v>
      </c>
      <c r="F49" s="1">
        <f>COUNTIFS(Table2[Sub-Sector],Table3[[#This Row],[Sub-Sector]],Table2[6M Return vs Nifty],"&gt;=10")/Table3[[#This Row],[Count]]</f>
        <v>0.5</v>
      </c>
      <c r="G49" s="1">
        <f>COUNTIFS(Table2[Sub-Sector],Table3[[#This Row],[Sub-Sector]],Table2[1Y Return vs Nifty],"&gt;=10")/Table3[[#This Row],[Count]]</f>
        <v>0.5</v>
      </c>
      <c r="H49" s="1">
        <f>COUNTIFS(Table2[Sub-Sector],Table3[[#This Row],[Sub-Sector]],Table2[RSI Exponential â€“ 14D],"&gt;=50")/Table3[[#This Row],[Count]]</f>
        <v>0.625</v>
      </c>
      <c r="I49" s="1">
        <f>COUNTIFS(Table2[Sub-Sector],Table3[[#This Row],[Sub-Sector]],Table2[Relative Volume],"&gt;=1")/Table3[[#This Row],[Count]]</f>
        <v>0.375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0.125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0.375</v>
      </c>
      <c r="O49" s="1">
        <f>COUNTIFS(Table2[Sub-Sector],Table3[[#This Row],[Sub-Sector]],Table2[% Away From Current Month High],"&lt;=0.05")/Table3[[#This Row],[Count]]</f>
        <v>0.625</v>
      </c>
      <c r="P49" s="1">
        <f>COUNTIFS(Table2[Sub-Sector],Table3[[#This Row],[Sub-Sector]],Table2[% Away From 52W High],"&lt;=10")/Table3[[#This Row],[Count]]</f>
        <v>0.875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0.625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0.5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49">
        <f>_xlfn.RANK.AVG(Table3[[#This Row],[Score]],Table3[Score],1)</f>
        <v>49.5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49">
        <f>_xlfn.RANK.AVG(Table3[[#This Row],[Score 2 ]],Table3[[Score 2 ]],1)</f>
        <v>48.5</v>
      </c>
    </row>
    <row r="50" spans="1:26" x14ac:dyDescent="0.3">
      <c r="A50" t="s">
        <v>133</v>
      </c>
      <c r="B50">
        <f>COUNTIFS(Table2[Sub-Sector],Table3[[#This Row],[Sub-Sector]])</f>
        <v>20</v>
      </c>
      <c r="C50" s="1">
        <f>COUNTIFS(Table2[Sub-Sector],Table3[[#This Row],[Sub-Sector]],Table2[Uptrend],"Uptrend")/Table3[[#This Row],[Count]]</f>
        <v>0.4</v>
      </c>
      <c r="D50" s="1">
        <f>COUNTIFS(Table2[Sub-Sector],Table3[[#This Row],[Sub-Sector]],Table2[1W Return vs Nifty],"&gt;=5")/Table3[[#This Row],[Count]]</f>
        <v>0.2</v>
      </c>
      <c r="E50" s="1">
        <f>COUNTIFS(Table2[Sub-Sector],Table3[[#This Row],[Sub-Sector]],Table2[1M Return vs Nifty],"&gt;=5")/Table3[[#This Row],[Count]]</f>
        <v>0.15</v>
      </c>
      <c r="F50" s="1">
        <f>COUNTIFS(Table2[Sub-Sector],Table3[[#This Row],[Sub-Sector]],Table2[6M Return vs Nifty],"&gt;=10")/Table3[[#This Row],[Count]]</f>
        <v>0.25</v>
      </c>
      <c r="G50" s="1">
        <f>COUNTIFS(Table2[Sub-Sector],Table3[[#This Row],[Sub-Sector]],Table2[1Y Return vs Nifty],"&gt;=10")/Table3[[#This Row],[Count]]</f>
        <v>0.6</v>
      </c>
      <c r="H50" s="1">
        <f>COUNTIFS(Table2[Sub-Sector],Table3[[#This Row],[Sub-Sector]],Table2[RSI Exponential â€“ 14D],"&gt;=50")/Table3[[#This Row],[Count]]</f>
        <v>0.4</v>
      </c>
      <c r="I50" s="1">
        <f>COUNTIFS(Table2[Sub-Sector],Table3[[#This Row],[Sub-Sector]],Table2[Relative Volume],"&gt;=1")/Table3[[#This Row],[Count]]</f>
        <v>0.6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0.85</v>
      </c>
      <c r="L50" s="1">
        <f>COUNTIFS(Table2[Sub-Sector],Table3[[#This Row],[Sub-Sector]],Table2[% Away From Current Week Low],"&gt;=0.05")/Table3[[#This Row],[Count]]</f>
        <v>0.1</v>
      </c>
      <c r="M50" s="1">
        <f>COUNTIFS(Table2[Sub-Sector],Table3[[#This Row],[Sub-Sector]],Table2[% Away From Current Week High],"&lt;=0.05")/Table3[[#This Row],[Count]]</f>
        <v>0.95</v>
      </c>
      <c r="N50" s="1">
        <f>COUNTIFS(Table2[Sub-Sector],Table3[[#This Row],[Sub-Sector]],Table2[% Away From Current Month Low],"&gt;=0.05")/Table3[[#This Row],[Count]]</f>
        <v>0.55000000000000004</v>
      </c>
      <c r="O50" s="1">
        <f>COUNTIFS(Table2[Sub-Sector],Table3[[#This Row],[Sub-Sector]],Table2[% Away From Current Month High],"&lt;=0.05")/Table3[[#This Row],[Count]]</f>
        <v>0.3</v>
      </c>
      <c r="P50" s="1">
        <f>COUNTIFS(Table2[Sub-Sector],Table3[[#This Row],[Sub-Sector]],Table2[% Away From 52W High],"&lt;=10")/Table3[[#This Row],[Count]]</f>
        <v>0.25</v>
      </c>
      <c r="Q50" s="1">
        <f>COUNTIFS(Table2[Sub-Sector],Table3[[#This Row],[Sub-Sector]],Table2[% Away From 52W Low],"&gt;=10")/Table3[[#This Row],[Count]]</f>
        <v>0.95</v>
      </c>
      <c r="R50" s="1">
        <f>COUNTIFS(Table2[Sub-Sector],Table3[[#This Row],[Sub-Sector]],Table2[% Price above 20 EMA],"&gt;=0")/Table3[[#This Row],[Count]]</f>
        <v>0.4</v>
      </c>
      <c r="S50" s="1">
        <f>COUNTIFS(Table2[Sub-Sector],Table3[[#This Row],[Sub-Sector]],Table2[% Price above 50 EMA],"&gt;=0")/Table3[[#This Row],[Count]]</f>
        <v>0.35</v>
      </c>
      <c r="T50" s="1">
        <f>COUNTIFS(Table2[Sub-Sector],Table3[[#This Row],[Sub-Sector]],Table2[% Price above 200 EMA],"&gt;=0")/Table3[[#This Row],[Count]]</f>
        <v>0.7</v>
      </c>
      <c r="U50" s="1">
        <f>COUNTIFS(Table2[Sub-Sector],Table3[[#This Row],[Sub-Sector]],Table2[Rate of Change - Zone],"Positive")/Table3[[#This Row],[Count]]</f>
        <v>0.45</v>
      </c>
      <c r="V50" s="1">
        <f>COUNTIFS(Table2[Sub-Sector],Table3[[#This Row],[Sub-Sector]],Table2[Sharpe Ratio],"&gt;=0.10")/Table3[[#This Row],[Count]]</f>
        <v>0.4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50">
        <f>_xlfn.RANK.AVG(Table3[[#This Row],[Score]],Table3[Score],1)</f>
        <v>59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0">
        <f>_xlfn.RANK.AVG(Table3[[#This Row],[Score 2 ]],Table3[[Score 2 ]],1)</f>
        <v>48.5</v>
      </c>
    </row>
    <row r="51" spans="1:26" x14ac:dyDescent="0.3">
      <c r="A51" t="s">
        <v>512</v>
      </c>
      <c r="B51">
        <f>COUNTIFS(Table2[Sub-Sector],Table3[[#This Row],[Sub-Sector]])</f>
        <v>2</v>
      </c>
      <c r="C51" s="1">
        <f>COUNTIFS(Table2[Sub-Sector],Table3[[#This Row],[Sub-Sector]],Table2[Uptrend],"Uptrend")/Table3[[#This Row],[Count]]</f>
        <v>0.5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0.5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0.5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0.5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0.5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0.5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51">
        <f>_xlfn.RANK.AVG(Table3[[#This Row],[Score]],Table3[Score],1)</f>
        <v>81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1">
        <f>_xlfn.RANK.AVG(Table3[[#This Row],[Score 2 ]],Table3[[Score 2 ]],1)</f>
        <v>50</v>
      </c>
    </row>
    <row r="52" spans="1:26" x14ac:dyDescent="0.3">
      <c r="A52" t="s">
        <v>196</v>
      </c>
      <c r="B52">
        <f>COUNTIFS(Table2[Sub-Sector],Table3[[#This Row],[Sub-Sector]])</f>
        <v>4</v>
      </c>
      <c r="C52" s="1">
        <f>COUNTIFS(Table2[Sub-Sector],Table3[[#This Row],[Sub-Sector]],Table2[Uptrend],"Uptrend")/Table3[[#This Row],[Count]]</f>
        <v>0.75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0.75</v>
      </c>
      <c r="F52" s="1">
        <f>COUNTIFS(Table2[Sub-Sector],Table3[[#This Row],[Sub-Sector]],Table2[6M Return vs Nifty],"&gt;=10")/Table3[[#This Row],[Count]]</f>
        <v>0.25</v>
      </c>
      <c r="G52" s="1">
        <f>COUNTIFS(Table2[Sub-Sector],Table3[[#This Row],[Sub-Sector]],Table2[1Y Return vs Nifty],"&gt;=10")/Table3[[#This Row],[Count]]</f>
        <v>0.25</v>
      </c>
      <c r="H52" s="1">
        <f>COUNTIFS(Table2[Sub-Sector],Table3[[#This Row],[Sub-Sector]],Table2[RSI Exponential â€“ 14D],"&gt;=50")/Table3[[#This Row],[Count]]</f>
        <v>0.75</v>
      </c>
      <c r="I52" s="1">
        <f>COUNTIFS(Table2[Sub-Sector],Table3[[#This Row],[Sub-Sector]],Table2[Relative Volume],"&gt;=1")/Table3[[#This Row],[Count]]</f>
        <v>0.5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0.75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0.25</v>
      </c>
      <c r="P52" s="1">
        <f>COUNTIFS(Table2[Sub-Sector],Table3[[#This Row],[Sub-Sector]],Table2[% Away From 52W High],"&lt;=10")/Table3[[#This Row],[Count]]</f>
        <v>0.5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0.75</v>
      </c>
      <c r="S52" s="1">
        <f>COUNTIFS(Table2[Sub-Sector],Table3[[#This Row],[Sub-Sector]],Table2[% Price above 50 EMA],"&gt;=0")/Table3[[#This Row],[Count]]</f>
        <v>0.75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52">
        <f>_xlfn.RANK.AVG(Table3[[#This Row],[Score]],Table3[Score],1)</f>
        <v>47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2">
        <f>_xlfn.RANK.AVG(Table3[[#This Row],[Score 2 ]],Table3[[Score 2 ]],1)</f>
        <v>51</v>
      </c>
    </row>
    <row r="53" spans="1:26" x14ac:dyDescent="0.3">
      <c r="A53" t="s">
        <v>372</v>
      </c>
      <c r="B53">
        <f>COUNTIFS(Table2[Sub-Sector],Table3[[#This Row],[Sub-Sector]])</f>
        <v>2</v>
      </c>
      <c r="C53" s="1">
        <f>COUNTIFS(Table2[Sub-Sector],Table3[[#This Row],[Sub-Sector]],Table2[Uptrend],"Uptrend")/Table3[[#This Row],[Count]]</f>
        <v>0.5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0.5</v>
      </c>
      <c r="H53" s="1">
        <f>COUNTIFS(Table2[Sub-Sector],Table3[[#This Row],[Sub-Sector]],Table2[RSI Exponential â€“ 14D],"&gt;=50")/Table3[[#This Row],[Count]]</f>
        <v>0.5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0.5</v>
      </c>
      <c r="L53" s="1">
        <f>COUNTIFS(Table2[Sub-Sector],Table3[[#This Row],[Sub-Sector]],Table2[% Away From Current Week Low],"&gt;=0.05")/Table3[[#This Row],[Count]]</f>
        <v>0.5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0.5</v>
      </c>
      <c r="O53" s="1">
        <f>COUNTIFS(Table2[Sub-Sector],Table3[[#This Row],[Sub-Sector]],Table2[% Away From Current Month High],"&lt;=0.05")/Table3[[#This Row],[Count]]</f>
        <v>0.5</v>
      </c>
      <c r="P53" s="1">
        <f>COUNTIFS(Table2[Sub-Sector],Table3[[#This Row],[Sub-Sector]],Table2[% Away From 52W High],"&lt;=10")/Table3[[#This Row],[Count]]</f>
        <v>0.5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0.5</v>
      </c>
      <c r="S53" s="1">
        <f>COUNTIFS(Table2[Sub-Sector],Table3[[#This Row],[Sub-Sector]],Table2[% Price above 50 EMA],"&gt;=0")/Table3[[#This Row],[Count]]</f>
        <v>0.5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0.5</v>
      </c>
      <c r="V53" s="1">
        <f>COUNTIFS(Table2[Sub-Sector],Table3[[#This Row],[Sub-Sector]],Table2[Sharpe Ratio],"&gt;=0.10")/Table3[[#This Row],[Count]]</f>
        <v>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53">
        <f>_xlfn.RANK.AVG(Table3[[#This Row],[Score]],Table3[Score],1)</f>
        <v>82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3">
        <f>_xlfn.RANK.AVG(Table3[[#This Row],[Score 2 ]],Table3[[Score 2 ]],1)</f>
        <v>52.5</v>
      </c>
    </row>
    <row r="54" spans="1:26" x14ac:dyDescent="0.3">
      <c r="A54" t="s">
        <v>171</v>
      </c>
      <c r="B54">
        <f>COUNTIFS(Table2[Sub-Sector],Table3[[#This Row],[Sub-Sector]])</f>
        <v>6</v>
      </c>
      <c r="C54" s="1">
        <f>COUNTIFS(Table2[Sub-Sector],Table3[[#This Row],[Sub-Sector]],Table2[Uptrend],"Uptrend")/Table3[[#This Row],[Count]]</f>
        <v>0.83333333333333337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0.16666666666666666</v>
      </c>
      <c r="F54" s="1">
        <f>COUNTIFS(Table2[Sub-Sector],Table3[[#This Row],[Sub-Sector]],Table2[6M Return vs Nifty],"&gt;=10")/Table3[[#This Row],[Count]]</f>
        <v>0.5</v>
      </c>
      <c r="G54" s="1">
        <f>COUNTIFS(Table2[Sub-Sector],Table3[[#This Row],[Sub-Sector]],Table2[1Y Return vs Nifty],"&gt;=10")/Table3[[#This Row],[Count]]</f>
        <v>0.5</v>
      </c>
      <c r="H54" s="1">
        <f>COUNTIFS(Table2[Sub-Sector],Table3[[#This Row],[Sub-Sector]],Table2[RSI Exponential â€“ 14D],"&gt;=50")/Table3[[#This Row],[Count]]</f>
        <v>0.5</v>
      </c>
      <c r="I54" s="1">
        <f>COUNTIFS(Table2[Sub-Sector],Table3[[#This Row],[Sub-Sector]],Table2[Relative Volume],"&gt;=1")/Table3[[#This Row],[Count]]</f>
        <v>0.33333333333333331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0.16666666666666666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0.33333333333333331</v>
      </c>
      <c r="O54" s="1">
        <f>COUNTIFS(Table2[Sub-Sector],Table3[[#This Row],[Sub-Sector]],Table2[% Away From Current Month High],"&lt;=0.05")/Table3[[#This Row],[Count]]</f>
        <v>0.33333333333333331</v>
      </c>
      <c r="P54" s="1">
        <f>COUNTIFS(Table2[Sub-Sector],Table3[[#This Row],[Sub-Sector]],Table2[% Away From 52W High],"&lt;=10")/Table3[[#This Row],[Count]]</f>
        <v>0.5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0.33333333333333331</v>
      </c>
      <c r="S54" s="1">
        <f>COUNTIFS(Table2[Sub-Sector],Table3[[#This Row],[Sub-Sector]],Table2[% Price above 50 EMA],"&gt;=0")/Table3[[#This Row],[Count]]</f>
        <v>0.66666666666666663</v>
      </c>
      <c r="T54" s="1">
        <f>COUNTIFS(Table2[Sub-Sector],Table3[[#This Row],[Sub-Sector]],Table2[% Price above 200 EMA],"&gt;=0")/Table3[[#This Row],[Count]]</f>
        <v>0.83333333333333337</v>
      </c>
      <c r="U54" s="1">
        <f>COUNTIFS(Table2[Sub-Sector],Table3[[#This Row],[Sub-Sector]],Table2[Rate of Change - Zone],"Positive")/Table3[[#This Row],[Count]]</f>
        <v>0.5</v>
      </c>
      <c r="V54" s="1">
        <f>COUNTIFS(Table2[Sub-Sector],Table3[[#This Row],[Sub-Sector]],Table2[Sharpe Ratio],"&gt;=0.10")/Table3[[#This Row],[Count]]</f>
        <v>0.16666666666666666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54">
        <f>_xlfn.RANK.AVG(Table3[[#This Row],[Score]],Table3[Score],1)</f>
        <v>60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4">
        <f>_xlfn.RANK.AVG(Table3[[#This Row],[Score 2 ]],Table3[[Score 2 ]],1)</f>
        <v>52.5</v>
      </c>
    </row>
    <row r="55" spans="1:26" x14ac:dyDescent="0.3">
      <c r="A55" t="s">
        <v>1317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0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1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1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55">
        <f>_xlfn.RANK.AVG(Table3[[#This Row],[Score]],Table3[Score],1)</f>
        <v>62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5">
        <f>_xlfn.RANK.AVG(Table3[[#This Row],[Score 2 ]],Table3[[Score 2 ]],1)</f>
        <v>54</v>
      </c>
    </row>
    <row r="56" spans="1:26" x14ac:dyDescent="0.3">
      <c r="A56" t="s">
        <v>1345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1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0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56">
        <f>_xlfn.RANK.AVG(Table3[[#This Row],[Score]],Table3[Score],1)</f>
        <v>64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6">
        <f>_xlfn.RANK.AVG(Table3[[#This Row],[Score 2 ]],Table3[[Score 2 ]],1)</f>
        <v>57</v>
      </c>
    </row>
    <row r="57" spans="1:26" x14ac:dyDescent="0.3">
      <c r="A57" t="s">
        <v>945</v>
      </c>
      <c r="B57">
        <f>COUNTIFS(Table2[Sub-Sector],Table3[[#This Row],[Sub-Sector]])</f>
        <v>2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0.5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0.5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57">
        <f>_xlfn.RANK.AVG(Table3[[#This Row],[Score]],Table3[Score],1)</f>
        <v>64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7">
        <f>_xlfn.RANK.AVG(Table3[[#This Row],[Score 2 ]],Table3[[Score 2 ]],1)</f>
        <v>57</v>
      </c>
    </row>
    <row r="58" spans="1:26" x14ac:dyDescent="0.3">
      <c r="A58" t="s">
        <v>235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1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1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1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58">
        <f>_xlfn.RANK.AVG(Table3[[#This Row],[Score]],Table3[Score],1)</f>
        <v>39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8">
        <f>_xlfn.RANK.AVG(Table3[[#This Row],[Score 2 ]],Table3[[Score 2 ]],1)</f>
        <v>57</v>
      </c>
    </row>
    <row r="59" spans="1:26" x14ac:dyDescent="0.3">
      <c r="A59" t="s">
        <v>156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1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1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59">
        <f>_xlfn.RANK.AVG(Table3[[#This Row],[Score]],Table3[Score],1)</f>
        <v>64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9">
        <f>_xlfn.RANK.AVG(Table3[[#This Row],[Score 2 ]],Table3[[Score 2 ]],1)</f>
        <v>57</v>
      </c>
    </row>
    <row r="60" spans="1:26" x14ac:dyDescent="0.3">
      <c r="A60" t="s">
        <v>624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1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1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60">
        <f>_xlfn.RANK.AVG(Table3[[#This Row],[Score]],Table3[Score],1)</f>
        <v>89.5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0">
        <f>_xlfn.RANK.AVG(Table3[[#This Row],[Score 2 ]],Table3[[Score 2 ]],1)</f>
        <v>57</v>
      </c>
    </row>
    <row r="61" spans="1:26" x14ac:dyDescent="0.3">
      <c r="A61" t="s">
        <v>46</v>
      </c>
      <c r="B61">
        <f>COUNTIFS(Table2[Sub-Sector],Table3[[#This Row],[Sub-Sector]])</f>
        <v>27</v>
      </c>
      <c r="C61" s="1">
        <f>COUNTIFS(Table2[Sub-Sector],Table3[[#This Row],[Sub-Sector]],Table2[Uptrend],"Uptrend")/Table3[[#This Row],[Count]]</f>
        <v>0.81481481481481477</v>
      </c>
      <c r="D61" s="1">
        <f>COUNTIFS(Table2[Sub-Sector],Table3[[#This Row],[Sub-Sector]],Table2[1W Return vs Nifty],"&gt;=5")/Table3[[#This Row],[Count]]</f>
        <v>3.7037037037037035E-2</v>
      </c>
      <c r="E61" s="1">
        <f>COUNTIFS(Table2[Sub-Sector],Table3[[#This Row],[Sub-Sector]],Table2[1M Return vs Nifty],"&gt;=5")/Table3[[#This Row],[Count]]</f>
        <v>0.14814814814814814</v>
      </c>
      <c r="F61" s="1">
        <f>COUNTIFS(Table2[Sub-Sector],Table3[[#This Row],[Sub-Sector]],Table2[6M Return vs Nifty],"&gt;=10")/Table3[[#This Row],[Count]]</f>
        <v>0.62962962962962965</v>
      </c>
      <c r="G61" s="1">
        <f>COUNTIFS(Table2[Sub-Sector],Table3[[#This Row],[Sub-Sector]],Table2[1Y Return vs Nifty],"&gt;=10")/Table3[[#This Row],[Count]]</f>
        <v>0.7407407407407407</v>
      </c>
      <c r="H61" s="1">
        <f>COUNTIFS(Table2[Sub-Sector],Table3[[#This Row],[Sub-Sector]],Table2[RSI Exponential â€“ 14D],"&gt;=50")/Table3[[#This Row],[Count]]</f>
        <v>0.40740740740740738</v>
      </c>
      <c r="I61" s="1">
        <f>COUNTIFS(Table2[Sub-Sector],Table3[[#This Row],[Sub-Sector]],Table2[Relative Volume],"&gt;=1")/Table3[[#This Row],[Count]]</f>
        <v>0.1111111111111111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0.96296296296296291</v>
      </c>
      <c r="L61" s="1">
        <f>COUNTIFS(Table2[Sub-Sector],Table3[[#This Row],[Sub-Sector]],Table2[% Away From Current Week Low],"&gt;=0.05")/Table3[[#This Row],[Count]]</f>
        <v>0.1111111111111111</v>
      </c>
      <c r="M61" s="1">
        <f>COUNTIFS(Table2[Sub-Sector],Table3[[#This Row],[Sub-Sector]],Table2[% Away From Current Week High],"&lt;=0.05")/Table3[[#This Row],[Count]]</f>
        <v>0.92592592592592593</v>
      </c>
      <c r="N61" s="1">
        <f>COUNTIFS(Table2[Sub-Sector],Table3[[#This Row],[Sub-Sector]],Table2[% Away From Current Month Low],"&gt;=0.05")/Table3[[#This Row],[Count]]</f>
        <v>0.59259259259259256</v>
      </c>
      <c r="O61" s="1">
        <f>COUNTIFS(Table2[Sub-Sector],Table3[[#This Row],[Sub-Sector]],Table2[% Away From Current Month High],"&lt;=0.05")/Table3[[#This Row],[Count]]</f>
        <v>0.25925925925925924</v>
      </c>
      <c r="P61" s="1">
        <f>COUNTIFS(Table2[Sub-Sector],Table3[[#This Row],[Sub-Sector]],Table2[% Away From 52W High],"&lt;=10")/Table3[[#This Row],[Count]]</f>
        <v>0.33333333333333331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0.40740740740740738</v>
      </c>
      <c r="S61" s="1">
        <f>COUNTIFS(Table2[Sub-Sector],Table3[[#This Row],[Sub-Sector]],Table2[% Price above 50 EMA],"&gt;=0")/Table3[[#This Row],[Count]]</f>
        <v>0.66666666666666663</v>
      </c>
      <c r="T61" s="1">
        <f>COUNTIFS(Table2[Sub-Sector],Table3[[#This Row],[Sub-Sector]],Table2[% Price above 200 EMA],"&gt;=0")/Table3[[#This Row],[Count]]</f>
        <v>0.96296296296296291</v>
      </c>
      <c r="U61" s="1">
        <f>COUNTIFS(Table2[Sub-Sector],Table3[[#This Row],[Sub-Sector]],Table2[Rate of Change - Zone],"Positive")/Table3[[#This Row],[Count]]</f>
        <v>0.29629629629629628</v>
      </c>
      <c r="V61" s="1">
        <f>COUNTIFS(Table2[Sub-Sector],Table3[[#This Row],[Sub-Sector]],Table2[Sharpe Ratio],"&gt;=0.10")/Table3[[#This Row],[Count]]</f>
        <v>0.66666666666666663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</v>
      </c>
      <c r="X61">
        <f>_xlfn.RANK.AVG(Table3[[#This Row],[Score]],Table3[Score],1)</f>
        <v>52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1">
        <f>_xlfn.RANK.AVG(Table3[[#This Row],[Score 2 ]],Table3[[Score 2 ]],1)</f>
        <v>61</v>
      </c>
    </row>
    <row r="62" spans="1:26" x14ac:dyDescent="0.3">
      <c r="A62" t="s">
        <v>832</v>
      </c>
      <c r="B62">
        <f>COUNTIFS(Table2[Sub-Sector],Table3[[#This Row],[Sub-Sector]])</f>
        <v>2</v>
      </c>
      <c r="C62" s="1">
        <f>COUNTIFS(Table2[Sub-Sector],Table3[[#This Row],[Sub-Sector]],Table2[Uptrend],"Uptrend")/Table3[[#This Row],[Count]]</f>
        <v>0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0.5</v>
      </c>
      <c r="G62" s="1">
        <f>COUNTIFS(Table2[Sub-Sector],Table3[[#This Row],[Sub-Sector]],Table2[1Y Return vs Nifty],"&gt;=10")/Table3[[#This Row],[Count]]</f>
        <v>0.5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0.5</v>
      </c>
      <c r="O62" s="1">
        <f>COUNTIFS(Table2[Sub-Sector],Table3[[#This Row],[Sub-Sector]],Table2[% Away From Current Month High],"&lt;=0.05")/Table3[[#This Row],[Count]]</f>
        <v>0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0.5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0.5</v>
      </c>
      <c r="U62" s="1">
        <f>COUNTIFS(Table2[Sub-Sector],Table3[[#This Row],[Sub-Sector]],Table2[Rate of Change - Zone],"Positive")/Table3[[#This Row],[Count]]</f>
        <v>0</v>
      </c>
      <c r="V62" s="1">
        <f>COUNTIFS(Table2[Sub-Sector],Table3[[#This Row],[Sub-Sector]],Table2[Sharpe Ratio],"&gt;=0.10")/Table3[[#This Row],[Count]]</f>
        <v>0.5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62">
        <f>_xlfn.RANK.AVG(Table3[[#This Row],[Score]],Table3[Score],1)</f>
        <v>91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2">
        <f>_xlfn.RANK.AVG(Table3[[#This Row],[Score 2 ]],Table3[[Score 2 ]],1)</f>
        <v>61</v>
      </c>
    </row>
    <row r="63" spans="1:26" x14ac:dyDescent="0.3">
      <c r="A63" t="s">
        <v>1144</v>
      </c>
      <c r="B63">
        <f>COUNTIFS(Table2[Sub-Sector],Table3[[#This Row],[Sub-Sector]])</f>
        <v>2</v>
      </c>
      <c r="C63" s="1">
        <f>COUNTIFS(Table2[Sub-Sector],Table3[[#This Row],[Sub-Sector]],Table2[Uptrend],"Uptrend")/Table3[[#This Row],[Count]]</f>
        <v>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1</v>
      </c>
      <c r="F63" s="1">
        <f>COUNTIFS(Table2[Sub-Sector],Table3[[#This Row],[Sub-Sector]],Table2[6M Return vs Nifty],"&gt;=10")/Table3[[#This Row],[Count]]</f>
        <v>0.5</v>
      </c>
      <c r="G63" s="1">
        <f>COUNTIFS(Table2[Sub-Sector],Table3[[#This Row],[Sub-Sector]],Table2[1Y Return vs Nifty],"&gt;=10")/Table3[[#This Row],[Count]]</f>
        <v>0.5</v>
      </c>
      <c r="H63" s="1">
        <f>COUNTIFS(Table2[Sub-Sector],Table3[[#This Row],[Sub-Sector]],Table2[RSI Exponential â€“ 14D],"&gt;=50")/Table3[[#This Row],[Count]]</f>
        <v>0.5</v>
      </c>
      <c r="I63" s="1">
        <f>COUNTIFS(Table2[Sub-Sector],Table3[[#This Row],[Sub-Sector]],Table2[Relative Volume],"&gt;=1")/Table3[[#This Row],[Count]]</f>
        <v>1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0.5</v>
      </c>
      <c r="O63" s="1">
        <f>COUNTIFS(Table2[Sub-Sector],Table3[[#This Row],[Sub-Sector]],Table2[% Away From Current Month High],"&lt;=0.05")/Table3[[#This Row],[Count]]</f>
        <v>0.5</v>
      </c>
      <c r="P63" s="1">
        <f>COUNTIFS(Table2[Sub-Sector],Table3[[#This Row],[Sub-Sector]],Table2[% Away From 52W High],"&lt;=10")/Table3[[#This Row],[Count]]</f>
        <v>0.5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0.5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0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</v>
      </c>
      <c r="X63">
        <f>_xlfn.RANK.AVG(Table3[[#This Row],[Score]],Table3[Score],1)</f>
        <v>40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3">
        <f>_xlfn.RANK.AVG(Table3[[#This Row],[Score 2 ]],Table3[[Score 2 ]],1)</f>
        <v>61</v>
      </c>
    </row>
    <row r="64" spans="1:26" x14ac:dyDescent="0.3">
      <c r="A64" t="s">
        <v>43</v>
      </c>
      <c r="B64">
        <f>COUNTIFS(Table2[Sub-Sector],Table3[[#This Row],[Sub-Sector]])</f>
        <v>2</v>
      </c>
      <c r="C64" s="1">
        <f>COUNTIFS(Table2[Sub-Sector],Table3[[#This Row],[Sub-Sector]],Table2[Uptrend],"Uptrend")/Table3[[#This Row],[Count]]</f>
        <v>1</v>
      </c>
      <c r="D64" s="1">
        <f>COUNTIFS(Table2[Sub-Sector],Table3[[#This Row],[Sub-Sector]],Table2[1W Return vs Nifty],"&gt;=5")/Table3[[#This Row],[Count]]</f>
        <v>0.5</v>
      </c>
      <c r="E64" s="1">
        <f>COUNTIFS(Table2[Sub-Sector],Table3[[#This Row],[Sub-Sector]],Table2[1M Return vs Nifty],"&gt;=5")/Table3[[#This Row],[Count]]</f>
        <v>1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1</v>
      </c>
      <c r="I64" s="1">
        <f>COUNTIFS(Table2[Sub-Sector],Table3[[#This Row],[Sub-Sector]],Table2[Relative Volume],"&gt;=1")/Table3[[#This Row],[Count]]</f>
        <v>0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0.5</v>
      </c>
      <c r="O64" s="1">
        <f>COUNTIFS(Table2[Sub-Sector],Table3[[#This Row],[Sub-Sector]],Table2[% Away From Current Month High],"&lt;=0.05")/Table3[[#This Row],[Count]]</f>
        <v>1</v>
      </c>
      <c r="P64" s="1">
        <f>COUNTIFS(Table2[Sub-Sector],Table3[[#This Row],[Sub-Sector]],Table2[% Away From 52W High],"&lt;=10")/Table3[[#This Row],[Count]]</f>
        <v>1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1</v>
      </c>
      <c r="S64" s="1">
        <f>COUNTIFS(Table2[Sub-Sector],Table3[[#This Row],[Sub-Sector]],Table2[% Price above 50 EMA],"&gt;=0")/Table3[[#This Row],[Count]]</f>
        <v>1</v>
      </c>
      <c r="T64" s="1">
        <f>COUNTIFS(Table2[Sub-Sector],Table3[[#This Row],[Sub-Sector]],Table2[% Price above 200 EMA],"&gt;=0")/Table3[[#This Row],[Count]]</f>
        <v>1</v>
      </c>
      <c r="U64" s="1">
        <f>COUNTIFS(Table2[Sub-Sector],Table3[[#This Row],[Sub-Sector]],Table2[Rate of Change - Zone],"Positive")/Table3[[#This Row],[Count]]</f>
        <v>1</v>
      </c>
      <c r="V64" s="1">
        <f>COUNTIFS(Table2[Sub-Sector],Table3[[#This Row],[Sub-Sector]],Table2[Sharpe Ratio],"&gt;=0.10")/Table3[[#This Row],[Count]]</f>
        <v>1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64">
        <f>_xlfn.RANK.AVG(Table3[[#This Row],[Score]],Table3[Score],1)</f>
        <v>19.5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64">
        <f>_xlfn.RANK.AVG(Table3[[#This Row],[Score 2 ]],Table3[[Score 2 ]],1)</f>
        <v>63.5</v>
      </c>
    </row>
    <row r="65" spans="1:26" x14ac:dyDescent="0.3">
      <c r="A65" t="s">
        <v>40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1</v>
      </c>
      <c r="D65" s="1">
        <f>COUNTIFS(Table2[Sub-Sector],Table3[[#This Row],[Sub-Sector]],Table2[1W Return vs Nifty],"&gt;=5")/Table3[[#This Row],[Count]]</f>
        <v>0.5</v>
      </c>
      <c r="E65" s="1">
        <f>COUNTIFS(Table2[Sub-Sector],Table3[[#This Row],[Sub-Sector]],Table2[1M Return vs Nifty],"&gt;=5")/Table3[[#This Row],[Count]]</f>
        <v>1</v>
      </c>
      <c r="F65" s="1">
        <f>COUNTIFS(Table2[Sub-Sector],Table3[[#This Row],[Sub-Sector]],Table2[6M Return vs Nifty],"&gt;=10")/Table3[[#This Row],[Count]]</f>
        <v>0.5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1</v>
      </c>
      <c r="I65" s="1">
        <f>COUNTIFS(Table2[Sub-Sector],Table3[[#This Row],[Sub-Sector]],Table2[Relative Volume],"&gt;=1")/Table3[[#This Row],[Count]]</f>
        <v>0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0.5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0.5</v>
      </c>
      <c r="O65" s="1">
        <f>COUNTIFS(Table2[Sub-Sector],Table3[[#This Row],[Sub-Sector]],Table2[% Away From Current Month High],"&lt;=0.05")/Table3[[#This Row],[Count]]</f>
        <v>1</v>
      </c>
      <c r="P65" s="1">
        <f>COUNTIFS(Table2[Sub-Sector],Table3[[#This Row],[Sub-Sector]],Table2[% Away From 52W High],"&lt;=10")/Table3[[#This Row],[Count]]</f>
        <v>1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1</v>
      </c>
      <c r="S65" s="1">
        <f>COUNTIFS(Table2[Sub-Sector],Table3[[#This Row],[Sub-Sector]],Table2[% Price above 50 EMA],"&gt;=0")/Table3[[#This Row],[Count]]</f>
        <v>1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1</v>
      </c>
      <c r="V65" s="1">
        <f>COUNTIFS(Table2[Sub-Sector],Table3[[#This Row],[Sub-Sector]],Table2[Sharpe Ratio],"&gt;=0.10")/Table3[[#This Row],[Count]]</f>
        <v>0.5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</v>
      </c>
      <c r="X65">
        <f>_xlfn.RANK.AVG(Table3[[#This Row],[Score]],Table3[Score],1)</f>
        <v>19.5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65">
        <f>_xlfn.RANK.AVG(Table3[[#This Row],[Score 2 ]],Table3[[Score 2 ]],1)</f>
        <v>63.5</v>
      </c>
    </row>
    <row r="66" spans="1:26" x14ac:dyDescent="0.3">
      <c r="A66" t="s">
        <v>144</v>
      </c>
      <c r="B66">
        <f>COUNTIFS(Table2[Sub-Sector],Table3[[#This Row],[Sub-Sector]])</f>
        <v>1</v>
      </c>
      <c r="C66" s="1">
        <f>COUNTIFS(Table2[Sub-Sector],Table3[[#This Row],[Sub-Sector]],Table2[Uptrend],"Uptrend")/Table3[[#This Row],[Count]]</f>
        <v>0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</v>
      </c>
      <c r="G66" s="1">
        <f>COUNTIFS(Table2[Sub-Sector],Table3[[#This Row],[Sub-Sector]],Table2[1Y Return vs Nifty],"&gt;=10")/Table3[[#This Row],[Count]]</f>
        <v>1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1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1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66">
        <f>_xlfn.RANK.AVG(Table3[[#This Row],[Score]],Table3[Score],1)</f>
        <v>92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6">
        <f>_xlfn.RANK.AVG(Table3[[#This Row],[Score 2 ]],Table3[[Score 2 ]],1)</f>
        <v>65.5</v>
      </c>
    </row>
    <row r="67" spans="1:26" x14ac:dyDescent="0.3">
      <c r="A67" t="s">
        <v>270</v>
      </c>
      <c r="B67">
        <f>COUNTIFS(Table2[Sub-Sector],Table3[[#This Row],[Sub-Sector]])</f>
        <v>1</v>
      </c>
      <c r="C67" s="1">
        <f>COUNTIFS(Table2[Sub-Sector],Table3[[#This Row],[Sub-Sector]],Table2[Uptrend],"Uptrend")/Table3[[#This Row],[Count]]</f>
        <v>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1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1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1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1</v>
      </c>
      <c r="S67" s="1">
        <f>COUNTIFS(Table2[Sub-Sector],Table3[[#This Row],[Sub-Sector]],Table2[% Price above 50 EMA],"&gt;=0")/Table3[[#This Row],[Count]]</f>
        <v>1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67">
        <f>_xlfn.RANK.AVG(Table3[[#This Row],[Score]],Table3[Score],1)</f>
        <v>41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7">
        <f>_xlfn.RANK.AVG(Table3[[#This Row],[Score 2 ]],Table3[[Score 2 ]],1)</f>
        <v>65.5</v>
      </c>
    </row>
    <row r="68" spans="1:26" x14ac:dyDescent="0.3">
      <c r="A68" t="s">
        <v>1450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1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0.33333333333333331</v>
      </c>
      <c r="F68" s="1">
        <f>COUNTIFS(Table2[Sub-Sector],Table3[[#This Row],[Sub-Sector]],Table2[6M Return vs Nifty],"&gt;=10")/Table3[[#This Row],[Count]]</f>
        <v>0.33333333333333331</v>
      </c>
      <c r="G68" s="1">
        <f>COUNTIFS(Table2[Sub-Sector],Table3[[#This Row],[Sub-Sector]],Table2[1Y Return vs Nifty],"&gt;=10")/Table3[[#This Row],[Count]]</f>
        <v>0.33333333333333331</v>
      </c>
      <c r="H68" s="1">
        <f>COUNTIFS(Table2[Sub-Sector],Table3[[#This Row],[Sub-Sector]],Table2[RSI Exponential â€“ 14D],"&gt;=50")/Table3[[#This Row],[Count]]</f>
        <v>1</v>
      </c>
      <c r="I68" s="1">
        <f>COUNTIFS(Table2[Sub-Sector],Table3[[#This Row],[Sub-Sector]],Table2[Relative Volume],"&gt;=1")/Table3[[#This Row],[Count]]</f>
        <v>0.33333333333333331</v>
      </c>
      <c r="J68" s="1">
        <f>COUNTIFS(Table2[Sub-Sector],Table3[[#This Row],[Sub-Sector]],Table2[% Away From Day Low],"&gt;=0.05")/Table3[[#This Row],[Count]]</f>
        <v>0.33333333333333331</v>
      </c>
      <c r="K68" s="1">
        <f>COUNTIFS(Table2[Sub-Sector],Table3[[#This Row],[Sub-Sector]],Table2[% Away From Day High],"&lt;=0.05")/Table3[[#This Row],[Count]]</f>
        <v>0.66666666666666663</v>
      </c>
      <c r="L68" s="1">
        <f>COUNTIFS(Table2[Sub-Sector],Table3[[#This Row],[Sub-Sector]],Table2[% Away From Current Week Low],"&gt;=0.05")/Table3[[#This Row],[Count]]</f>
        <v>0.66666666666666663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1</v>
      </c>
      <c r="O68" s="1">
        <f>COUNTIFS(Table2[Sub-Sector],Table3[[#This Row],[Sub-Sector]],Table2[% Away From Current Month High],"&lt;=0.05")/Table3[[#This Row],[Count]]</f>
        <v>1</v>
      </c>
      <c r="P68" s="1">
        <f>COUNTIFS(Table2[Sub-Sector],Table3[[#This Row],[Sub-Sector]],Table2[% Away From 52W High],"&lt;=10")/Table3[[#This Row],[Count]]</f>
        <v>0.66666666666666663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1</v>
      </c>
      <c r="S68" s="1">
        <f>COUNTIFS(Table2[Sub-Sector],Table3[[#This Row],[Sub-Sector]],Table2[% Price above 50 EMA],"&gt;=0")/Table3[[#This Row],[Count]]</f>
        <v>1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1</v>
      </c>
      <c r="V68" s="1">
        <f>COUNTIFS(Table2[Sub-Sector],Table3[[#This Row],[Sub-Sector]],Table2[Sharpe Ratio],"&gt;=0.10")/Table3[[#This Row],[Count]]</f>
        <v>0.33333333333333331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68">
        <f>_xlfn.RANK.AVG(Table3[[#This Row],[Score]],Table3[Score],1)</f>
        <v>48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68">
        <f>_xlfn.RANK.AVG(Table3[[#This Row],[Score 2 ]],Table3[[Score 2 ]],1)</f>
        <v>67</v>
      </c>
    </row>
    <row r="69" spans="1:26" x14ac:dyDescent="0.3">
      <c r="A69" t="s">
        <v>92</v>
      </c>
      <c r="B69">
        <f>COUNTIFS(Table2[Sub-Sector],Table3[[#This Row],[Sub-Sector]])</f>
        <v>5</v>
      </c>
      <c r="C69" s="1">
        <f>COUNTIFS(Table2[Sub-Sector],Table3[[#This Row],[Sub-Sector]],Table2[Uptrend],"Uptrend")/Table3[[#This Row],[Count]]</f>
        <v>0.6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0.8</v>
      </c>
      <c r="G69" s="1">
        <f>COUNTIFS(Table2[Sub-Sector],Table3[[#This Row],[Sub-Sector]],Table2[1Y Return vs Nifty],"&gt;=10")/Table3[[#This Row],[Count]]</f>
        <v>0.8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0.2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0.2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0.4</v>
      </c>
      <c r="O69" s="1">
        <f>COUNTIFS(Table2[Sub-Sector],Table3[[#This Row],[Sub-Sector]],Table2[% Away From Current Month High],"&lt;=0.05")/Table3[[#This Row],[Count]]</f>
        <v>0.2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0.8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0.6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69">
        <f>_xlfn.RANK.AVG(Table3[[#This Row],[Score]],Table3[Score],1)</f>
        <v>80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9">
        <f>_xlfn.RANK.AVG(Table3[[#This Row],[Score 2 ]],Table3[[Score 2 ]],1)</f>
        <v>68</v>
      </c>
    </row>
    <row r="70" spans="1:26" x14ac:dyDescent="0.3">
      <c r="A70" t="s">
        <v>206</v>
      </c>
      <c r="B70">
        <f>COUNTIFS(Table2[Sub-Sector],Table3[[#This Row],[Sub-Sector]])</f>
        <v>25</v>
      </c>
      <c r="C70" s="1">
        <f>COUNTIFS(Table2[Sub-Sector],Table3[[#This Row],[Sub-Sector]],Table2[Uptrend],"Uptrend")/Table3[[#This Row],[Count]]</f>
        <v>0.84</v>
      </c>
      <c r="D70" s="1">
        <f>COUNTIFS(Table2[Sub-Sector],Table3[[#This Row],[Sub-Sector]],Table2[1W Return vs Nifty],"&gt;=5")/Table3[[#This Row],[Count]]</f>
        <v>0.08</v>
      </c>
      <c r="E70" s="1">
        <f>COUNTIFS(Table2[Sub-Sector],Table3[[#This Row],[Sub-Sector]],Table2[1M Return vs Nifty],"&gt;=5")/Table3[[#This Row],[Count]]</f>
        <v>0.04</v>
      </c>
      <c r="F70" s="1">
        <f>COUNTIFS(Table2[Sub-Sector],Table3[[#This Row],[Sub-Sector]],Table2[6M Return vs Nifty],"&gt;=10")/Table3[[#This Row],[Count]]</f>
        <v>0.52</v>
      </c>
      <c r="G70" s="1">
        <f>COUNTIFS(Table2[Sub-Sector],Table3[[#This Row],[Sub-Sector]],Table2[1Y Return vs Nifty],"&gt;=10")/Table3[[#This Row],[Count]]</f>
        <v>0.6</v>
      </c>
      <c r="H70" s="1">
        <f>COUNTIFS(Table2[Sub-Sector],Table3[[#This Row],[Sub-Sector]],Table2[RSI Exponential â€“ 14D],"&gt;=50")/Table3[[#This Row],[Count]]</f>
        <v>0.44</v>
      </c>
      <c r="I70" s="1">
        <f>COUNTIFS(Table2[Sub-Sector],Table3[[#This Row],[Sub-Sector]],Table2[Relative Volume],"&gt;=1")/Table3[[#This Row],[Count]]</f>
        <v>0.2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0.96</v>
      </c>
      <c r="L70" s="1">
        <f>COUNTIFS(Table2[Sub-Sector],Table3[[#This Row],[Sub-Sector]],Table2[% Away From Current Week Low],"&gt;=0.05")/Table3[[#This Row],[Count]]</f>
        <v>0.04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0.44</v>
      </c>
      <c r="O70" s="1">
        <f>COUNTIFS(Table2[Sub-Sector],Table3[[#This Row],[Sub-Sector]],Table2[% Away From Current Month High],"&lt;=0.05")/Table3[[#This Row],[Count]]</f>
        <v>0.32</v>
      </c>
      <c r="P70" s="1">
        <f>COUNTIFS(Table2[Sub-Sector],Table3[[#This Row],[Sub-Sector]],Table2[% Away From 52W High],"&lt;=10")/Table3[[#This Row],[Count]]</f>
        <v>0.32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0.36</v>
      </c>
      <c r="S70" s="1">
        <f>COUNTIFS(Table2[Sub-Sector],Table3[[#This Row],[Sub-Sector]],Table2[% Price above 50 EMA],"&gt;=0")/Table3[[#This Row],[Count]]</f>
        <v>0.56000000000000005</v>
      </c>
      <c r="T70" s="1">
        <f>COUNTIFS(Table2[Sub-Sector],Table3[[#This Row],[Sub-Sector]],Table2[% Price above 200 EMA],"&gt;=0")/Table3[[#This Row],[Count]]</f>
        <v>0.96</v>
      </c>
      <c r="U70" s="1">
        <f>COUNTIFS(Table2[Sub-Sector],Table3[[#This Row],[Sub-Sector]],Table2[Rate of Change - Zone],"Positive")/Table3[[#This Row],[Count]]</f>
        <v>0.36</v>
      </c>
      <c r="V70" s="1">
        <f>COUNTIFS(Table2[Sub-Sector],Table3[[#This Row],[Sub-Sector]],Table2[Sharpe Ratio],"&gt;=0.10")/Table3[[#This Row],[Count]]</f>
        <v>0.44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403.5</v>
      </c>
      <c r="X70">
        <f>_xlfn.RANK.AVG(Table3[[#This Row],[Score]],Table3[Score],1)</f>
        <v>57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70">
        <f>_xlfn.RANK.AVG(Table3[[#This Row],[Score 2 ]],Table3[[Score 2 ]],1)</f>
        <v>69.5</v>
      </c>
    </row>
    <row r="71" spans="1:26" x14ac:dyDescent="0.3">
      <c r="A71" t="s">
        <v>60</v>
      </c>
      <c r="B71">
        <f>COUNTIFS(Table2[Sub-Sector],Table3[[#This Row],[Sub-Sector]])</f>
        <v>4</v>
      </c>
      <c r="C71" s="1">
        <f>COUNTIFS(Table2[Sub-Sector],Table3[[#This Row],[Sub-Sector]],Table2[Uptrend],"Uptrend")/Table3[[#This Row],[Count]]</f>
        <v>1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0.5</v>
      </c>
      <c r="F71" s="1">
        <f>COUNTIFS(Table2[Sub-Sector],Table3[[#This Row],[Sub-Sector]],Table2[6M Return vs Nifty],"&gt;=10")/Table3[[#This Row],[Count]]</f>
        <v>0.25</v>
      </c>
      <c r="G71" s="1">
        <f>COUNTIFS(Table2[Sub-Sector],Table3[[#This Row],[Sub-Sector]],Table2[1Y Return vs Nifty],"&gt;=10")/Table3[[#This Row],[Count]]</f>
        <v>0.75</v>
      </c>
      <c r="H71" s="1">
        <f>COUNTIFS(Table2[Sub-Sector],Table3[[#This Row],[Sub-Sector]],Table2[RSI Exponential â€“ 14D],"&gt;=50")/Table3[[#This Row],[Count]]</f>
        <v>0.25</v>
      </c>
      <c r="I71" s="1">
        <f>COUNTIFS(Table2[Sub-Sector],Table3[[#This Row],[Sub-Sector]],Table2[Relative Volume],"&gt;=1")/Table3[[#This Row],[Count]]</f>
        <v>0.75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0.5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0.5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0.5</v>
      </c>
      <c r="S71" s="1">
        <f>COUNTIFS(Table2[Sub-Sector],Table3[[#This Row],[Sub-Sector]],Table2[% Price above 50 EMA],"&gt;=0")/Table3[[#This Row],[Count]]</f>
        <v>0.75</v>
      </c>
      <c r="T71" s="1">
        <f>COUNTIFS(Table2[Sub-Sector],Table3[[#This Row],[Sub-Sector]],Table2[% Price above 200 EMA],"&gt;=0")/Table3[[#This Row],[Count]]</f>
        <v>1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0.75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71">
        <f>_xlfn.RANK.AVG(Table3[[#This Row],[Score]],Table3[Score],1)</f>
        <v>44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71">
        <f>_xlfn.RANK.AVG(Table3[[#This Row],[Score 2 ]],Table3[[Score 2 ]],1)</f>
        <v>69.5</v>
      </c>
    </row>
    <row r="72" spans="1:26" x14ac:dyDescent="0.3">
      <c r="A72" t="s">
        <v>539</v>
      </c>
      <c r="B72">
        <f>COUNTIFS(Table2[Sub-Sector],Table3[[#This Row],[Sub-Sector]])</f>
        <v>17</v>
      </c>
      <c r="C72" s="1">
        <f>COUNTIFS(Table2[Sub-Sector],Table3[[#This Row],[Sub-Sector]],Table2[Uptrend],"Uptrend")/Table3[[#This Row],[Count]]</f>
        <v>0.70588235294117652</v>
      </c>
      <c r="D72" s="1">
        <f>COUNTIFS(Table2[Sub-Sector],Table3[[#This Row],[Sub-Sector]],Table2[1W Return vs Nifty],"&gt;=5")/Table3[[#This Row],[Count]]</f>
        <v>0.23529411764705882</v>
      </c>
      <c r="E72" s="1">
        <f>COUNTIFS(Table2[Sub-Sector],Table3[[#This Row],[Sub-Sector]],Table2[1M Return vs Nifty],"&gt;=5")/Table3[[#This Row],[Count]]</f>
        <v>0.41176470588235292</v>
      </c>
      <c r="F72" s="1">
        <f>COUNTIFS(Table2[Sub-Sector],Table3[[#This Row],[Sub-Sector]],Table2[6M Return vs Nifty],"&gt;=10")/Table3[[#This Row],[Count]]</f>
        <v>0.23529411764705882</v>
      </c>
      <c r="G72" s="1">
        <f>COUNTIFS(Table2[Sub-Sector],Table3[[#This Row],[Sub-Sector]],Table2[1Y Return vs Nifty],"&gt;=10")/Table3[[#This Row],[Count]]</f>
        <v>0.17647058823529413</v>
      </c>
      <c r="H72" s="1">
        <f>COUNTIFS(Table2[Sub-Sector],Table3[[#This Row],[Sub-Sector]],Table2[RSI Exponential â€“ 14D],"&gt;=50")/Table3[[#This Row],[Count]]</f>
        <v>0.47058823529411764</v>
      </c>
      <c r="I72" s="1">
        <f>COUNTIFS(Table2[Sub-Sector],Table3[[#This Row],[Sub-Sector]],Table2[Relative Volume],"&gt;=1")/Table3[[#This Row],[Count]]</f>
        <v>0.70588235294117652</v>
      </c>
      <c r="J72" s="1">
        <f>COUNTIFS(Table2[Sub-Sector],Table3[[#This Row],[Sub-Sector]],Table2[% Away From Day Low],"&gt;=0.05")/Table3[[#This Row],[Count]]</f>
        <v>0.11764705882352941</v>
      </c>
      <c r="K72" s="1">
        <f>COUNTIFS(Table2[Sub-Sector],Table3[[#This Row],[Sub-Sector]],Table2[% Away From Day High],"&lt;=0.05")/Table3[[#This Row],[Count]]</f>
        <v>0.88235294117647056</v>
      </c>
      <c r="L72" s="1">
        <f>COUNTIFS(Table2[Sub-Sector],Table3[[#This Row],[Sub-Sector]],Table2[% Away From Current Week Low],"&gt;=0.05")/Table3[[#This Row],[Count]]</f>
        <v>5.8823529411764705E-2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0.47058823529411764</v>
      </c>
      <c r="O72" s="1">
        <f>COUNTIFS(Table2[Sub-Sector],Table3[[#This Row],[Sub-Sector]],Table2[% Away From Current Month High],"&lt;=0.05")/Table3[[#This Row],[Count]]</f>
        <v>0.52941176470588236</v>
      </c>
      <c r="P72" s="1">
        <f>COUNTIFS(Table2[Sub-Sector],Table3[[#This Row],[Sub-Sector]],Table2[% Away From 52W High],"&lt;=10")/Table3[[#This Row],[Count]]</f>
        <v>0.41176470588235292</v>
      </c>
      <c r="Q72" s="1">
        <f>COUNTIFS(Table2[Sub-Sector],Table3[[#This Row],[Sub-Sector]],Table2[% Away From 52W Low],"&gt;=10")/Table3[[#This Row],[Count]]</f>
        <v>0.94117647058823528</v>
      </c>
      <c r="R72" s="1">
        <f>COUNTIFS(Table2[Sub-Sector],Table3[[#This Row],[Sub-Sector]],Table2[% Price above 20 EMA],"&gt;=0")/Table3[[#This Row],[Count]]</f>
        <v>0.47058823529411764</v>
      </c>
      <c r="S72" s="1">
        <f>COUNTIFS(Table2[Sub-Sector],Table3[[#This Row],[Sub-Sector]],Table2[% Price above 50 EMA],"&gt;=0")/Table3[[#This Row],[Count]]</f>
        <v>0.70588235294117652</v>
      </c>
      <c r="T72" s="1">
        <f>COUNTIFS(Table2[Sub-Sector],Table3[[#This Row],[Sub-Sector]],Table2[% Price above 200 EMA],"&gt;=0")/Table3[[#This Row],[Count]]</f>
        <v>0.70588235294117652</v>
      </c>
      <c r="U72" s="1">
        <f>COUNTIFS(Table2[Sub-Sector],Table3[[#This Row],[Sub-Sector]],Table2[Rate of Change - Zone],"Positive")/Table3[[#This Row],[Count]]</f>
        <v>0.58823529411764708</v>
      </c>
      <c r="V72" s="1">
        <f>COUNTIFS(Table2[Sub-Sector],Table3[[#This Row],[Sub-Sector]],Table2[Sharpe Ratio],"&gt;=0.10")/Table3[[#This Row],[Count]]</f>
        <v>0.11764705882352941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72">
        <f>_xlfn.RANK.AVG(Table3[[#This Row],[Score]],Table3[Score],1)</f>
        <v>42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72">
        <f>_xlfn.RANK.AVG(Table3[[#This Row],[Score 2 ]],Table3[[Score 2 ]],1)</f>
        <v>71</v>
      </c>
    </row>
    <row r="73" spans="1:26" x14ac:dyDescent="0.3">
      <c r="A73" t="s">
        <v>18</v>
      </c>
      <c r="B73">
        <f>COUNTIFS(Table2[Sub-Sector],Table3[[#This Row],[Sub-Sector]])</f>
        <v>6</v>
      </c>
      <c r="C73" s="1">
        <f>COUNTIFS(Table2[Sub-Sector],Table3[[#This Row],[Sub-Sector]],Table2[Uptrend],"Uptrend")/Table3[[#This Row],[Count]]</f>
        <v>0.5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0.33333333333333331</v>
      </c>
      <c r="F73" s="1">
        <f>COUNTIFS(Table2[Sub-Sector],Table3[[#This Row],[Sub-Sector]],Table2[6M Return vs Nifty],"&gt;=10")/Table3[[#This Row],[Count]]</f>
        <v>0</v>
      </c>
      <c r="G73" s="1">
        <f>COUNTIFS(Table2[Sub-Sector],Table3[[#This Row],[Sub-Sector]],Table2[1Y Return vs Nifty],"&gt;=10")/Table3[[#This Row],[Count]]</f>
        <v>0.83333333333333337</v>
      </c>
      <c r="H73" s="1">
        <f>COUNTIFS(Table2[Sub-Sector],Table3[[#This Row],[Sub-Sector]],Table2[RSI Exponential â€“ 14D],"&gt;=50")/Table3[[#This Row],[Count]]</f>
        <v>0.16666666666666666</v>
      </c>
      <c r="I73" s="1">
        <f>COUNTIFS(Table2[Sub-Sector],Table3[[#This Row],[Sub-Sector]],Table2[Relative Volume],"&gt;=1")/Table3[[#This Row],[Count]]</f>
        <v>0.5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0.16666666666666666</v>
      </c>
      <c r="P73" s="1">
        <f>COUNTIFS(Table2[Sub-Sector],Table3[[#This Row],[Sub-Sector]],Table2[% Away From 52W High],"&lt;=10")/Table3[[#This Row],[Count]]</f>
        <v>0.33333333333333331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0.33333333333333331</v>
      </c>
      <c r="S73" s="1">
        <f>COUNTIFS(Table2[Sub-Sector],Table3[[#This Row],[Sub-Sector]],Table2[% Price above 50 EMA],"&gt;=0")/Table3[[#This Row],[Count]]</f>
        <v>0.33333333333333331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0.33333333333333331</v>
      </c>
      <c r="V73" s="1">
        <f>COUNTIFS(Table2[Sub-Sector],Table3[[#This Row],[Sub-Sector]],Table2[Sharpe Ratio],"&gt;=0.10")/Table3[[#This Row],[Count]]</f>
        <v>0.5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73">
        <f>_xlfn.RANK.AVG(Table3[[#This Row],[Score]],Table3[Score],1)</f>
        <v>72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73">
        <f>_xlfn.RANK.AVG(Table3[[#This Row],[Score 2 ]],Table3[[Score 2 ]],1)</f>
        <v>72</v>
      </c>
    </row>
    <row r="74" spans="1:26" x14ac:dyDescent="0.3">
      <c r="A74" t="s">
        <v>153</v>
      </c>
      <c r="B74">
        <f>COUNTIFS(Table2[Sub-Sector],Table3[[#This Row],[Sub-Sector]])</f>
        <v>3</v>
      </c>
      <c r="C74" s="1">
        <f>COUNTIFS(Table2[Sub-Sector],Table3[[#This Row],[Sub-Sector]],Table2[Uptrend],"Uptrend")/Table3[[#This Row],[Count]]</f>
        <v>1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0.66666666666666663</v>
      </c>
      <c r="G74" s="1">
        <f>COUNTIFS(Table2[Sub-Sector],Table3[[#This Row],[Sub-Sector]],Table2[1Y Return vs Nifty],"&gt;=10")/Table3[[#This Row],[Count]]</f>
        <v>0.66666666666666663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0.66666666666666663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0.33333333333333331</v>
      </c>
      <c r="T74" s="1">
        <f>COUNTIFS(Table2[Sub-Sector],Table3[[#This Row],[Sub-Sector]],Table2[% Price above 200 EMA],"&gt;=0")/Table3[[#This Row],[Count]]</f>
        <v>0.66666666666666663</v>
      </c>
      <c r="U74" s="1">
        <f>COUNTIFS(Table2[Sub-Sector],Table3[[#This Row],[Sub-Sector]],Table2[Rate of Change - Zone],"Positive")/Table3[[#This Row],[Count]]</f>
        <v>0.33333333333333331</v>
      </c>
      <c r="V74" s="1">
        <f>COUNTIFS(Table2[Sub-Sector],Table3[[#This Row],[Sub-Sector]],Table2[Sharpe Ratio],"&gt;=0.10")/Table3[[#This Row],[Count]]</f>
        <v>0.33333333333333331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74">
        <f>_xlfn.RANK.AVG(Table3[[#This Row],[Score]],Table3[Score],1)</f>
        <v>68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74">
        <f>_xlfn.RANK.AVG(Table3[[#This Row],[Score 2 ]],Table3[[Score 2 ]],1)</f>
        <v>73</v>
      </c>
    </row>
    <row r="75" spans="1:26" x14ac:dyDescent="0.3">
      <c r="A75" t="s">
        <v>27</v>
      </c>
      <c r="B75">
        <f>COUNTIFS(Table2[Sub-Sector],Table3[[#This Row],[Sub-Sector]])</f>
        <v>4</v>
      </c>
      <c r="C75" s="1">
        <f>COUNTIFS(Table2[Sub-Sector],Table3[[#This Row],[Sub-Sector]],Table2[Uptrend],"Uptrend")/Table3[[#This Row],[Count]]</f>
        <v>1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0.25</v>
      </c>
      <c r="F75" s="1">
        <f>COUNTIFS(Table2[Sub-Sector],Table3[[#This Row],[Sub-Sector]],Table2[6M Return vs Nifty],"&gt;=10")/Table3[[#This Row],[Count]]</f>
        <v>0.25</v>
      </c>
      <c r="G75" s="1">
        <f>COUNTIFS(Table2[Sub-Sector],Table3[[#This Row],[Sub-Sector]],Table2[1Y Return vs Nifty],"&gt;=10")/Table3[[#This Row],[Count]]</f>
        <v>0.5</v>
      </c>
      <c r="H75" s="1">
        <f>COUNTIFS(Table2[Sub-Sector],Table3[[#This Row],[Sub-Sector]],Table2[RSI Exponential â€“ 14D],"&gt;=50")/Table3[[#This Row],[Count]]</f>
        <v>0.5</v>
      </c>
      <c r="I75" s="1">
        <f>COUNTIFS(Table2[Sub-Sector],Table3[[#This Row],[Sub-Sector]],Table2[Relative Volume],"&gt;=1")/Table3[[#This Row],[Count]]</f>
        <v>0.25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0.25</v>
      </c>
      <c r="O75" s="1">
        <f>COUNTIFS(Table2[Sub-Sector],Table3[[#This Row],[Sub-Sector]],Table2[% Away From Current Month High],"&lt;=0.05")/Table3[[#This Row],[Count]]</f>
        <v>0.5</v>
      </c>
      <c r="P75" s="1">
        <f>COUNTIFS(Table2[Sub-Sector],Table3[[#This Row],[Sub-Sector]],Table2[% Away From 52W High],"&lt;=10")/Table3[[#This Row],[Count]]</f>
        <v>0.25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0.5</v>
      </c>
      <c r="S75" s="1">
        <f>COUNTIFS(Table2[Sub-Sector],Table3[[#This Row],[Sub-Sector]],Table2[% Price above 50 EMA],"&gt;=0")/Table3[[#This Row],[Count]]</f>
        <v>1</v>
      </c>
      <c r="T75" s="1">
        <f>COUNTIFS(Table2[Sub-Sector],Table3[[#This Row],[Sub-Sector]],Table2[% Price above 200 EMA],"&gt;=0")/Table3[[#This Row],[Count]]</f>
        <v>1</v>
      </c>
      <c r="U75" s="1">
        <f>COUNTIFS(Table2[Sub-Sector],Table3[[#This Row],[Sub-Sector]],Table2[Rate of Change - Zone],"Positive")/Table3[[#This Row],[Count]]</f>
        <v>0.75</v>
      </c>
      <c r="V75" s="1">
        <f>COUNTIFS(Table2[Sub-Sector],Table3[[#This Row],[Sub-Sector]],Table2[Sharpe Ratio],"&gt;=0.10")/Table3[[#This Row],[Count]]</f>
        <v>0.25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75">
        <f>_xlfn.RANK.AVG(Table3[[#This Row],[Score]],Table3[Score],1)</f>
        <v>58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75">
        <f>_xlfn.RANK.AVG(Table3[[#This Row],[Score 2 ]],Table3[[Score 2 ]],1)</f>
        <v>74</v>
      </c>
    </row>
    <row r="76" spans="1:26" x14ac:dyDescent="0.3">
      <c r="A76" t="s">
        <v>136</v>
      </c>
      <c r="B76">
        <f>COUNTIFS(Table2[Sub-Sector],Table3[[#This Row],[Sub-Sector]])</f>
        <v>6</v>
      </c>
      <c r="C76" s="1">
        <f>COUNTIFS(Table2[Sub-Sector],Table3[[#This Row],[Sub-Sector]],Table2[Uptrend],"Uptrend")/Table3[[#This Row],[Count]]</f>
        <v>0.66666666666666663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0.33333333333333331</v>
      </c>
      <c r="F76" s="1">
        <f>COUNTIFS(Table2[Sub-Sector],Table3[[#This Row],[Sub-Sector]],Table2[6M Return vs Nifty],"&gt;=10")/Table3[[#This Row],[Count]]</f>
        <v>0.66666666666666663</v>
      </c>
      <c r="G76" s="1">
        <f>COUNTIFS(Table2[Sub-Sector],Table3[[#This Row],[Sub-Sector]],Table2[1Y Return vs Nifty],"&gt;=10")/Table3[[#This Row],[Count]]</f>
        <v>0.5</v>
      </c>
      <c r="H76" s="1">
        <f>COUNTIFS(Table2[Sub-Sector],Table3[[#This Row],[Sub-Sector]],Table2[RSI Exponential â€“ 14D],"&gt;=50")/Table3[[#This Row],[Count]]</f>
        <v>0.33333333333333331</v>
      </c>
      <c r="I76" s="1">
        <f>COUNTIFS(Table2[Sub-Sector],Table3[[#This Row],[Sub-Sector]],Table2[Relative Volume],"&gt;=1")/Table3[[#This Row],[Count]]</f>
        <v>0.33333333333333331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0.66666666666666663</v>
      </c>
      <c r="O76" s="1">
        <f>COUNTIFS(Table2[Sub-Sector],Table3[[#This Row],[Sub-Sector]],Table2[% Away From Current Month High],"&lt;=0.05")/Table3[[#This Row],[Count]]</f>
        <v>0.33333333333333331</v>
      </c>
      <c r="P76" s="1">
        <f>COUNTIFS(Table2[Sub-Sector],Table3[[#This Row],[Sub-Sector]],Table2[% Away From 52W High],"&lt;=10")/Table3[[#This Row],[Count]]</f>
        <v>0.33333333333333331</v>
      </c>
      <c r="Q76" s="1">
        <f>COUNTIFS(Table2[Sub-Sector],Table3[[#This Row],[Sub-Sector]],Table2[% Away From 52W Low],"&gt;=10")/Table3[[#This Row],[Count]]</f>
        <v>0.83333333333333337</v>
      </c>
      <c r="R76" s="1">
        <f>COUNTIFS(Table2[Sub-Sector],Table3[[#This Row],[Sub-Sector]],Table2[% Price above 20 EMA],"&gt;=0")/Table3[[#This Row],[Count]]</f>
        <v>0.33333333333333331</v>
      </c>
      <c r="S76" s="1">
        <f>COUNTIFS(Table2[Sub-Sector],Table3[[#This Row],[Sub-Sector]],Table2[% Price above 50 EMA],"&gt;=0")/Table3[[#This Row],[Count]]</f>
        <v>0.5</v>
      </c>
      <c r="T76" s="1">
        <f>COUNTIFS(Table2[Sub-Sector],Table3[[#This Row],[Sub-Sector]],Table2[% Price above 200 EMA],"&gt;=0")/Table3[[#This Row],[Count]]</f>
        <v>0.66666666666666663</v>
      </c>
      <c r="U76" s="1">
        <f>COUNTIFS(Table2[Sub-Sector],Table3[[#This Row],[Sub-Sector]],Table2[Rate of Change - Zone],"Positive")/Table3[[#This Row],[Count]]</f>
        <v>0.16666666666666666</v>
      </c>
      <c r="V76" s="1">
        <f>COUNTIFS(Table2[Sub-Sector],Table3[[#This Row],[Sub-Sector]],Table2[Sharpe Ratio],"&gt;=0.10")/Table3[[#This Row],[Count]]</f>
        <v>0.5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76">
        <f>_xlfn.RANK.AVG(Table3[[#This Row],[Score]],Table3[Score],1)</f>
        <v>67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6">
        <f>_xlfn.RANK.AVG(Table3[[#This Row],[Score 2 ]],Table3[[Score 2 ]],1)</f>
        <v>75</v>
      </c>
    </row>
    <row r="77" spans="1:26" x14ac:dyDescent="0.3">
      <c r="A77" t="s">
        <v>728</v>
      </c>
      <c r="B77">
        <f>COUNTIFS(Table2[Sub-Sector],Table3[[#This Row],[Sub-Sector]])</f>
        <v>2</v>
      </c>
      <c r="C77" s="1">
        <f>COUNTIFS(Table2[Sub-Sector],Table3[[#This Row],[Sub-Sector]],Table2[Uptrend],"Uptrend")/Table3[[#This Row],[Count]]</f>
        <v>1</v>
      </c>
      <c r="D77" s="1">
        <f>COUNTIFS(Table2[Sub-Sector],Table3[[#This Row],[Sub-Sector]],Table2[1W Return vs Nifty],"&gt;=5")/Table3[[#This Row],[Count]]</f>
        <v>0.5</v>
      </c>
      <c r="E77" s="1">
        <f>COUNTIFS(Table2[Sub-Sector],Table3[[#This Row],[Sub-Sector]],Table2[1M Return vs Nifty],"&gt;=5")/Table3[[#This Row],[Count]]</f>
        <v>0.5</v>
      </c>
      <c r="F77" s="1">
        <f>COUNTIFS(Table2[Sub-Sector],Table3[[#This Row],[Sub-Sector]],Table2[6M Return vs Nifty],"&gt;=10")/Table3[[#This Row],[Count]]</f>
        <v>0.5</v>
      </c>
      <c r="G77" s="1">
        <f>COUNTIFS(Table2[Sub-Sector],Table3[[#This Row],[Sub-Sector]],Table2[1Y Return vs Nifty],"&gt;=10")/Table3[[#This Row],[Count]]</f>
        <v>0</v>
      </c>
      <c r="H77" s="1">
        <f>COUNTIFS(Table2[Sub-Sector],Table3[[#This Row],[Sub-Sector]],Table2[RSI Exponential â€“ 14D],"&gt;=50")/Table3[[#This Row],[Count]]</f>
        <v>0.5</v>
      </c>
      <c r="I77" s="1">
        <f>COUNTIFS(Table2[Sub-Sector],Table3[[#This Row],[Sub-Sector]],Table2[Relative Volume],"&gt;=1")/Table3[[#This Row],[Count]]</f>
        <v>0.5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0.5</v>
      </c>
      <c r="O77" s="1">
        <f>COUNTIFS(Table2[Sub-Sector],Table3[[#This Row],[Sub-Sector]],Table2[% Away From Current Month High],"&lt;=0.05")/Table3[[#This Row],[Count]]</f>
        <v>0.5</v>
      </c>
      <c r="P77" s="1">
        <f>COUNTIFS(Table2[Sub-Sector],Table3[[#This Row],[Sub-Sector]],Table2[% Away From 52W High],"&lt;=10")/Table3[[#This Row],[Count]]</f>
        <v>1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0.5</v>
      </c>
      <c r="S77" s="1">
        <f>COUNTIFS(Table2[Sub-Sector],Table3[[#This Row],[Sub-Sector]],Table2[% Price above 50 EMA],"&gt;=0")/Table3[[#This Row],[Count]]</f>
        <v>1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0.5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77">
        <f>_xlfn.RANK.AVG(Table3[[#This Row],[Score]],Table3[Score],1)</f>
        <v>28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7">
        <f>_xlfn.RANK.AVG(Table3[[#This Row],[Score 2 ]],Table3[[Score 2 ]],1)</f>
        <v>76</v>
      </c>
    </row>
    <row r="78" spans="1:26" x14ac:dyDescent="0.3">
      <c r="A78" t="s">
        <v>465</v>
      </c>
      <c r="B78">
        <f>COUNTIFS(Table2[Sub-Sector],Table3[[#This Row],[Sub-Sector]])</f>
        <v>11</v>
      </c>
      <c r="C78" s="1">
        <f>COUNTIFS(Table2[Sub-Sector],Table3[[#This Row],[Sub-Sector]],Table2[Uptrend],"Uptrend")/Table3[[#This Row],[Count]]</f>
        <v>0.72727272727272729</v>
      </c>
      <c r="D78" s="1">
        <f>COUNTIFS(Table2[Sub-Sector],Table3[[#This Row],[Sub-Sector]],Table2[1W Return vs Nifty],"&gt;=5")/Table3[[#This Row],[Count]]</f>
        <v>0.18181818181818182</v>
      </c>
      <c r="E78" s="1">
        <f>COUNTIFS(Table2[Sub-Sector],Table3[[#This Row],[Sub-Sector]],Table2[1M Return vs Nifty],"&gt;=5")/Table3[[#This Row],[Count]]</f>
        <v>0.27272727272727271</v>
      </c>
      <c r="F78" s="1">
        <f>COUNTIFS(Table2[Sub-Sector],Table3[[#This Row],[Sub-Sector]],Table2[6M Return vs Nifty],"&gt;=10")/Table3[[#This Row],[Count]]</f>
        <v>0.36363636363636365</v>
      </c>
      <c r="G78" s="1">
        <f>COUNTIFS(Table2[Sub-Sector],Table3[[#This Row],[Sub-Sector]],Table2[1Y Return vs Nifty],"&gt;=10")/Table3[[#This Row],[Count]]</f>
        <v>0.45454545454545453</v>
      </c>
      <c r="H78" s="1">
        <f>COUNTIFS(Table2[Sub-Sector],Table3[[#This Row],[Sub-Sector]],Table2[RSI Exponential â€“ 14D],"&gt;=50")/Table3[[#This Row],[Count]]</f>
        <v>0.27272727272727271</v>
      </c>
      <c r="I78" s="1">
        <f>COUNTIFS(Table2[Sub-Sector],Table3[[#This Row],[Sub-Sector]],Table2[Relative Volume],"&gt;=1")/Table3[[#This Row],[Count]]</f>
        <v>0.54545454545454541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9.0909090909090912E-2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0.27272727272727271</v>
      </c>
      <c r="O78" s="1">
        <f>COUNTIFS(Table2[Sub-Sector],Table3[[#This Row],[Sub-Sector]],Table2[% Away From Current Month High],"&lt;=0.05")/Table3[[#This Row],[Count]]</f>
        <v>0.18181818181818182</v>
      </c>
      <c r="P78" s="1">
        <f>COUNTIFS(Table2[Sub-Sector],Table3[[#This Row],[Sub-Sector]],Table2[% Away From 52W High],"&lt;=10")/Table3[[#This Row],[Count]]</f>
        <v>0.45454545454545453</v>
      </c>
      <c r="Q78" s="1">
        <f>COUNTIFS(Table2[Sub-Sector],Table3[[#This Row],[Sub-Sector]],Table2[% Away From 52W Low],"&gt;=10")/Table3[[#This Row],[Count]]</f>
        <v>0.90909090909090906</v>
      </c>
      <c r="R78" s="1">
        <f>COUNTIFS(Table2[Sub-Sector],Table3[[#This Row],[Sub-Sector]],Table2[% Price above 20 EMA],"&gt;=0")/Table3[[#This Row],[Count]]</f>
        <v>0.36363636363636365</v>
      </c>
      <c r="S78" s="1">
        <f>COUNTIFS(Table2[Sub-Sector],Table3[[#This Row],[Sub-Sector]],Table2[% Price above 50 EMA],"&gt;=0")/Table3[[#This Row],[Count]]</f>
        <v>0.81818181818181823</v>
      </c>
      <c r="T78" s="1">
        <f>COUNTIFS(Table2[Sub-Sector],Table3[[#This Row],[Sub-Sector]],Table2[% Price above 200 EMA],"&gt;=0")/Table3[[#This Row],[Count]]</f>
        <v>0.81818181818181823</v>
      </c>
      <c r="U78" s="1">
        <f>COUNTIFS(Table2[Sub-Sector],Table3[[#This Row],[Sub-Sector]],Table2[Rate of Change - Zone],"Positive")/Table3[[#This Row],[Count]]</f>
        <v>0.27272727272727271</v>
      </c>
      <c r="V78" s="1">
        <f>COUNTIFS(Table2[Sub-Sector],Table3[[#This Row],[Sub-Sector]],Table2[Sharpe Ratio],"&gt;=0.10")/Table3[[#This Row],[Count]]</f>
        <v>0.36363636363636365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</v>
      </c>
      <c r="X78">
        <f>_xlfn.RANK.AVG(Table3[[#This Row],[Score]],Table3[Score],1)</f>
        <v>53.5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8">
        <f>_xlfn.RANK.AVG(Table3[[#This Row],[Score 2 ]],Table3[[Score 2 ]],1)</f>
        <v>77</v>
      </c>
    </row>
    <row r="79" spans="1:26" x14ac:dyDescent="0.3">
      <c r="A79" t="s">
        <v>592</v>
      </c>
      <c r="B79">
        <f>COUNTIFS(Table2[Sub-Sector],Table3[[#This Row],[Sub-Sector]])</f>
        <v>3</v>
      </c>
      <c r="C79" s="1">
        <f>COUNTIFS(Table2[Sub-Sector],Table3[[#This Row],[Sub-Sector]],Table2[Uptrend],"Uptrend")/Table3[[#This Row],[Count]]</f>
        <v>0.33333333333333331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0.66666666666666663</v>
      </c>
      <c r="F79" s="1">
        <f>COUNTIFS(Table2[Sub-Sector],Table3[[#This Row],[Sub-Sector]],Table2[6M Return vs Nifty],"&gt;=10")/Table3[[#This Row],[Count]]</f>
        <v>0.33333333333333331</v>
      </c>
      <c r="G79" s="1">
        <f>COUNTIFS(Table2[Sub-Sector],Table3[[#This Row],[Sub-Sector]],Table2[1Y Return vs Nifty],"&gt;=10")/Table3[[#This Row],[Count]]</f>
        <v>0.33333333333333331</v>
      </c>
      <c r="H79" s="1">
        <f>COUNTIFS(Table2[Sub-Sector],Table3[[#This Row],[Sub-Sector]],Table2[RSI Exponential â€“ 14D],"&gt;=50")/Table3[[#This Row],[Count]]</f>
        <v>0.33333333333333331</v>
      </c>
      <c r="I79" s="1">
        <f>COUNTIFS(Table2[Sub-Sector],Table3[[#This Row],[Sub-Sector]],Table2[Relative Volume],"&gt;=1")/Table3[[#This Row],[Count]]</f>
        <v>0.33333333333333331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0.66666666666666663</v>
      </c>
      <c r="N79" s="1">
        <f>COUNTIFS(Table2[Sub-Sector],Table3[[#This Row],[Sub-Sector]],Table2[% Away From Current Month Low],"&gt;=0.05")/Table3[[#This Row],[Count]]</f>
        <v>0.33333333333333331</v>
      </c>
      <c r="O79" s="1">
        <f>COUNTIFS(Table2[Sub-Sector],Table3[[#This Row],[Sub-Sector]],Table2[% Away From Current Month High],"&lt;=0.05")/Table3[[#This Row],[Count]]</f>
        <v>0.33333333333333331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0.66666666666666663</v>
      </c>
      <c r="R79" s="1">
        <f>COUNTIFS(Table2[Sub-Sector],Table3[[#This Row],[Sub-Sector]],Table2[% Price above 20 EMA],"&gt;=0")/Table3[[#This Row],[Count]]</f>
        <v>0.33333333333333331</v>
      </c>
      <c r="S79" s="1">
        <f>COUNTIFS(Table2[Sub-Sector],Table3[[#This Row],[Sub-Sector]],Table2[% Price above 50 EMA],"&gt;=0")/Table3[[#This Row],[Count]]</f>
        <v>0.66666666666666663</v>
      </c>
      <c r="T79" s="1">
        <f>COUNTIFS(Table2[Sub-Sector],Table3[[#This Row],[Sub-Sector]],Table2[% Price above 200 EMA],"&gt;=0")/Table3[[#This Row],[Count]]</f>
        <v>0.66666666666666663</v>
      </c>
      <c r="U79" s="1">
        <f>COUNTIFS(Table2[Sub-Sector],Table3[[#This Row],[Sub-Sector]],Table2[Rate of Change - Zone],"Positive")/Table3[[#This Row],[Count]]</f>
        <v>0.66666666666666663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79">
        <f>_xlfn.RANK.AVG(Table3[[#This Row],[Score]],Table3[Score],1)</f>
        <v>70.5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79">
        <f>_xlfn.RANK.AVG(Table3[[#This Row],[Score 2 ]],Table3[[Score 2 ]],1)</f>
        <v>78</v>
      </c>
    </row>
    <row r="80" spans="1:26" x14ac:dyDescent="0.3">
      <c r="A80" t="s">
        <v>109</v>
      </c>
      <c r="B80">
        <f>COUNTIFS(Table2[Sub-Sector],Table3[[#This Row],[Sub-Sector]])</f>
        <v>3</v>
      </c>
      <c r="C80" s="1">
        <f>COUNTIFS(Table2[Sub-Sector],Table3[[#This Row],[Sub-Sector]],Table2[Uptrend],"Uptrend")/Table3[[#This Row],[Count]]</f>
        <v>0.66666666666666663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0.33333333333333331</v>
      </c>
      <c r="G80" s="1">
        <f>COUNTIFS(Table2[Sub-Sector],Table3[[#This Row],[Sub-Sector]],Table2[1Y Return vs Nifty],"&gt;=10")/Table3[[#This Row],[Count]]</f>
        <v>1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0.33333333333333331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0.33333333333333331</v>
      </c>
      <c r="T80" s="1">
        <f>COUNTIFS(Table2[Sub-Sector],Table3[[#This Row],[Sub-Sector]],Table2[% Price above 200 EMA],"&gt;=0")/Table3[[#This Row],[Count]]</f>
        <v>0.66666666666666663</v>
      </c>
      <c r="U80" s="1">
        <f>COUNTIFS(Table2[Sub-Sector],Table3[[#This Row],[Sub-Sector]],Table2[Rate of Change - Zone],"Positive")/Table3[[#This Row],[Count]]</f>
        <v>0.33333333333333331</v>
      </c>
      <c r="V80" s="1">
        <f>COUNTIFS(Table2[Sub-Sector],Table3[[#This Row],[Sub-Sector]],Table2[Sharpe Ratio],"&gt;=0.10")/Table3[[#This Row],[Count]]</f>
        <v>0.33333333333333331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507.5</v>
      </c>
      <c r="X80">
        <f>_xlfn.RANK.AVG(Table3[[#This Row],[Score]],Table3[Score],1)</f>
        <v>83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80">
        <f>_xlfn.RANK.AVG(Table3[[#This Row],[Score 2 ]],Table3[[Score 2 ]],1)</f>
        <v>79</v>
      </c>
    </row>
    <row r="81" spans="1:26" x14ac:dyDescent="0.3">
      <c r="A81" t="s">
        <v>95</v>
      </c>
      <c r="B81">
        <f>COUNTIFS(Table2[Sub-Sector],Table3[[#This Row],[Sub-Sector]])</f>
        <v>5</v>
      </c>
      <c r="C81" s="1">
        <f>COUNTIFS(Table2[Sub-Sector],Table3[[#This Row],[Sub-Sector]],Table2[Uptrend],"Uptrend")/Table3[[#This Row],[Count]]</f>
        <v>0.6</v>
      </c>
      <c r="D81" s="1">
        <f>COUNTIFS(Table2[Sub-Sector],Table3[[#This Row],[Sub-Sector]],Table2[1W Return vs Nifty],"&gt;=5")/Table3[[#This Row],[Count]]</f>
        <v>0.2</v>
      </c>
      <c r="E81" s="1">
        <f>COUNTIFS(Table2[Sub-Sector],Table3[[#This Row],[Sub-Sector]],Table2[1M Return vs Nifty],"&gt;=5")/Table3[[#This Row],[Count]]</f>
        <v>0.6</v>
      </c>
      <c r="F81" s="1">
        <f>COUNTIFS(Table2[Sub-Sector],Table3[[#This Row],[Sub-Sector]],Table2[6M Return vs Nifty],"&gt;=10")/Table3[[#This Row],[Count]]</f>
        <v>0.6</v>
      </c>
      <c r="G81" s="1">
        <f>COUNTIFS(Table2[Sub-Sector],Table3[[#This Row],[Sub-Sector]],Table2[1Y Return vs Nifty],"&gt;=10")/Table3[[#This Row],[Count]]</f>
        <v>0.6</v>
      </c>
      <c r="H81" s="1">
        <f>COUNTIFS(Table2[Sub-Sector],Table3[[#This Row],[Sub-Sector]],Table2[RSI Exponential â€“ 14D],"&gt;=50")/Table3[[#This Row],[Count]]</f>
        <v>0.6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0.8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0.6</v>
      </c>
      <c r="O81" s="1">
        <f>COUNTIFS(Table2[Sub-Sector],Table3[[#This Row],[Sub-Sector]],Table2[% Away From Current Month High],"&lt;=0.05")/Table3[[#This Row],[Count]]</f>
        <v>0.4</v>
      </c>
      <c r="P81" s="1">
        <f>COUNTIFS(Table2[Sub-Sector],Table3[[#This Row],[Sub-Sector]],Table2[% Away From 52W High],"&lt;=10")/Table3[[#This Row],[Count]]</f>
        <v>0.2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0.6</v>
      </c>
      <c r="S81" s="1">
        <f>COUNTIFS(Table2[Sub-Sector],Table3[[#This Row],[Sub-Sector]],Table2[% Price above 50 EMA],"&gt;=0")/Table3[[#This Row],[Count]]</f>
        <v>0.6</v>
      </c>
      <c r="T81" s="1">
        <f>COUNTIFS(Table2[Sub-Sector],Table3[[#This Row],[Sub-Sector]],Table2[% Price above 200 EMA],"&gt;=0")/Table3[[#This Row],[Count]]</f>
        <v>0.6</v>
      </c>
      <c r="U81" s="1">
        <f>COUNTIFS(Table2[Sub-Sector],Table3[[#This Row],[Sub-Sector]],Table2[Rate of Change - Zone],"Positive")/Table3[[#This Row],[Count]]</f>
        <v>0.4</v>
      </c>
      <c r="V81" s="1">
        <f>COUNTIFS(Table2[Sub-Sector],Table3[[#This Row],[Sub-Sector]],Table2[Sharpe Ratio],"&gt;=0.10")/Table3[[#This Row],[Count]]</f>
        <v>0.4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81">
        <f>_xlfn.RANK.AVG(Table3[[#This Row],[Score]],Table3[Score],1)</f>
        <v>51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81">
        <f>_xlfn.RANK.AVG(Table3[[#This Row],[Score 2 ]],Table3[[Score 2 ]],1)</f>
        <v>80</v>
      </c>
    </row>
    <row r="82" spans="1:26" x14ac:dyDescent="0.3">
      <c r="A82" t="s">
        <v>482</v>
      </c>
      <c r="B82">
        <f>COUNTIFS(Table2[Sub-Sector],Table3[[#This Row],[Sub-Sector]])</f>
        <v>6</v>
      </c>
      <c r="C82" s="1">
        <f>COUNTIFS(Table2[Sub-Sector],Table3[[#This Row],[Sub-Sector]],Table2[Uptrend],"Uptrend")/Table3[[#This Row],[Count]]</f>
        <v>0.5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0.16666666666666666</v>
      </c>
      <c r="F82" s="1">
        <f>COUNTIFS(Table2[Sub-Sector],Table3[[#This Row],[Sub-Sector]],Table2[6M Return vs Nifty],"&gt;=10")/Table3[[#This Row],[Count]]</f>
        <v>0.16666666666666666</v>
      </c>
      <c r="G82" s="1">
        <f>COUNTIFS(Table2[Sub-Sector],Table3[[#This Row],[Sub-Sector]],Table2[1Y Return vs Nifty],"&gt;=10")/Table3[[#This Row],[Count]]</f>
        <v>0</v>
      </c>
      <c r="H82" s="1">
        <f>COUNTIFS(Table2[Sub-Sector],Table3[[#This Row],[Sub-Sector]],Table2[RSI Exponential â€“ 14D],"&gt;=50")/Table3[[#This Row],[Count]]</f>
        <v>0.33333333333333331</v>
      </c>
      <c r="I82" s="1">
        <f>COUNTIFS(Table2[Sub-Sector],Table3[[#This Row],[Sub-Sector]],Table2[Relative Volume],"&gt;=1")/Table3[[#This Row],[Count]]</f>
        <v>0.83333333333333337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0.16666666666666666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0.33333333333333331</v>
      </c>
      <c r="O82" s="1">
        <f>COUNTIFS(Table2[Sub-Sector],Table3[[#This Row],[Sub-Sector]],Table2[% Away From Current Month High],"&lt;=0.05")/Table3[[#This Row],[Count]]</f>
        <v>0.33333333333333331</v>
      </c>
      <c r="P82" s="1">
        <f>COUNTIFS(Table2[Sub-Sector],Table3[[#This Row],[Sub-Sector]],Table2[% Away From 52W High],"&lt;=10")/Table3[[#This Row],[Count]]</f>
        <v>0.16666666666666666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0.33333333333333331</v>
      </c>
      <c r="S82" s="1">
        <f>COUNTIFS(Table2[Sub-Sector],Table3[[#This Row],[Sub-Sector]],Table2[% Price above 50 EMA],"&gt;=0")/Table3[[#This Row],[Count]]</f>
        <v>0.66666666666666663</v>
      </c>
      <c r="T82" s="1">
        <f>COUNTIFS(Table2[Sub-Sector],Table3[[#This Row],[Sub-Sector]],Table2[% Price above 200 EMA],"&gt;=0")/Table3[[#This Row],[Count]]</f>
        <v>0.5</v>
      </c>
      <c r="U82" s="1">
        <f>COUNTIFS(Table2[Sub-Sector],Table3[[#This Row],[Sub-Sector]],Table2[Rate of Change - Zone],"Positive")/Table3[[#This Row],[Count]]</f>
        <v>0.5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</v>
      </c>
      <c r="X82">
        <f>_xlfn.RANK.AVG(Table3[[#This Row],[Score]],Table3[Score],1)</f>
        <v>79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82">
        <f>_xlfn.RANK.AVG(Table3[[#This Row],[Score 2 ]],Table3[[Score 2 ]],1)</f>
        <v>81</v>
      </c>
    </row>
    <row r="83" spans="1:26" x14ac:dyDescent="0.3">
      <c r="A83" t="s">
        <v>1268</v>
      </c>
      <c r="B83">
        <f>COUNTIFS(Table2[Sub-Sector],Table3[[#This Row],[Sub-Sector]])</f>
        <v>2</v>
      </c>
      <c r="C83" s="1">
        <f>COUNTIFS(Table2[Sub-Sector],Table3[[#This Row],[Sub-Sector]],Table2[Uptrend],"Uptrend")/Table3[[#This Row],[Count]]</f>
        <v>0.5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0.5</v>
      </c>
      <c r="G83" s="1">
        <f>COUNTIFS(Table2[Sub-Sector],Table3[[#This Row],[Sub-Sector]],Table2[1Y Return vs Nifty],"&gt;=10")/Table3[[#This Row],[Count]]</f>
        <v>1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83">
        <f>_xlfn.RANK.AVG(Table3[[#This Row],[Score]],Table3[Score],1)</f>
        <v>96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3">
        <f>_xlfn.RANK.AVG(Table3[[#This Row],[Score 2 ]],Table3[[Score 2 ]],1)</f>
        <v>82</v>
      </c>
    </row>
    <row r="84" spans="1:26" x14ac:dyDescent="0.3">
      <c r="A84" t="s">
        <v>116</v>
      </c>
      <c r="B84">
        <f>COUNTIFS(Table2[Sub-Sector],Table3[[#This Row],[Sub-Sector]])</f>
        <v>4</v>
      </c>
      <c r="C84" s="1">
        <f>COUNTIFS(Table2[Sub-Sector],Table3[[#This Row],[Sub-Sector]],Table2[Uptrend],"Uptrend")/Table3[[#This Row],[Count]]</f>
        <v>0.25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0.25</v>
      </c>
      <c r="F84" s="1">
        <f>COUNTIFS(Table2[Sub-Sector],Table3[[#This Row],[Sub-Sector]],Table2[6M Return vs Nifty],"&gt;=10")/Table3[[#This Row],[Count]]</f>
        <v>0.25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0.5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0.75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0.75</v>
      </c>
      <c r="N84" s="1">
        <f>COUNTIFS(Table2[Sub-Sector],Table3[[#This Row],[Sub-Sector]],Table2[% Away From Current Month Low],"&gt;=0.05")/Table3[[#This Row],[Count]]</f>
        <v>0.25</v>
      </c>
      <c r="O84" s="1">
        <f>COUNTIFS(Table2[Sub-Sector],Table3[[#This Row],[Sub-Sector]],Table2[% Away From Current Month High],"&lt;=0.05")/Table3[[#This Row],[Count]]</f>
        <v>0.25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0.75</v>
      </c>
      <c r="R84" s="1">
        <f>COUNTIFS(Table2[Sub-Sector],Table3[[#This Row],[Sub-Sector]],Table2[% Price above 20 EMA],"&gt;=0")/Table3[[#This Row],[Count]]</f>
        <v>0.25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0.5</v>
      </c>
      <c r="U84" s="1">
        <f>COUNTIFS(Table2[Sub-Sector],Table3[[#This Row],[Sub-Sector]],Table2[Rate of Change - Zone],"Positive")/Table3[[#This Row],[Count]]</f>
        <v>0.75</v>
      </c>
      <c r="V84" s="1">
        <f>COUNTIFS(Table2[Sub-Sector],Table3[[#This Row],[Sub-Sector]],Table2[Sharpe Ratio],"&gt;=0.10")/Table3[[#This Row],[Count]]</f>
        <v>0.25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527.5</v>
      </c>
      <c r="X84">
        <f>_xlfn.RANK.AVG(Table3[[#This Row],[Score]],Table3[Score],1)</f>
        <v>87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4">
        <f>_xlfn.RANK.AVG(Table3[[#This Row],[Score 2 ]],Table3[[Score 2 ]],1)</f>
        <v>83</v>
      </c>
    </row>
    <row r="85" spans="1:26" x14ac:dyDescent="0.3">
      <c r="A85" t="s">
        <v>98</v>
      </c>
      <c r="B85">
        <f>COUNTIFS(Table2[Sub-Sector],Table3[[#This Row],[Sub-Sector]])</f>
        <v>4</v>
      </c>
      <c r="C85" s="1">
        <f>COUNTIFS(Table2[Sub-Sector],Table3[[#This Row],[Sub-Sector]],Table2[Uptrend],"Uptrend")/Table3[[#This Row],[Count]]</f>
        <v>0.25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0.25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0</v>
      </c>
      <c r="H85" s="1">
        <f>COUNTIFS(Table2[Sub-Sector],Table3[[#This Row],[Sub-Sector]],Table2[RSI Exponential â€“ 14D],"&gt;=50")/Table3[[#This Row],[Count]]</f>
        <v>0.5</v>
      </c>
      <c r="I85" s="1">
        <f>COUNTIFS(Table2[Sub-Sector],Table3[[#This Row],[Sub-Sector]],Table2[Relative Volume],"&gt;=1")/Table3[[#This Row],[Count]]</f>
        <v>0.75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0.5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0.5</v>
      </c>
      <c r="S85" s="1">
        <f>COUNTIFS(Table2[Sub-Sector],Table3[[#This Row],[Sub-Sector]],Table2[% Price above 50 EMA],"&gt;=0")/Table3[[#This Row],[Count]]</f>
        <v>0.75</v>
      </c>
      <c r="T85" s="1">
        <f>COUNTIFS(Table2[Sub-Sector],Table3[[#This Row],[Sub-Sector]],Table2[% Price above 200 EMA],"&gt;=0")/Table3[[#This Row],[Count]]</f>
        <v>0.75</v>
      </c>
      <c r="U85" s="1">
        <f>COUNTIFS(Table2[Sub-Sector],Table3[[#This Row],[Sub-Sector]],Table2[Rate of Change - Zone],"Positive")/Table3[[#This Row],[Count]]</f>
        <v>0.5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531.5</v>
      </c>
      <c r="X85">
        <f>_xlfn.RANK.AVG(Table3[[#This Row],[Score]],Table3[Score],1)</f>
        <v>88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85">
        <f>_xlfn.RANK.AVG(Table3[[#This Row],[Score 2 ]],Table3[[Score 2 ]],1)</f>
        <v>84</v>
      </c>
    </row>
    <row r="86" spans="1:26" x14ac:dyDescent="0.3">
      <c r="A86" t="s">
        <v>525</v>
      </c>
      <c r="B86">
        <f>COUNTIFS(Table2[Sub-Sector],Table3[[#This Row],[Sub-Sector]])</f>
        <v>5</v>
      </c>
      <c r="C86" s="1">
        <f>COUNTIFS(Table2[Sub-Sector],Table3[[#This Row],[Sub-Sector]],Table2[Uptrend],"Uptrend")/Table3[[#This Row],[Count]]</f>
        <v>0.6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0.4</v>
      </c>
      <c r="G86" s="1">
        <f>COUNTIFS(Table2[Sub-Sector],Table3[[#This Row],[Sub-Sector]],Table2[1Y Return vs Nifty],"&gt;=10")/Table3[[#This Row],[Count]]</f>
        <v>0.8</v>
      </c>
      <c r="H86" s="1">
        <f>COUNTIFS(Table2[Sub-Sector],Table3[[#This Row],[Sub-Sector]],Table2[RSI Exponential â€“ 14D],"&gt;=50")/Table3[[#This Row],[Count]]</f>
        <v>0.2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0.2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0.4</v>
      </c>
      <c r="O86" s="1">
        <f>COUNTIFS(Table2[Sub-Sector],Table3[[#This Row],[Sub-Sector]],Table2[% Away From Current Month High],"&lt;=0.05")/Table3[[#This Row],[Count]]</f>
        <v>0.4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0.2</v>
      </c>
      <c r="S86" s="1">
        <f>COUNTIFS(Table2[Sub-Sector],Table3[[#This Row],[Sub-Sector]],Table2[% Price above 50 EMA],"&gt;=0")/Table3[[#This Row],[Count]]</f>
        <v>0.2</v>
      </c>
      <c r="T86" s="1">
        <f>COUNTIFS(Table2[Sub-Sector],Table3[[#This Row],[Sub-Sector]],Table2[% Price above 200 EMA],"&gt;=0")/Table3[[#This Row],[Count]]</f>
        <v>1</v>
      </c>
      <c r="U86" s="1">
        <f>COUNTIFS(Table2[Sub-Sector],Table3[[#This Row],[Sub-Sector]],Table2[Rate of Change - Zone],"Positive")/Table3[[#This Row],[Count]]</f>
        <v>0.2</v>
      </c>
      <c r="V86" s="1">
        <f>COUNTIFS(Table2[Sub-Sector],Table3[[#This Row],[Sub-Sector]],Table2[Sharpe Ratio],"&gt;=0.10")/Table3[[#This Row],[Count]]</f>
        <v>0.4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</v>
      </c>
      <c r="X86">
        <f>_xlfn.RANK.AVG(Table3[[#This Row],[Score]],Table3[Score],1)</f>
        <v>95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6">
        <f>_xlfn.RANK.AVG(Table3[[#This Row],[Score 2 ]],Table3[[Score 2 ]],1)</f>
        <v>85</v>
      </c>
    </row>
    <row r="87" spans="1:26" x14ac:dyDescent="0.3">
      <c r="A87" t="s">
        <v>436</v>
      </c>
      <c r="B87">
        <f>COUNTIFS(Table2[Sub-Sector],Table3[[#This Row],[Sub-Sector]])</f>
        <v>9</v>
      </c>
      <c r="C87" s="1">
        <f>COUNTIFS(Table2[Sub-Sector],Table3[[#This Row],[Sub-Sector]],Table2[Uptrend],"Uptrend")/Table3[[#This Row],[Count]]</f>
        <v>0.44444444444444442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0.22222222222222221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0.44444444444444442</v>
      </c>
      <c r="H87" s="1">
        <f>COUNTIFS(Table2[Sub-Sector],Table3[[#This Row],[Sub-Sector]],Table2[RSI Exponential â€“ 14D],"&gt;=50")/Table3[[#This Row],[Count]]</f>
        <v>0.33333333333333331</v>
      </c>
      <c r="I87" s="1">
        <f>COUNTIFS(Table2[Sub-Sector],Table3[[#This Row],[Sub-Sector]],Table2[Relative Volume],"&gt;=1")/Table3[[#This Row],[Count]]</f>
        <v>0.44444444444444442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0.22222222222222221</v>
      </c>
      <c r="O87" s="1">
        <f>COUNTIFS(Table2[Sub-Sector],Table3[[#This Row],[Sub-Sector]],Table2[% Away From Current Month High],"&lt;=0.05")/Table3[[#This Row],[Count]]</f>
        <v>0.22222222222222221</v>
      </c>
      <c r="P87" s="1">
        <f>COUNTIFS(Table2[Sub-Sector],Table3[[#This Row],[Sub-Sector]],Table2[% Away From 52W High],"&lt;=10")/Table3[[#This Row],[Count]]</f>
        <v>0.33333333333333331</v>
      </c>
      <c r="Q87" s="1">
        <f>COUNTIFS(Table2[Sub-Sector],Table3[[#This Row],[Sub-Sector]],Table2[% Away From 52W Low],"&gt;=10")/Table3[[#This Row],[Count]]</f>
        <v>0.88888888888888884</v>
      </c>
      <c r="R87" s="1">
        <f>COUNTIFS(Table2[Sub-Sector],Table3[[#This Row],[Sub-Sector]],Table2[% Price above 20 EMA],"&gt;=0")/Table3[[#This Row],[Count]]</f>
        <v>0.33333333333333331</v>
      </c>
      <c r="S87" s="1">
        <f>COUNTIFS(Table2[Sub-Sector],Table3[[#This Row],[Sub-Sector]],Table2[% Price above 50 EMA],"&gt;=0")/Table3[[#This Row],[Count]]</f>
        <v>0.33333333333333331</v>
      </c>
      <c r="T87" s="1">
        <f>COUNTIFS(Table2[Sub-Sector],Table3[[#This Row],[Sub-Sector]],Table2[% Price above 200 EMA],"&gt;=0")/Table3[[#This Row],[Count]]</f>
        <v>0.55555555555555558</v>
      </c>
      <c r="U87" s="1">
        <f>COUNTIFS(Table2[Sub-Sector],Table3[[#This Row],[Sub-Sector]],Table2[Rate of Change - Zone],"Positive")/Table3[[#This Row],[Count]]</f>
        <v>0.22222222222222221</v>
      </c>
      <c r="V87" s="1">
        <f>COUNTIFS(Table2[Sub-Sector],Table3[[#This Row],[Sub-Sector]],Table2[Sharpe Ratio],"&gt;=0.10")/Table3[[#This Row],[Count]]</f>
        <v>0.44444444444444442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87">
        <f>_xlfn.RANK.AVG(Table3[[#This Row],[Score]],Table3[Score],1)</f>
        <v>86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87">
        <f>_xlfn.RANK.AVG(Table3[[#This Row],[Score 2 ]],Table3[[Score 2 ]],1)</f>
        <v>86</v>
      </c>
    </row>
    <row r="88" spans="1:26" x14ac:dyDescent="0.3">
      <c r="A88" t="s">
        <v>1435</v>
      </c>
      <c r="B88">
        <f>COUNTIFS(Table2[Sub-Sector],Table3[[#This Row],[Sub-Sector]])</f>
        <v>3</v>
      </c>
      <c r="C88" s="1">
        <f>COUNTIFS(Table2[Sub-Sector],Table3[[#This Row],[Sub-Sector]],Table2[Uptrend],"Uptrend")/Table3[[#This Row],[Count]]</f>
        <v>0.33333333333333331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0.33333333333333331</v>
      </c>
      <c r="H88" s="1">
        <f>COUNTIFS(Table2[Sub-Sector],Table3[[#This Row],[Sub-Sector]],Table2[RSI Exponential â€“ 14D],"&gt;=50")/Table3[[#This Row],[Count]]</f>
        <v>0.33333333333333331</v>
      </c>
      <c r="I88" s="1">
        <f>COUNTIFS(Table2[Sub-Sector],Table3[[#This Row],[Sub-Sector]],Table2[Relative Volume],"&gt;=1")/Table3[[#This Row],[Count]]</f>
        <v>0.66666666666666663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0.33333333333333331</v>
      </c>
      <c r="O88" s="1">
        <f>COUNTIFS(Table2[Sub-Sector],Table3[[#This Row],[Sub-Sector]],Table2[% Away From Current Month High],"&lt;=0.05")/Table3[[#This Row],[Count]]</f>
        <v>0.33333333333333331</v>
      </c>
      <c r="P88" s="1">
        <f>COUNTIFS(Table2[Sub-Sector],Table3[[#This Row],[Sub-Sector]],Table2[% Away From 52W High],"&lt;=10")/Table3[[#This Row],[Count]]</f>
        <v>0.33333333333333331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0.33333333333333331</v>
      </c>
      <c r="S88" s="1">
        <f>COUNTIFS(Table2[Sub-Sector],Table3[[#This Row],[Sub-Sector]],Table2[% Price above 50 EMA],"&gt;=0")/Table3[[#This Row],[Count]]</f>
        <v>0.33333333333333331</v>
      </c>
      <c r="T88" s="1">
        <f>COUNTIFS(Table2[Sub-Sector],Table3[[#This Row],[Sub-Sector]],Table2[% Price above 200 EMA],"&gt;=0")/Table3[[#This Row],[Count]]</f>
        <v>0.33333333333333331</v>
      </c>
      <c r="U88" s="1">
        <f>COUNTIFS(Table2[Sub-Sector],Table3[[#This Row],[Sub-Sector]],Table2[Rate of Change - Zone],"Positive")/Table3[[#This Row],[Count]]</f>
        <v>0.33333333333333331</v>
      </c>
      <c r="V88" s="1">
        <f>COUNTIFS(Table2[Sub-Sector],Table3[[#This Row],[Sub-Sector]],Table2[Sharpe Ratio],"&gt;=0.10")/Table3[[#This Row],[Count]]</f>
        <v>0.33333333333333331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574.5</v>
      </c>
      <c r="X88">
        <f>_xlfn.RANK.AVG(Table3[[#This Row],[Score]],Table3[Score],1)</f>
        <v>104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8">
        <f>_xlfn.RANK.AVG(Table3[[#This Row],[Score 2 ]],Table3[[Score 2 ]],1)</f>
        <v>87</v>
      </c>
    </row>
    <row r="89" spans="1:26" x14ac:dyDescent="0.3">
      <c r="A89" t="s">
        <v>288</v>
      </c>
      <c r="B89">
        <f>COUNTIFS(Table2[Sub-Sector],Table3[[#This Row],[Sub-Sector]])</f>
        <v>14</v>
      </c>
      <c r="C89" s="1">
        <f>COUNTIFS(Table2[Sub-Sector],Table3[[#This Row],[Sub-Sector]],Table2[Uptrend],"Uptrend")/Table3[[#This Row],[Count]]</f>
        <v>0.7142857142857143</v>
      </c>
      <c r="D89" s="1">
        <f>COUNTIFS(Table2[Sub-Sector],Table3[[#This Row],[Sub-Sector]],Table2[1W Return vs Nifty],"&gt;=5")/Table3[[#This Row],[Count]]</f>
        <v>0.2857142857142857</v>
      </c>
      <c r="E89" s="1">
        <f>COUNTIFS(Table2[Sub-Sector],Table3[[#This Row],[Sub-Sector]],Table2[1M Return vs Nifty],"&gt;=5")/Table3[[#This Row],[Count]]</f>
        <v>0.14285714285714285</v>
      </c>
      <c r="F89" s="1">
        <f>COUNTIFS(Table2[Sub-Sector],Table3[[#This Row],[Sub-Sector]],Table2[6M Return vs Nifty],"&gt;=10")/Table3[[#This Row],[Count]]</f>
        <v>0.14285714285714285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0.5714285714285714</v>
      </c>
      <c r="I89" s="1">
        <f>COUNTIFS(Table2[Sub-Sector],Table3[[#This Row],[Sub-Sector]],Table2[Relative Volume],"&gt;=1")/Table3[[#This Row],[Count]]</f>
        <v>0.14285714285714285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0.9285714285714286</v>
      </c>
      <c r="N89" s="1">
        <f>COUNTIFS(Table2[Sub-Sector],Table3[[#This Row],[Sub-Sector]],Table2[% Away From Current Month Low],"&gt;=0.05")/Table3[[#This Row],[Count]]</f>
        <v>0.5</v>
      </c>
      <c r="O89" s="1">
        <f>COUNTIFS(Table2[Sub-Sector],Table3[[#This Row],[Sub-Sector]],Table2[% Away From Current Month High],"&lt;=0.05")/Table3[[#This Row],[Count]]</f>
        <v>0.7142857142857143</v>
      </c>
      <c r="P89" s="1">
        <f>COUNTIFS(Table2[Sub-Sector],Table3[[#This Row],[Sub-Sector]],Table2[% Away From 52W High],"&lt;=10")/Table3[[#This Row],[Count]]</f>
        <v>0.42857142857142855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0.5714285714285714</v>
      </c>
      <c r="S89" s="1">
        <f>COUNTIFS(Table2[Sub-Sector],Table3[[#This Row],[Sub-Sector]],Table2[% Price above 50 EMA],"&gt;=0")/Table3[[#This Row],[Count]]</f>
        <v>0.7857142857142857</v>
      </c>
      <c r="T89" s="1">
        <f>COUNTIFS(Table2[Sub-Sector],Table3[[#This Row],[Sub-Sector]],Table2[% Price above 200 EMA],"&gt;=0")/Table3[[#This Row],[Count]]</f>
        <v>0.9285714285714286</v>
      </c>
      <c r="U89" s="1">
        <f>COUNTIFS(Table2[Sub-Sector],Table3[[#This Row],[Sub-Sector]],Table2[Rate of Change - Zone],"Positive")/Table3[[#This Row],[Count]]</f>
        <v>0.5714285714285714</v>
      </c>
      <c r="V89" s="1">
        <f>COUNTIFS(Table2[Sub-Sector],Table3[[#This Row],[Sub-Sector]],Table2[Sharpe Ratio],"&gt;=0.10")/Table3[[#This Row],[Count]]</f>
        <v>0.2857142857142857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89">
        <f>_xlfn.RANK.AVG(Table3[[#This Row],[Score]],Table3[Score],1)</f>
        <v>66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9">
        <f>_xlfn.RANK.AVG(Table3[[#This Row],[Score 2 ]],Table3[[Score 2 ]],1)</f>
        <v>88</v>
      </c>
    </row>
    <row r="90" spans="1:26" x14ac:dyDescent="0.3">
      <c r="A90" t="s">
        <v>701</v>
      </c>
      <c r="B90">
        <f>COUNTIFS(Table2[Sub-Sector],Table3[[#This Row],[Sub-Sector]])</f>
        <v>3</v>
      </c>
      <c r="C90" s="1">
        <f>COUNTIFS(Table2[Sub-Sector],Table3[[#This Row],[Sub-Sector]],Table2[Uptrend],"Uptrend")/Table3[[#This Row],[Count]]</f>
        <v>0.66666666666666663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0.66666666666666663</v>
      </c>
      <c r="G90" s="1">
        <f>COUNTIFS(Table2[Sub-Sector],Table3[[#This Row],[Sub-Sector]],Table2[1Y Return vs Nifty],"&gt;=10")/Table3[[#This Row],[Count]]</f>
        <v>0.66666666666666663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0.33333333333333331</v>
      </c>
      <c r="O90" s="1">
        <f>COUNTIFS(Table2[Sub-Sector],Table3[[#This Row],[Sub-Sector]],Table2[% Away From Current Month High],"&lt;=0.05")/Table3[[#This Row],[Count]]</f>
        <v>0.33333333333333331</v>
      </c>
      <c r="P90" s="1">
        <f>COUNTIFS(Table2[Sub-Sector],Table3[[#This Row],[Sub-Sector]],Table2[% Away From 52W High],"&lt;=10")/Table3[[#This Row],[Count]]</f>
        <v>0.33333333333333331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0.33333333333333331</v>
      </c>
      <c r="T90" s="1">
        <f>COUNTIFS(Table2[Sub-Sector],Table3[[#This Row],[Sub-Sector]],Table2[% Price above 200 EMA],"&gt;=0")/Table3[[#This Row],[Count]]</f>
        <v>0.66666666666666663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0.33333333333333331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</v>
      </c>
      <c r="X90">
        <f>_xlfn.RANK.AVG(Table3[[#This Row],[Score]],Table3[Score],1)</f>
        <v>94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0">
        <f>_xlfn.RANK.AVG(Table3[[#This Row],[Score 2 ]],Table3[[Score 2 ]],1)</f>
        <v>89</v>
      </c>
    </row>
    <row r="91" spans="1:26" x14ac:dyDescent="0.3">
      <c r="A91" t="s">
        <v>257</v>
      </c>
      <c r="B91">
        <f>COUNTIFS(Table2[Sub-Sector],Table3[[#This Row],[Sub-Sector]])</f>
        <v>7</v>
      </c>
      <c r="C91" s="1">
        <f>COUNTIFS(Table2[Sub-Sector],Table3[[#This Row],[Sub-Sector]],Table2[Uptrend],"Uptrend")/Table3[[#This Row],[Count]]</f>
        <v>0.5714285714285714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0.14285714285714285</v>
      </c>
      <c r="G91" s="1">
        <f>COUNTIFS(Table2[Sub-Sector],Table3[[#This Row],[Sub-Sector]],Table2[1Y Return vs Nifty],"&gt;=10")/Table3[[#This Row],[Count]]</f>
        <v>0.7142857142857143</v>
      </c>
      <c r="H91" s="1">
        <f>COUNTIFS(Table2[Sub-Sector],Table3[[#This Row],[Sub-Sector]],Table2[RSI Exponential â€“ 14D],"&gt;=50")/Table3[[#This Row],[Count]]</f>
        <v>0.2857142857142857</v>
      </c>
      <c r="I91" s="1">
        <f>COUNTIFS(Table2[Sub-Sector],Table3[[#This Row],[Sub-Sector]],Table2[Relative Volume],"&gt;=1")/Table3[[#This Row],[Count]]</f>
        <v>0.14285714285714285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0.2857142857142857</v>
      </c>
      <c r="O91" s="1">
        <f>COUNTIFS(Table2[Sub-Sector],Table3[[#This Row],[Sub-Sector]],Table2[% Away From Current Month High],"&lt;=0.05")/Table3[[#This Row],[Count]]</f>
        <v>0.42857142857142855</v>
      </c>
      <c r="P91" s="1">
        <f>COUNTIFS(Table2[Sub-Sector],Table3[[#This Row],[Sub-Sector]],Table2[% Away From 52W High],"&lt;=10")/Table3[[#This Row],[Count]]</f>
        <v>0.5714285714285714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0.2857142857142857</v>
      </c>
      <c r="S91" s="1">
        <f>COUNTIFS(Table2[Sub-Sector],Table3[[#This Row],[Sub-Sector]],Table2[% Price above 50 EMA],"&gt;=0")/Table3[[#This Row],[Count]]</f>
        <v>0.5714285714285714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0.2857142857142857</v>
      </c>
      <c r="V91" s="1">
        <f>COUNTIFS(Table2[Sub-Sector],Table3[[#This Row],[Sub-Sector]],Table2[Sharpe Ratio],"&gt;=0.10")/Table3[[#This Row],[Count]]</f>
        <v>0.2857142857142857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91">
        <f>_xlfn.RANK.AVG(Table3[[#This Row],[Score]],Table3[Score],1)</f>
        <v>100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1">
        <f>_xlfn.RANK.AVG(Table3[[#This Row],[Score 2 ]],Table3[[Score 2 ]],1)</f>
        <v>90.5</v>
      </c>
    </row>
    <row r="92" spans="1:26" x14ac:dyDescent="0.3">
      <c r="A92" t="s">
        <v>260</v>
      </c>
      <c r="B92">
        <f>COUNTIFS(Table2[Sub-Sector],Table3[[#This Row],[Sub-Sector]])</f>
        <v>23</v>
      </c>
      <c r="C92" s="1">
        <f>COUNTIFS(Table2[Sub-Sector],Table3[[#This Row],[Sub-Sector]],Table2[Uptrend],"Uptrend")/Table3[[#This Row],[Count]]</f>
        <v>0.52173913043478259</v>
      </c>
      <c r="D92" s="1">
        <f>COUNTIFS(Table2[Sub-Sector],Table3[[#This Row],[Sub-Sector]],Table2[1W Return vs Nifty],"&gt;=5")/Table3[[#This Row],[Count]]</f>
        <v>0.13043478260869565</v>
      </c>
      <c r="E92" s="1">
        <f>COUNTIFS(Table2[Sub-Sector],Table3[[#This Row],[Sub-Sector]],Table2[1M Return vs Nifty],"&gt;=5")/Table3[[#This Row],[Count]]</f>
        <v>4.3478260869565216E-2</v>
      </c>
      <c r="F92" s="1">
        <f>COUNTIFS(Table2[Sub-Sector],Table3[[#This Row],[Sub-Sector]],Table2[6M Return vs Nifty],"&gt;=10")/Table3[[#This Row],[Count]]</f>
        <v>0.43478260869565216</v>
      </c>
      <c r="G92" s="1">
        <f>COUNTIFS(Table2[Sub-Sector],Table3[[#This Row],[Sub-Sector]],Table2[1Y Return vs Nifty],"&gt;=10")/Table3[[#This Row],[Count]]</f>
        <v>0.43478260869565216</v>
      </c>
      <c r="H92" s="1">
        <f>COUNTIFS(Table2[Sub-Sector],Table3[[#This Row],[Sub-Sector]],Table2[RSI Exponential â€“ 14D],"&gt;=50")/Table3[[#This Row],[Count]]</f>
        <v>0.2608695652173913</v>
      </c>
      <c r="I92" s="1">
        <f>COUNTIFS(Table2[Sub-Sector],Table3[[#This Row],[Sub-Sector]],Table2[Relative Volume],"&gt;=1")/Table3[[#This Row],[Count]]</f>
        <v>0.2608695652173913</v>
      </c>
      <c r="J92" s="1">
        <f>COUNTIFS(Table2[Sub-Sector],Table3[[#This Row],[Sub-Sector]],Table2[% Away From Day Low],"&gt;=0.05")/Table3[[#This Row],[Count]]</f>
        <v>4.3478260869565216E-2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4.3478260869565216E-2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0.2608695652173913</v>
      </c>
      <c r="O92" s="1">
        <f>COUNTIFS(Table2[Sub-Sector],Table3[[#This Row],[Sub-Sector]],Table2[% Away From Current Month High],"&lt;=0.05")/Table3[[#This Row],[Count]]</f>
        <v>0.21739130434782608</v>
      </c>
      <c r="P92" s="1">
        <f>COUNTIFS(Table2[Sub-Sector],Table3[[#This Row],[Sub-Sector]],Table2[% Away From 52W High],"&lt;=10")/Table3[[#This Row],[Count]]</f>
        <v>0.13043478260869565</v>
      </c>
      <c r="Q92" s="1">
        <f>COUNTIFS(Table2[Sub-Sector],Table3[[#This Row],[Sub-Sector]],Table2[% Away From 52W Low],"&gt;=10")/Table3[[#This Row],[Count]]</f>
        <v>0.91304347826086951</v>
      </c>
      <c r="R92" s="1">
        <f>COUNTIFS(Table2[Sub-Sector],Table3[[#This Row],[Sub-Sector]],Table2[% Price above 20 EMA],"&gt;=0")/Table3[[#This Row],[Count]]</f>
        <v>0.2608695652173913</v>
      </c>
      <c r="S92" s="1">
        <f>COUNTIFS(Table2[Sub-Sector],Table3[[#This Row],[Sub-Sector]],Table2[% Price above 50 EMA],"&gt;=0")/Table3[[#This Row],[Count]]</f>
        <v>0.34782608695652173</v>
      </c>
      <c r="T92" s="1">
        <f>COUNTIFS(Table2[Sub-Sector],Table3[[#This Row],[Sub-Sector]],Table2[% Price above 200 EMA],"&gt;=0")/Table3[[#This Row],[Count]]</f>
        <v>0.82608695652173914</v>
      </c>
      <c r="U92" s="1">
        <f>COUNTIFS(Table2[Sub-Sector],Table3[[#This Row],[Sub-Sector]],Table2[Rate of Change - Zone],"Positive")/Table3[[#This Row],[Count]]</f>
        <v>0.2608695652173913</v>
      </c>
      <c r="V92" s="1">
        <f>COUNTIFS(Table2[Sub-Sector],Table3[[#This Row],[Sub-Sector]],Table2[Sharpe Ratio],"&gt;=0.10")/Table3[[#This Row],[Count]]</f>
        <v>0.56521739130434778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92">
        <f>_xlfn.RANK.AVG(Table3[[#This Row],[Score]],Table3[Score],1)</f>
        <v>76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2">
        <f>_xlfn.RANK.AVG(Table3[[#This Row],[Score 2 ]],Table3[[Score 2 ]],1)</f>
        <v>90.5</v>
      </c>
    </row>
    <row r="93" spans="1:26" x14ac:dyDescent="0.3">
      <c r="A93" t="s">
        <v>985</v>
      </c>
      <c r="B93">
        <f>COUNTIFS(Table2[Sub-Sector],Table3[[#This Row],[Sub-Sector]])</f>
        <v>6</v>
      </c>
      <c r="C93" s="1">
        <f>COUNTIFS(Table2[Sub-Sector],Table3[[#This Row],[Sub-Sector]],Table2[Uptrend],"Uptrend")/Table3[[#This Row],[Count]]</f>
        <v>0.83333333333333337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0.16666666666666666</v>
      </c>
      <c r="F93" s="1">
        <f>COUNTIFS(Table2[Sub-Sector],Table3[[#This Row],[Sub-Sector]],Table2[6M Return vs Nifty],"&gt;=10")/Table3[[#This Row],[Count]]</f>
        <v>0.33333333333333331</v>
      </c>
      <c r="G93" s="1">
        <f>COUNTIFS(Table2[Sub-Sector],Table3[[#This Row],[Sub-Sector]],Table2[1Y Return vs Nifty],"&gt;=10")/Table3[[#This Row],[Count]]</f>
        <v>0.5</v>
      </c>
      <c r="H93" s="1">
        <f>COUNTIFS(Table2[Sub-Sector],Table3[[#This Row],[Sub-Sector]],Table2[RSI Exponential â€“ 14D],"&gt;=50")/Table3[[#This Row],[Count]]</f>
        <v>0.33333333333333331</v>
      </c>
      <c r="I93" s="1">
        <f>COUNTIFS(Table2[Sub-Sector],Table3[[#This Row],[Sub-Sector]],Table2[Relative Volume],"&gt;=1")/Table3[[#This Row],[Count]]</f>
        <v>0.16666666666666666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0.83333333333333337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0.5</v>
      </c>
      <c r="O93" s="1">
        <f>COUNTIFS(Table2[Sub-Sector],Table3[[#This Row],[Sub-Sector]],Table2[% Away From Current Month High],"&lt;=0.05")/Table3[[#This Row],[Count]]</f>
        <v>0.5</v>
      </c>
      <c r="P93" s="1">
        <f>COUNTIFS(Table2[Sub-Sector],Table3[[#This Row],[Sub-Sector]],Table2[% Away From 52W High],"&lt;=10")/Table3[[#This Row],[Count]]</f>
        <v>0.33333333333333331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0.33333333333333331</v>
      </c>
      <c r="S93" s="1">
        <f>COUNTIFS(Table2[Sub-Sector],Table3[[#This Row],[Sub-Sector]],Table2[% Price above 50 EMA],"&gt;=0")/Table3[[#This Row],[Count]]</f>
        <v>0.5</v>
      </c>
      <c r="T93" s="1">
        <f>COUNTIFS(Table2[Sub-Sector],Table3[[#This Row],[Sub-Sector]],Table2[% Price above 200 EMA],"&gt;=0")/Table3[[#This Row],[Count]]</f>
        <v>0.66666666666666663</v>
      </c>
      <c r="U93" s="1">
        <f>COUNTIFS(Table2[Sub-Sector],Table3[[#This Row],[Sub-Sector]],Table2[Rate of Change - Zone],"Positive")/Table3[[#This Row],[Count]]</f>
        <v>0.33333333333333331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488.5</v>
      </c>
      <c r="X93">
        <f>_xlfn.RANK.AVG(Table3[[#This Row],[Score]],Table3[Score],1)</f>
        <v>75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3">
        <f>_xlfn.RANK.AVG(Table3[[#This Row],[Score 2 ]],Table3[[Score 2 ]],1)</f>
        <v>92</v>
      </c>
    </row>
    <row r="94" spans="1:26" x14ac:dyDescent="0.3">
      <c r="A94" t="s">
        <v>395</v>
      </c>
      <c r="B94">
        <f>COUNTIFS(Table2[Sub-Sector],Table3[[#This Row],[Sub-Sector]])</f>
        <v>10</v>
      </c>
      <c r="C94" s="1">
        <f>COUNTIFS(Table2[Sub-Sector],Table3[[#This Row],[Sub-Sector]],Table2[Uptrend],"Uptrend")/Table3[[#This Row],[Count]]</f>
        <v>0.3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0.1</v>
      </c>
      <c r="F94" s="1">
        <f>COUNTIFS(Table2[Sub-Sector],Table3[[#This Row],[Sub-Sector]],Table2[6M Return vs Nifty],"&gt;=10")/Table3[[#This Row],[Count]]</f>
        <v>0.3</v>
      </c>
      <c r="G94" s="1">
        <f>COUNTIFS(Table2[Sub-Sector],Table3[[#This Row],[Sub-Sector]],Table2[1Y Return vs Nifty],"&gt;=10")/Table3[[#This Row],[Count]]</f>
        <v>0.2</v>
      </c>
      <c r="H94" s="1">
        <f>COUNTIFS(Table2[Sub-Sector],Table3[[#This Row],[Sub-Sector]],Table2[RSI Exponential â€“ 14D],"&gt;=50")/Table3[[#This Row],[Count]]</f>
        <v>0.4</v>
      </c>
      <c r="I94" s="1">
        <f>COUNTIFS(Table2[Sub-Sector],Table3[[#This Row],[Sub-Sector]],Table2[Relative Volume],"&gt;=1")/Table3[[#This Row],[Count]]</f>
        <v>0.5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0.9</v>
      </c>
      <c r="N94" s="1">
        <f>COUNTIFS(Table2[Sub-Sector],Table3[[#This Row],[Sub-Sector]],Table2[% Away From Current Month Low],"&gt;=0.05")/Table3[[#This Row],[Count]]</f>
        <v>0.2</v>
      </c>
      <c r="O94" s="1">
        <f>COUNTIFS(Table2[Sub-Sector],Table3[[#This Row],[Sub-Sector]],Table2[% Away From Current Month High],"&lt;=0.05")/Table3[[#This Row],[Count]]</f>
        <v>0.2</v>
      </c>
      <c r="P94" s="1">
        <f>COUNTIFS(Table2[Sub-Sector],Table3[[#This Row],[Sub-Sector]],Table2[% Away From 52W High],"&lt;=10")/Table3[[#This Row],[Count]]</f>
        <v>0.1</v>
      </c>
      <c r="Q94" s="1">
        <f>COUNTIFS(Table2[Sub-Sector],Table3[[#This Row],[Sub-Sector]],Table2[% Away From 52W Low],"&gt;=10")/Table3[[#This Row],[Count]]</f>
        <v>0.7</v>
      </c>
      <c r="R94" s="1">
        <f>COUNTIFS(Table2[Sub-Sector],Table3[[#This Row],[Sub-Sector]],Table2[% Price above 20 EMA],"&gt;=0")/Table3[[#This Row],[Count]]</f>
        <v>0.3</v>
      </c>
      <c r="S94" s="1">
        <f>COUNTIFS(Table2[Sub-Sector],Table3[[#This Row],[Sub-Sector]],Table2[% Price above 50 EMA],"&gt;=0")/Table3[[#This Row],[Count]]</f>
        <v>0.4</v>
      </c>
      <c r="T94" s="1">
        <f>COUNTIFS(Table2[Sub-Sector],Table3[[#This Row],[Sub-Sector]],Table2[% Price above 200 EMA],"&gt;=0")/Table3[[#This Row],[Count]]</f>
        <v>0.4</v>
      </c>
      <c r="U94" s="1">
        <f>COUNTIFS(Table2[Sub-Sector],Table3[[#This Row],[Sub-Sector]],Table2[Rate of Change - Zone],"Positive")/Table3[[#This Row],[Count]]</f>
        <v>0.2</v>
      </c>
      <c r="V94" s="1">
        <f>COUNTIFS(Table2[Sub-Sector],Table3[[#This Row],[Sub-Sector]],Table2[Sharpe Ratio],"&gt;=0.10")/Table3[[#This Row],[Count]]</f>
        <v>0.1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</v>
      </c>
      <c r="X94">
        <f>_xlfn.RANK.AVG(Table3[[#This Row],[Score]],Table3[Score],1)</f>
        <v>102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</v>
      </c>
      <c r="Z94">
        <f>_xlfn.RANK.AVG(Table3[[#This Row],[Score 2 ]],Table3[[Score 2 ]],1)</f>
        <v>93</v>
      </c>
    </row>
    <row r="95" spans="1:26" x14ac:dyDescent="0.3">
      <c r="A95" t="s">
        <v>24</v>
      </c>
      <c r="B95">
        <f>COUNTIFS(Table2[Sub-Sector],Table3[[#This Row],[Sub-Sector]])</f>
        <v>20</v>
      </c>
      <c r="C95" s="1">
        <f>COUNTIFS(Table2[Sub-Sector],Table3[[#This Row],[Sub-Sector]],Table2[Uptrend],"Uptrend")/Table3[[#This Row],[Count]]</f>
        <v>0.4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0.1</v>
      </c>
      <c r="F95" s="1">
        <f>COUNTIFS(Table2[Sub-Sector],Table3[[#This Row],[Sub-Sector]],Table2[6M Return vs Nifty],"&gt;=10")/Table3[[#This Row],[Count]]</f>
        <v>0.1</v>
      </c>
      <c r="G95" s="1">
        <f>COUNTIFS(Table2[Sub-Sector],Table3[[#This Row],[Sub-Sector]],Table2[1Y Return vs Nifty],"&gt;=10")/Table3[[#This Row],[Count]]</f>
        <v>0.25</v>
      </c>
      <c r="H95" s="1">
        <f>COUNTIFS(Table2[Sub-Sector],Table3[[#This Row],[Sub-Sector]],Table2[RSI Exponential â€“ 14D],"&gt;=50")/Table3[[#This Row],[Count]]</f>
        <v>0.15</v>
      </c>
      <c r="I95" s="1">
        <f>COUNTIFS(Table2[Sub-Sector],Table3[[#This Row],[Sub-Sector]],Table2[Relative Volume],"&gt;=1")/Table3[[#This Row],[Count]]</f>
        <v>0.55000000000000004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0.05</v>
      </c>
      <c r="O95" s="1">
        <f>COUNTIFS(Table2[Sub-Sector],Table3[[#This Row],[Sub-Sector]],Table2[% Away From Current Month High],"&lt;=0.05")/Table3[[#This Row],[Count]]</f>
        <v>0.3</v>
      </c>
      <c r="P95" s="1">
        <f>COUNTIFS(Table2[Sub-Sector],Table3[[#This Row],[Sub-Sector]],Table2[% Away From 52W High],"&lt;=10")/Table3[[#This Row],[Count]]</f>
        <v>0.3</v>
      </c>
      <c r="Q95" s="1">
        <f>COUNTIFS(Table2[Sub-Sector],Table3[[#This Row],[Sub-Sector]],Table2[% Away From 52W Low],"&gt;=10")/Table3[[#This Row],[Count]]</f>
        <v>0.65</v>
      </c>
      <c r="R95" s="1">
        <f>COUNTIFS(Table2[Sub-Sector],Table3[[#This Row],[Sub-Sector]],Table2[% Price above 20 EMA],"&gt;=0")/Table3[[#This Row],[Count]]</f>
        <v>0.15</v>
      </c>
      <c r="S95" s="1">
        <f>COUNTIFS(Table2[Sub-Sector],Table3[[#This Row],[Sub-Sector]],Table2[% Price above 50 EMA],"&gt;=0")/Table3[[#This Row],[Count]]</f>
        <v>0.2</v>
      </c>
      <c r="T95" s="1">
        <f>COUNTIFS(Table2[Sub-Sector],Table3[[#This Row],[Sub-Sector]],Table2[% Price above 200 EMA],"&gt;=0")/Table3[[#This Row],[Count]]</f>
        <v>0.4</v>
      </c>
      <c r="U95" s="1">
        <f>COUNTIFS(Table2[Sub-Sector],Table3[[#This Row],[Sub-Sector]],Table2[Rate of Change - Zone],"Positive")/Table3[[#This Row],[Count]]</f>
        <v>0.2</v>
      </c>
      <c r="V95" s="1">
        <f>COUNTIFS(Table2[Sub-Sector],Table3[[#This Row],[Sub-Sector]],Table2[Sharpe Ratio],"&gt;=0.10")/Table3[[#This Row],[Count]]</f>
        <v>0.25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</v>
      </c>
      <c r="X95">
        <f>_xlfn.RANK.AVG(Table3[[#This Row],[Score]],Table3[Score],1)</f>
        <v>101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95">
        <f>_xlfn.RANK.AVG(Table3[[#This Row],[Score 2 ]],Table3[[Score 2 ]],1)</f>
        <v>94</v>
      </c>
    </row>
    <row r="96" spans="1:26" x14ac:dyDescent="0.3">
      <c r="A96" t="s">
        <v>311</v>
      </c>
      <c r="B96">
        <f>COUNTIFS(Table2[Sub-Sector],Table3[[#This Row],[Sub-Sector]])</f>
        <v>6</v>
      </c>
      <c r="C96" s="1">
        <f>COUNTIFS(Table2[Sub-Sector],Table3[[#This Row],[Sub-Sector]],Table2[Uptrend],"Uptrend")/Table3[[#This Row],[Count]]</f>
        <v>0.33333333333333331</v>
      </c>
      <c r="D96" s="1">
        <f>COUNTIFS(Table2[Sub-Sector],Table3[[#This Row],[Sub-Sector]],Table2[1W Return vs Nifty],"&gt;=5")/Table3[[#This Row],[Count]]</f>
        <v>0.16666666666666666</v>
      </c>
      <c r="E96" s="1">
        <f>COUNTIFS(Table2[Sub-Sector],Table3[[#This Row],[Sub-Sector]],Table2[1M Return vs Nifty],"&gt;=5")/Table3[[#This Row],[Count]]</f>
        <v>0.16666666666666666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0.5</v>
      </c>
      <c r="H96" s="1">
        <f>COUNTIFS(Table2[Sub-Sector],Table3[[#This Row],[Sub-Sector]],Table2[RSI Exponential â€“ 14D],"&gt;=50")/Table3[[#This Row],[Count]]</f>
        <v>0.16666666666666666</v>
      </c>
      <c r="I96" s="1">
        <f>COUNTIFS(Table2[Sub-Sector],Table3[[#This Row],[Sub-Sector]],Table2[Relative Volume],"&gt;=1")/Table3[[#This Row],[Count]]</f>
        <v>0.5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0.16666666666666666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0.66666666666666663</v>
      </c>
      <c r="O96" s="1">
        <f>COUNTIFS(Table2[Sub-Sector],Table3[[#This Row],[Sub-Sector]],Table2[% Away From Current Month High],"&lt;=0.05")/Table3[[#This Row],[Count]]</f>
        <v>0.16666666666666666</v>
      </c>
      <c r="P96" s="1">
        <f>COUNTIFS(Table2[Sub-Sector],Table3[[#This Row],[Sub-Sector]],Table2[% Away From 52W High],"&lt;=10")/Table3[[#This Row],[Count]]</f>
        <v>0.16666666666666666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0.16666666666666666</v>
      </c>
      <c r="S96" s="1">
        <f>COUNTIFS(Table2[Sub-Sector],Table3[[#This Row],[Sub-Sector]],Table2[% Price above 50 EMA],"&gt;=0")/Table3[[#This Row],[Count]]</f>
        <v>0.33333333333333331</v>
      </c>
      <c r="T96" s="1">
        <f>COUNTIFS(Table2[Sub-Sector],Table3[[#This Row],[Sub-Sector]],Table2[% Price above 200 EMA],"&gt;=0")/Table3[[#This Row],[Count]]</f>
        <v>0.83333333333333337</v>
      </c>
      <c r="U96" s="1">
        <f>COUNTIFS(Table2[Sub-Sector],Table3[[#This Row],[Sub-Sector]],Table2[Rate of Change - Zone],"Positive")/Table3[[#This Row],[Count]]</f>
        <v>0.16666666666666666</v>
      </c>
      <c r="V96" s="1">
        <f>COUNTIFS(Table2[Sub-Sector],Table3[[#This Row],[Sub-Sector]],Table2[Sharpe Ratio],"&gt;=0.10")/Table3[[#This Row],[Count]]</f>
        <v>0.66666666666666663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96">
        <f>_xlfn.RANK.AVG(Table3[[#This Row],[Score]],Table3[Score],1)</f>
        <v>84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96">
        <f>_xlfn.RANK.AVG(Table3[[#This Row],[Score 2 ]],Table3[[Score 2 ]],1)</f>
        <v>95</v>
      </c>
    </row>
    <row r="97" spans="1:26" x14ac:dyDescent="0.3">
      <c r="A97" t="s">
        <v>554</v>
      </c>
      <c r="B97">
        <f>COUNTIFS(Table2[Sub-Sector],Table3[[#This Row],[Sub-Sector]])</f>
        <v>2</v>
      </c>
      <c r="C97" s="1">
        <f>COUNTIFS(Table2[Sub-Sector],Table3[[#This Row],[Sub-Sector]],Table2[Uptrend],"Uptrend")/Table3[[#This Row],[Count]]</f>
        <v>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0.5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0.5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0.5</v>
      </c>
      <c r="T97" s="1">
        <f>COUNTIFS(Table2[Sub-Sector],Table3[[#This Row],[Sub-Sector]],Table2[% Price above 200 EMA],"&gt;=0")/Table3[[#This Row],[Count]]</f>
        <v>0.5</v>
      </c>
      <c r="U97" s="1">
        <f>COUNTIFS(Table2[Sub-Sector],Table3[[#This Row],[Sub-Sector]],Table2[Rate of Change - Zone],"Positive")/Table3[[#This Row],[Count]]</f>
        <v>0.5</v>
      </c>
      <c r="V97" s="1">
        <f>COUNTIFS(Table2[Sub-Sector],Table3[[#This Row],[Sub-Sector]],Table2[Sharpe Ratio],"&gt;=0.10")/Table3[[#This Row],[Count]]</f>
        <v>0.5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514.5</v>
      </c>
      <c r="X97">
        <f>_xlfn.RANK.AVG(Table3[[#This Row],[Score]],Table3[Score],1)</f>
        <v>85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7">
        <f>_xlfn.RANK.AVG(Table3[[#This Row],[Score 2 ]],Table3[[Score 2 ]],1)</f>
        <v>96</v>
      </c>
    </row>
    <row r="98" spans="1:26" x14ac:dyDescent="0.3">
      <c r="A98" t="s">
        <v>37</v>
      </c>
      <c r="B98">
        <f>COUNTIFS(Table2[Sub-Sector],Table3[[#This Row],[Sub-Sector]])</f>
        <v>10</v>
      </c>
      <c r="C98" s="1">
        <f>COUNTIFS(Table2[Sub-Sector],Table3[[#This Row],[Sub-Sector]],Table2[Uptrend],"Uptrend")/Table3[[#This Row],[Count]]</f>
        <v>0.9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0.6</v>
      </c>
      <c r="F98" s="1">
        <f>COUNTIFS(Table2[Sub-Sector],Table3[[#This Row],[Sub-Sector]],Table2[6M Return vs Nifty],"&gt;=10")/Table3[[#This Row],[Count]]</f>
        <v>0.1</v>
      </c>
      <c r="G98" s="1">
        <f>COUNTIFS(Table2[Sub-Sector],Table3[[#This Row],[Sub-Sector]],Table2[1Y Return vs Nifty],"&gt;=10")/Table3[[#This Row],[Count]]</f>
        <v>0.4</v>
      </c>
      <c r="H98" s="1">
        <f>COUNTIFS(Table2[Sub-Sector],Table3[[#This Row],[Sub-Sector]],Table2[RSI Exponential â€“ 14D],"&gt;=50")/Table3[[#This Row],[Count]]</f>
        <v>0.5</v>
      </c>
      <c r="I98" s="1">
        <f>COUNTIFS(Table2[Sub-Sector],Table3[[#This Row],[Sub-Sector]],Table2[Relative Volume],"&gt;=1")/Table3[[#This Row],[Count]]</f>
        <v>0.3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0.9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0.3</v>
      </c>
      <c r="P98" s="1">
        <f>COUNTIFS(Table2[Sub-Sector],Table3[[#This Row],[Sub-Sector]],Table2[% Away From 52W High],"&lt;=10")/Table3[[#This Row],[Count]]</f>
        <v>0.5</v>
      </c>
      <c r="Q98" s="1">
        <f>COUNTIFS(Table2[Sub-Sector],Table3[[#This Row],[Sub-Sector]],Table2[% Away From 52W Low],"&gt;=10")/Table3[[#This Row],[Count]]</f>
        <v>0.9</v>
      </c>
      <c r="R98" s="1">
        <f>COUNTIFS(Table2[Sub-Sector],Table3[[#This Row],[Sub-Sector]],Table2[% Price above 20 EMA],"&gt;=0")/Table3[[#This Row],[Count]]</f>
        <v>0.5</v>
      </c>
      <c r="S98" s="1">
        <f>COUNTIFS(Table2[Sub-Sector],Table3[[#This Row],[Sub-Sector]],Table2[% Price above 50 EMA],"&gt;=0")/Table3[[#This Row],[Count]]</f>
        <v>0.8</v>
      </c>
      <c r="T98" s="1">
        <f>COUNTIFS(Table2[Sub-Sector],Table3[[#This Row],[Sub-Sector]],Table2[% Price above 200 EMA],"&gt;=0")/Table3[[#This Row],[Count]]</f>
        <v>0.9</v>
      </c>
      <c r="U98" s="1">
        <f>COUNTIFS(Table2[Sub-Sector],Table3[[#This Row],[Sub-Sector]],Table2[Rate of Change - Zone],"Positive")/Table3[[#This Row],[Count]]</f>
        <v>0.4</v>
      </c>
      <c r="V98" s="1">
        <f>COUNTIFS(Table2[Sub-Sector],Table3[[#This Row],[Sub-Sector]],Table2[Sharpe Ratio],"&gt;=0.10")/Table3[[#This Row],[Count]]</f>
        <v>0.1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456.5</v>
      </c>
      <c r="X98">
        <f>_xlfn.RANK.AVG(Table3[[#This Row],[Score]],Table3[Score],1)</f>
        <v>69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8">
        <f>_xlfn.RANK.AVG(Table3[[#This Row],[Score 2 ]],Table3[[Score 2 ]],1)</f>
        <v>97</v>
      </c>
    </row>
    <row r="99" spans="1:26" x14ac:dyDescent="0.3">
      <c r="A99" t="s">
        <v>293</v>
      </c>
      <c r="B99">
        <f>COUNTIFS(Table2[Sub-Sector],Table3[[#This Row],[Sub-Sector]])</f>
        <v>14</v>
      </c>
      <c r="C99" s="1">
        <f>COUNTIFS(Table2[Sub-Sector],Table3[[#This Row],[Sub-Sector]],Table2[Uptrend],"Uptrend")/Table3[[#This Row],[Count]]</f>
        <v>0.6428571428571429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7.1428571428571425E-2</v>
      </c>
      <c r="F99" s="1">
        <f>COUNTIFS(Table2[Sub-Sector],Table3[[#This Row],[Sub-Sector]],Table2[6M Return vs Nifty],"&gt;=10")/Table3[[#This Row],[Count]]</f>
        <v>0.35714285714285715</v>
      </c>
      <c r="G99" s="1">
        <f>COUNTIFS(Table2[Sub-Sector],Table3[[#This Row],[Sub-Sector]],Table2[1Y Return vs Nifty],"&gt;=10")/Table3[[#This Row],[Count]]</f>
        <v>0.42857142857142855</v>
      </c>
      <c r="H99" s="1">
        <f>COUNTIFS(Table2[Sub-Sector],Table3[[#This Row],[Sub-Sector]],Table2[RSI Exponential â€“ 14D],"&gt;=50")/Table3[[#This Row],[Count]]</f>
        <v>0.35714285714285715</v>
      </c>
      <c r="I99" s="1">
        <f>COUNTIFS(Table2[Sub-Sector],Table3[[#This Row],[Sub-Sector]],Table2[Relative Volume],"&gt;=1")/Table3[[#This Row],[Count]]</f>
        <v>0.21428571428571427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7.1428571428571425E-2</v>
      </c>
      <c r="M99" s="1">
        <f>COUNTIFS(Table2[Sub-Sector],Table3[[#This Row],[Sub-Sector]],Table2[% Away From Current Week High],"&lt;=0.05")/Table3[[#This Row],[Count]]</f>
        <v>0.9285714285714286</v>
      </c>
      <c r="N99" s="1">
        <f>COUNTIFS(Table2[Sub-Sector],Table3[[#This Row],[Sub-Sector]],Table2[% Away From Current Month Low],"&gt;=0.05")/Table3[[#This Row],[Count]]</f>
        <v>0.35714285714285715</v>
      </c>
      <c r="O99" s="1">
        <f>COUNTIFS(Table2[Sub-Sector],Table3[[#This Row],[Sub-Sector]],Table2[% Away From Current Month High],"&lt;=0.05")/Table3[[#This Row],[Count]]</f>
        <v>0.5</v>
      </c>
      <c r="P99" s="1">
        <f>COUNTIFS(Table2[Sub-Sector],Table3[[#This Row],[Sub-Sector]],Table2[% Away From 52W High],"&lt;=10")/Table3[[#This Row],[Count]]</f>
        <v>0.2857142857142857</v>
      </c>
      <c r="Q99" s="1">
        <f>COUNTIFS(Table2[Sub-Sector],Table3[[#This Row],[Sub-Sector]],Table2[% Away From 52W Low],"&gt;=10")/Table3[[#This Row],[Count]]</f>
        <v>0.9285714285714286</v>
      </c>
      <c r="R99" s="1">
        <f>COUNTIFS(Table2[Sub-Sector],Table3[[#This Row],[Sub-Sector]],Table2[% Price above 20 EMA],"&gt;=0")/Table3[[#This Row],[Count]]</f>
        <v>0.35714285714285715</v>
      </c>
      <c r="S99" s="1">
        <f>COUNTIFS(Table2[Sub-Sector],Table3[[#This Row],[Sub-Sector]],Table2[% Price above 50 EMA],"&gt;=0")/Table3[[#This Row],[Count]]</f>
        <v>0.42857142857142855</v>
      </c>
      <c r="T99" s="1">
        <f>COUNTIFS(Table2[Sub-Sector],Table3[[#This Row],[Sub-Sector]],Table2[% Price above 200 EMA],"&gt;=0")/Table3[[#This Row],[Count]]</f>
        <v>0.6428571428571429</v>
      </c>
      <c r="U99" s="1">
        <f>COUNTIFS(Table2[Sub-Sector],Table3[[#This Row],[Sub-Sector]],Table2[Rate of Change - Zone],"Positive")/Table3[[#This Row],[Count]]</f>
        <v>7.1428571428571425E-2</v>
      </c>
      <c r="V99" s="1">
        <f>COUNTIFS(Table2[Sub-Sector],Table3[[#This Row],[Sub-Sector]],Table2[Sharpe Ratio],"&gt;=0.10")/Table3[[#This Row],[Count]]</f>
        <v>0.2857142857142857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99">
        <f>_xlfn.RANK.AVG(Table3[[#This Row],[Score]],Table3[Score],1)</f>
        <v>99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9">
        <f>_xlfn.RANK.AVG(Table3[[#This Row],[Score 2 ]],Table3[[Score 2 ]],1)</f>
        <v>98</v>
      </c>
    </row>
    <row r="100" spans="1:26" x14ac:dyDescent="0.3">
      <c r="A100" t="s">
        <v>536</v>
      </c>
      <c r="B100">
        <f>COUNTIFS(Table2[Sub-Sector],Table3[[#This Row],[Sub-Sector]])</f>
        <v>9</v>
      </c>
      <c r="C100" s="1">
        <f>COUNTIFS(Table2[Sub-Sector],Table3[[#This Row],[Sub-Sector]],Table2[Uptrend],"Uptrend")/Table3[[#This Row],[Count]]</f>
        <v>0.66666666666666663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0.1111111111111111</v>
      </c>
      <c r="F100" s="1">
        <f>COUNTIFS(Table2[Sub-Sector],Table3[[#This Row],[Sub-Sector]],Table2[6M Return vs Nifty],"&gt;=10")/Table3[[#This Row],[Count]]</f>
        <v>0.33333333333333331</v>
      </c>
      <c r="G100" s="1">
        <f>COUNTIFS(Table2[Sub-Sector],Table3[[#This Row],[Sub-Sector]],Table2[1Y Return vs Nifty],"&gt;=10")/Table3[[#This Row],[Count]]</f>
        <v>0.22222222222222221</v>
      </c>
      <c r="H100" s="1">
        <f>COUNTIFS(Table2[Sub-Sector],Table3[[#This Row],[Sub-Sector]],Table2[RSI Exponential â€“ 14D],"&gt;=50")/Table3[[#This Row],[Count]]</f>
        <v>0.22222222222222221</v>
      </c>
      <c r="I100" s="1">
        <f>COUNTIFS(Table2[Sub-Sector],Table3[[#This Row],[Sub-Sector]],Table2[Relative Volume],"&gt;=1")/Table3[[#This Row],[Count]]</f>
        <v>0.22222222222222221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0.33333333333333331</v>
      </c>
      <c r="O100" s="1">
        <f>COUNTIFS(Table2[Sub-Sector],Table3[[#This Row],[Sub-Sector]],Table2[% Away From Current Month High],"&lt;=0.05")/Table3[[#This Row],[Count]]</f>
        <v>0.22222222222222221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0.22222222222222221</v>
      </c>
      <c r="S100" s="1">
        <f>COUNTIFS(Table2[Sub-Sector],Table3[[#This Row],[Sub-Sector]],Table2[% Price above 50 EMA],"&gt;=0")/Table3[[#This Row],[Count]]</f>
        <v>0.66666666666666663</v>
      </c>
      <c r="T100" s="1">
        <f>COUNTIFS(Table2[Sub-Sector],Table3[[#This Row],[Sub-Sector]],Table2[% Price above 200 EMA],"&gt;=0")/Table3[[#This Row],[Count]]</f>
        <v>0.66666666666666663</v>
      </c>
      <c r="U100" s="1">
        <f>COUNTIFS(Table2[Sub-Sector],Table3[[#This Row],[Sub-Sector]],Table2[Rate of Change - Zone],"Positive")/Table3[[#This Row],[Count]]</f>
        <v>0.22222222222222221</v>
      </c>
      <c r="V100" s="1">
        <f>COUNTIFS(Table2[Sub-Sector],Table3[[#This Row],[Sub-Sector]],Table2[Sharpe Ratio],"&gt;=0.10")/Table3[[#This Row],[Count]]</f>
        <v>0.33333333333333331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100">
        <f>_xlfn.RANK.AVG(Table3[[#This Row],[Score]],Table3[Score],1)</f>
        <v>97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0">
        <f>_xlfn.RANK.AVG(Table3[[#This Row],[Score 2 ]],Table3[[Score 2 ]],1)</f>
        <v>99</v>
      </c>
    </row>
    <row r="101" spans="1:26" x14ac:dyDescent="0.3">
      <c r="A101" t="s">
        <v>57</v>
      </c>
      <c r="B101">
        <f>COUNTIFS(Table2[Sub-Sector],Table3[[#This Row],[Sub-Sector]])</f>
        <v>17</v>
      </c>
      <c r="C101" s="1">
        <f>COUNTIFS(Table2[Sub-Sector],Table3[[#This Row],[Sub-Sector]],Table2[Uptrend],"Uptrend")/Table3[[#This Row],[Count]]</f>
        <v>0.29411764705882354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5.8823529411764705E-2</v>
      </c>
      <c r="F101" s="1">
        <f>COUNTIFS(Table2[Sub-Sector],Table3[[#This Row],[Sub-Sector]],Table2[6M Return vs Nifty],"&gt;=10")/Table3[[#This Row],[Count]]</f>
        <v>0.11764705882352941</v>
      </c>
      <c r="G101" s="1">
        <f>COUNTIFS(Table2[Sub-Sector],Table3[[#This Row],[Sub-Sector]],Table2[1Y Return vs Nifty],"&gt;=10")/Table3[[#This Row],[Count]]</f>
        <v>0.35294117647058826</v>
      </c>
      <c r="H101" s="1">
        <f>COUNTIFS(Table2[Sub-Sector],Table3[[#This Row],[Sub-Sector]],Table2[RSI Exponential â€“ 14D],"&gt;=50")/Table3[[#This Row],[Count]]</f>
        <v>0.23529411764705882</v>
      </c>
      <c r="I101" s="1">
        <f>COUNTIFS(Table2[Sub-Sector],Table3[[#This Row],[Sub-Sector]],Table2[Relative Volume],"&gt;=1")/Table3[[#This Row],[Count]]</f>
        <v>0.29411764705882354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0.29411764705882354</v>
      </c>
      <c r="O101" s="1">
        <f>COUNTIFS(Table2[Sub-Sector],Table3[[#This Row],[Sub-Sector]],Table2[% Away From Current Month High],"&lt;=0.05")/Table3[[#This Row],[Count]]</f>
        <v>0.41176470588235292</v>
      </c>
      <c r="P101" s="1">
        <f>COUNTIFS(Table2[Sub-Sector],Table3[[#This Row],[Sub-Sector]],Table2[% Away From 52W High],"&lt;=10")/Table3[[#This Row],[Count]]</f>
        <v>0.29411764705882354</v>
      </c>
      <c r="Q101" s="1">
        <f>COUNTIFS(Table2[Sub-Sector],Table3[[#This Row],[Sub-Sector]],Table2[% Away From 52W Low],"&gt;=10")/Table3[[#This Row],[Count]]</f>
        <v>0.70588235294117652</v>
      </c>
      <c r="R101" s="1">
        <f>COUNTIFS(Table2[Sub-Sector],Table3[[#This Row],[Sub-Sector]],Table2[% Price above 20 EMA],"&gt;=0")/Table3[[#This Row],[Count]]</f>
        <v>0.23529411764705882</v>
      </c>
      <c r="S101" s="1">
        <f>COUNTIFS(Table2[Sub-Sector],Table3[[#This Row],[Sub-Sector]],Table2[% Price above 50 EMA],"&gt;=0")/Table3[[#This Row],[Count]]</f>
        <v>0.23529411764705882</v>
      </c>
      <c r="T101" s="1">
        <f>COUNTIFS(Table2[Sub-Sector],Table3[[#This Row],[Sub-Sector]],Table2[% Price above 200 EMA],"&gt;=0")/Table3[[#This Row],[Count]]</f>
        <v>0.47058823529411764</v>
      </c>
      <c r="U101" s="1">
        <f>COUNTIFS(Table2[Sub-Sector],Table3[[#This Row],[Sub-Sector]],Table2[Rate of Change - Zone],"Positive")/Table3[[#This Row],[Count]]</f>
        <v>0.23529411764705882</v>
      </c>
      <c r="V101" s="1">
        <f>COUNTIFS(Table2[Sub-Sector],Table3[[#This Row],[Sub-Sector]],Table2[Sharpe Ratio],"&gt;=0.10")/Table3[[#This Row],[Count]]</f>
        <v>0.11764705882352941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597.5</v>
      </c>
      <c r="X101">
        <f>_xlfn.RANK.AVG(Table3[[#This Row],[Score]],Table3[Score],1)</f>
        <v>106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</v>
      </c>
      <c r="Z101">
        <f>_xlfn.RANK.AVG(Table3[[#This Row],[Score 2 ]],Table3[[Score 2 ]],1)</f>
        <v>100</v>
      </c>
    </row>
    <row r="102" spans="1:26" x14ac:dyDescent="0.3">
      <c r="A102" t="s">
        <v>509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1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1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102">
        <f>_xlfn.RANK.AVG(Table3[[#This Row],[Score]],Table3[Score],1)</f>
        <v>89.5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02">
        <f>_xlfn.RANK.AVG(Table3[[#This Row],[Score 2 ]],Table3[[Score 2 ]],1)</f>
        <v>101</v>
      </c>
    </row>
    <row r="103" spans="1:26" x14ac:dyDescent="0.3">
      <c r="A103" t="s">
        <v>923</v>
      </c>
      <c r="B103">
        <f>COUNTIFS(Table2[Sub-Sector],Table3[[#This Row],[Sub-Sector]])</f>
        <v>2</v>
      </c>
      <c r="C103" s="1">
        <f>COUNTIFS(Table2[Sub-Sector],Table3[[#This Row],[Sub-Sector]],Table2[Uptrend],"Uptrend")/Table3[[#This Row],[Count]]</f>
        <v>0.5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0.5</v>
      </c>
      <c r="G103" s="1">
        <f>COUNTIFS(Table2[Sub-Sector],Table3[[#This Row],[Sub-Sector]],Table2[1Y Return vs Nifty],"&gt;=10")/Table3[[#This Row],[Count]]</f>
        <v>0.5</v>
      </c>
      <c r="H103" s="1">
        <f>COUNTIFS(Table2[Sub-Sector],Table3[[#This Row],[Sub-Sector]],Table2[RSI Exponential â€“ 14D],"&gt;=50")/Table3[[#This Row],[Count]]</f>
        <v>0.5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0.5</v>
      </c>
      <c r="O103" s="1">
        <f>COUNTIFS(Table2[Sub-Sector],Table3[[#This Row],[Sub-Sector]],Table2[% Away From Current Month High],"&lt;=0.05")/Table3[[#This Row],[Count]]</f>
        <v>0.5</v>
      </c>
      <c r="P103" s="1">
        <f>COUNTIFS(Table2[Sub-Sector],Table3[[#This Row],[Sub-Sector]],Table2[% Away From 52W High],"&lt;=10")/Table3[[#This Row],[Count]]</f>
        <v>0.5</v>
      </c>
      <c r="Q103" s="1">
        <f>COUNTIFS(Table2[Sub-Sector],Table3[[#This Row],[Sub-Sector]],Table2[% Away From 52W Low],"&gt;=10")/Table3[[#This Row],[Count]]</f>
        <v>0.5</v>
      </c>
      <c r="R103" s="1">
        <f>COUNTIFS(Table2[Sub-Sector],Table3[[#This Row],[Sub-Sector]],Table2[% Price above 20 EMA],"&gt;=0")/Table3[[#This Row],[Count]]</f>
        <v>0.5</v>
      </c>
      <c r="S103" s="1">
        <f>COUNTIFS(Table2[Sub-Sector],Table3[[#This Row],[Sub-Sector]],Table2[% Price above 50 EMA],"&gt;=0")/Table3[[#This Row],[Count]]</f>
        <v>0.5</v>
      </c>
      <c r="T103" s="1">
        <f>COUNTIFS(Table2[Sub-Sector],Table3[[#This Row],[Sub-Sector]],Table2[% Price above 200 EMA],"&gt;=0")/Table3[[#This Row],[Count]]</f>
        <v>0.5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</v>
      </c>
      <c r="X103">
        <f>_xlfn.RANK.AVG(Table3[[#This Row],[Score]],Table3[Score],1)</f>
        <v>107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3">
        <f>_xlfn.RANK.AVG(Table3[[#This Row],[Score 2 ]],Table3[[Score 2 ]],1)</f>
        <v>102.5</v>
      </c>
    </row>
    <row r="104" spans="1:26" x14ac:dyDescent="0.3">
      <c r="A104" t="s">
        <v>363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635</v>
      </c>
      <c r="X104">
        <f>_xlfn.RANK.AVG(Table3[[#This Row],[Score]],Table3[Score],1)</f>
        <v>110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4">
        <f>_xlfn.RANK.AVG(Table3[[#This Row],[Score 2 ]],Table3[[Score 2 ]],1)</f>
        <v>102.5</v>
      </c>
    </row>
    <row r="105" spans="1:26" x14ac:dyDescent="0.3">
      <c r="A105" t="s">
        <v>78</v>
      </c>
      <c r="B105">
        <f>COUNTIFS(Table2[Sub-Sector],Table3[[#This Row],[Sub-Sector]])</f>
        <v>19</v>
      </c>
      <c r="C105" s="1">
        <f>COUNTIFS(Table2[Sub-Sector],Table3[[#This Row],[Sub-Sector]],Table2[Uptrend],"Uptrend")/Table3[[#This Row],[Count]]</f>
        <v>0.36842105263157893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0.10526315789473684</v>
      </c>
      <c r="F105" s="1">
        <f>COUNTIFS(Table2[Sub-Sector],Table3[[#This Row],[Sub-Sector]],Table2[6M Return vs Nifty],"&gt;=10")/Table3[[#This Row],[Count]]</f>
        <v>0.10526315789473684</v>
      </c>
      <c r="G105" s="1">
        <f>COUNTIFS(Table2[Sub-Sector],Table3[[#This Row],[Sub-Sector]],Table2[1Y Return vs Nifty],"&gt;=10")/Table3[[#This Row],[Count]]</f>
        <v>0.26315789473684209</v>
      </c>
      <c r="H105" s="1">
        <f>COUNTIFS(Table2[Sub-Sector],Table3[[#This Row],[Sub-Sector]],Table2[RSI Exponential â€“ 14D],"&gt;=50")/Table3[[#This Row],[Count]]</f>
        <v>0.21052631578947367</v>
      </c>
      <c r="I105" s="1">
        <f>COUNTIFS(Table2[Sub-Sector],Table3[[#This Row],[Sub-Sector]],Table2[Relative Volume],"&gt;=1")/Table3[[#This Row],[Count]]</f>
        <v>0.26315789473684209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5.2631578947368418E-2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0.10526315789473684</v>
      </c>
      <c r="O105" s="1">
        <f>COUNTIFS(Table2[Sub-Sector],Table3[[#This Row],[Sub-Sector]],Table2[% Away From Current Month High],"&lt;=0.05")/Table3[[#This Row],[Count]]</f>
        <v>0.36842105263157893</v>
      </c>
      <c r="P105" s="1">
        <f>COUNTIFS(Table2[Sub-Sector],Table3[[#This Row],[Sub-Sector]],Table2[% Away From 52W High],"&lt;=10")/Table3[[#This Row],[Count]]</f>
        <v>0.21052631578947367</v>
      </c>
      <c r="Q105" s="1">
        <f>COUNTIFS(Table2[Sub-Sector],Table3[[#This Row],[Sub-Sector]],Table2[% Away From 52W Low],"&gt;=10")/Table3[[#This Row],[Count]]</f>
        <v>0.84210526315789469</v>
      </c>
      <c r="R105" s="1">
        <f>COUNTIFS(Table2[Sub-Sector],Table3[[#This Row],[Sub-Sector]],Table2[% Price above 20 EMA],"&gt;=0")/Table3[[#This Row],[Count]]</f>
        <v>0.15789473684210525</v>
      </c>
      <c r="S105" s="1">
        <f>COUNTIFS(Table2[Sub-Sector],Table3[[#This Row],[Sub-Sector]],Table2[% Price above 50 EMA],"&gt;=0")/Table3[[#This Row],[Count]]</f>
        <v>0.26315789473684209</v>
      </c>
      <c r="T105" s="1">
        <f>COUNTIFS(Table2[Sub-Sector],Table3[[#This Row],[Sub-Sector]],Table2[% Price above 200 EMA],"&gt;=0")/Table3[[#This Row],[Count]]</f>
        <v>0.47368421052631576</v>
      </c>
      <c r="U105" s="1">
        <f>COUNTIFS(Table2[Sub-Sector],Table3[[#This Row],[Sub-Sector]],Table2[Rate of Change - Zone],"Positive")/Table3[[#This Row],[Count]]</f>
        <v>0.31578947368421051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105">
        <f>_xlfn.RANK.AVG(Table3[[#This Row],[Score]],Table3[Score],1)</f>
        <v>105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5">
        <f>_xlfn.RANK.AVG(Table3[[#This Row],[Score 2 ]],Table3[[Score 2 ]],1)</f>
        <v>104</v>
      </c>
    </row>
    <row r="106" spans="1:26" x14ac:dyDescent="0.3">
      <c r="A106" t="s">
        <v>186</v>
      </c>
      <c r="B106">
        <f>COUNTIFS(Table2[Sub-Sector],Table3[[#This Row],[Sub-Sector]])</f>
        <v>2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1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636.5</v>
      </c>
      <c r="X106">
        <f>_xlfn.RANK.AVG(Table3[[#This Row],[Score]],Table3[Score],1)</f>
        <v>112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06">
        <f>_xlfn.RANK.AVG(Table3[[#This Row],[Score 2 ]],Table3[[Score 2 ]],1)</f>
        <v>105.5</v>
      </c>
    </row>
    <row r="107" spans="1:26" x14ac:dyDescent="0.3">
      <c r="A107" t="s">
        <v>334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1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1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1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1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538.5</v>
      </c>
      <c r="X107">
        <f>_xlfn.RANK.AVG(Table3[[#This Row],[Score]],Table3[Score],1)</f>
        <v>93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07">
        <f>_xlfn.RANK.AVG(Table3[[#This Row],[Score 2 ]],Table3[[Score 2 ]],1)</f>
        <v>105.5</v>
      </c>
    </row>
    <row r="108" spans="1:26" x14ac:dyDescent="0.3">
      <c r="A108" t="s">
        <v>557</v>
      </c>
      <c r="B108">
        <f>COUNTIFS(Table2[Sub-Sector],Table3[[#This Row],[Sub-Sector]])</f>
        <v>7</v>
      </c>
      <c r="C108" s="1">
        <f>COUNTIFS(Table2[Sub-Sector],Table3[[#This Row],[Sub-Sector]],Table2[Uptrend],"Uptrend")/Table3[[#This Row],[Count]]</f>
        <v>0.2857142857142857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0.14285714285714285</v>
      </c>
      <c r="G108" s="1">
        <f>COUNTIFS(Table2[Sub-Sector],Table3[[#This Row],[Sub-Sector]],Table2[1Y Return vs Nifty],"&gt;=10")/Table3[[#This Row],[Count]]</f>
        <v>0.14285714285714285</v>
      </c>
      <c r="H108" s="1">
        <f>COUNTIFS(Table2[Sub-Sector],Table3[[#This Row],[Sub-Sector]],Table2[RSI Exponential â€“ 14D],"&gt;=50")/Table3[[#This Row],[Count]]</f>
        <v>0.2857142857142857</v>
      </c>
      <c r="I108" s="1">
        <f>COUNTIFS(Table2[Sub-Sector],Table3[[#This Row],[Sub-Sector]],Table2[Relative Volume],"&gt;=1")/Table3[[#This Row],[Count]]</f>
        <v>0.42857142857142855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0.42857142857142855</v>
      </c>
      <c r="O108" s="1">
        <f>COUNTIFS(Table2[Sub-Sector],Table3[[#This Row],[Sub-Sector]],Table2[% Away From Current Month High],"&lt;=0.05")/Table3[[#This Row],[Count]]</f>
        <v>0.5714285714285714</v>
      </c>
      <c r="P108" s="1">
        <f>COUNTIFS(Table2[Sub-Sector],Table3[[#This Row],[Sub-Sector]],Table2[% Away From 52W High],"&lt;=10")/Table3[[#This Row],[Count]]</f>
        <v>0.14285714285714285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0.2857142857142857</v>
      </c>
      <c r="S108" s="1">
        <f>COUNTIFS(Table2[Sub-Sector],Table3[[#This Row],[Sub-Sector]],Table2[% Price above 50 EMA],"&gt;=0")/Table3[[#This Row],[Count]]</f>
        <v>0.2857142857142857</v>
      </c>
      <c r="T108" s="1">
        <f>COUNTIFS(Table2[Sub-Sector],Table3[[#This Row],[Sub-Sector]],Table2[% Price above 200 EMA],"&gt;=0")/Table3[[#This Row],[Count]]</f>
        <v>0.7142857142857143</v>
      </c>
      <c r="U108" s="1">
        <f>COUNTIFS(Table2[Sub-Sector],Table3[[#This Row],[Sub-Sector]],Table2[Rate of Change - Zone],"Positive")/Table3[[#This Row],[Count]]</f>
        <v>0.14285714285714285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630.5</v>
      </c>
      <c r="X108">
        <f>_xlfn.RANK.AVG(Table3[[#This Row],[Score]],Table3[Score],1)</f>
        <v>109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08">
        <f>_xlfn.RANK.AVG(Table3[[#This Row],[Score 2 ]],Table3[[Score 2 ]],1)</f>
        <v>107</v>
      </c>
    </row>
    <row r="109" spans="1:26" x14ac:dyDescent="0.3">
      <c r="A109" t="s">
        <v>267</v>
      </c>
      <c r="B109">
        <f>COUNTIFS(Table2[Sub-Sector],Table3[[#This Row],[Sub-Sector]])</f>
        <v>6</v>
      </c>
      <c r="C109" s="1">
        <f>COUNTIFS(Table2[Sub-Sector],Table3[[#This Row],[Sub-Sector]],Table2[Uptrend],"Uptrend")/Table3[[#This Row],[Count]]</f>
        <v>0.33333333333333331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0.33333333333333331</v>
      </c>
      <c r="F109" s="1">
        <f>COUNTIFS(Table2[Sub-Sector],Table3[[#This Row],[Sub-Sector]],Table2[6M Return vs Nifty],"&gt;=10")/Table3[[#This Row],[Count]]</f>
        <v>0.16666666666666666</v>
      </c>
      <c r="G109" s="1">
        <f>COUNTIFS(Table2[Sub-Sector],Table3[[#This Row],[Sub-Sector]],Table2[1Y Return vs Nifty],"&gt;=10")/Table3[[#This Row],[Count]]</f>
        <v>0.16666666666666666</v>
      </c>
      <c r="H109" s="1">
        <f>COUNTIFS(Table2[Sub-Sector],Table3[[#This Row],[Sub-Sector]],Table2[RSI Exponential â€“ 14D],"&gt;=50")/Table3[[#This Row],[Count]]</f>
        <v>0.33333333333333331</v>
      </c>
      <c r="I109" s="1">
        <f>COUNTIFS(Table2[Sub-Sector],Table3[[#This Row],[Sub-Sector]],Table2[Relative Volume],"&gt;=1")/Table3[[#This Row],[Count]]</f>
        <v>0.33333333333333331</v>
      </c>
      <c r="J109" s="1">
        <f>COUNTIFS(Table2[Sub-Sector],Table3[[#This Row],[Sub-Sector]],Table2[% Away From Day Low],"&gt;=0.05")/Table3[[#This Row],[Count]]</f>
        <v>0.16666666666666666</v>
      </c>
      <c r="K109" s="1">
        <f>COUNTIFS(Table2[Sub-Sector],Table3[[#This Row],[Sub-Sector]],Table2[% Away From Day High],"&lt;=0.05")/Table3[[#This Row],[Count]]</f>
        <v>0.83333333333333337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0.16666666666666666</v>
      </c>
      <c r="O109" s="1">
        <f>COUNTIFS(Table2[Sub-Sector],Table3[[#This Row],[Sub-Sector]],Table2[% Away From Current Month High],"&lt;=0.05")/Table3[[#This Row],[Count]]</f>
        <v>0.33333333333333331</v>
      </c>
      <c r="P109" s="1">
        <f>COUNTIFS(Table2[Sub-Sector],Table3[[#This Row],[Sub-Sector]],Table2[% Away From 52W High],"&lt;=10")/Table3[[#This Row],[Count]]</f>
        <v>0.16666666666666666</v>
      </c>
      <c r="Q109" s="1">
        <f>COUNTIFS(Table2[Sub-Sector],Table3[[#This Row],[Sub-Sector]],Table2[% Away From 52W Low],"&gt;=10")/Table3[[#This Row],[Count]]</f>
        <v>0.83333333333333337</v>
      </c>
      <c r="R109" s="1">
        <f>COUNTIFS(Table2[Sub-Sector],Table3[[#This Row],[Sub-Sector]],Table2[% Price above 20 EMA],"&gt;=0")/Table3[[#This Row],[Count]]</f>
        <v>0.33333333333333331</v>
      </c>
      <c r="S109" s="1">
        <f>COUNTIFS(Table2[Sub-Sector],Table3[[#This Row],[Sub-Sector]],Table2[% Price above 50 EMA],"&gt;=0")/Table3[[#This Row],[Count]]</f>
        <v>0.33333333333333331</v>
      </c>
      <c r="T109" s="1">
        <f>COUNTIFS(Table2[Sub-Sector],Table3[[#This Row],[Sub-Sector]],Table2[% Price above 200 EMA],"&gt;=0")/Table3[[#This Row],[Count]]</f>
        <v>0.83333333333333337</v>
      </c>
      <c r="U109" s="1">
        <f>COUNTIFS(Table2[Sub-Sector],Table3[[#This Row],[Sub-Sector]],Table2[Rate of Change - Zone],"Positive")/Table3[[#This Row],[Count]]</f>
        <v>0.16666666666666666</v>
      </c>
      <c r="V109" s="1">
        <f>COUNTIFS(Table2[Sub-Sector],Table3[[#This Row],[Sub-Sector]],Table2[Sharpe Ratio],"&gt;=0.10")/Table3[[#This Row],[Count]]</f>
        <v>0.16666666666666666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569.5</v>
      </c>
      <c r="X109">
        <f>_xlfn.RANK.AVG(Table3[[#This Row],[Score]],Table3[Score],1)</f>
        <v>103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344.5</v>
      </c>
      <c r="Z109">
        <f>_xlfn.RANK.AVG(Table3[[#This Row],[Score 2 ]],Table3[[Score 2 ]],1)</f>
        <v>108</v>
      </c>
    </row>
    <row r="110" spans="1:26" x14ac:dyDescent="0.3">
      <c r="A110" t="s">
        <v>34</v>
      </c>
      <c r="B110">
        <f>COUNTIFS(Table2[Sub-Sector],Table3[[#This Row],[Sub-Sector]])</f>
        <v>11</v>
      </c>
      <c r="C110" s="1">
        <f>COUNTIFS(Table2[Sub-Sector],Table3[[#This Row],[Sub-Sector]],Table2[Uptrend],"Uptrend")/Table3[[#This Row],[Count]]</f>
        <v>0.18181818181818182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9.0909090909090912E-2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0.72727272727272729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9.0909090909090912E-2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0.18181818181818182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0.72727272727272729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0.81818181818181823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</v>
      </c>
      <c r="X110">
        <f>_xlfn.RANK.AVG(Table3[[#This Row],[Score]],Table3[Score],1)</f>
        <v>108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349.5</v>
      </c>
      <c r="Z110">
        <f>_xlfn.RANK.AVG(Table3[[#This Row],[Score 2 ]],Table3[[Score 2 ]],1)</f>
        <v>109</v>
      </c>
    </row>
    <row r="111" spans="1:26" x14ac:dyDescent="0.3">
      <c r="A111" t="s">
        <v>21</v>
      </c>
      <c r="B111">
        <f>COUNTIFS(Table2[Sub-Sector],Table3[[#This Row],[Sub-Sector]])</f>
        <v>20</v>
      </c>
      <c r="C111" s="1">
        <f>COUNTIFS(Table2[Sub-Sector],Table3[[#This Row],[Sub-Sector]],Table2[Uptrend],"Uptrend")/Table3[[#This Row],[Count]]</f>
        <v>0.75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0.2</v>
      </c>
      <c r="F111" s="1">
        <f>COUNTIFS(Table2[Sub-Sector],Table3[[#This Row],[Sub-Sector]],Table2[6M Return vs Nifty],"&gt;=10")/Table3[[#This Row],[Count]]</f>
        <v>0.15</v>
      </c>
      <c r="G111" s="1">
        <f>COUNTIFS(Table2[Sub-Sector],Table3[[#This Row],[Sub-Sector]],Table2[1Y Return vs Nifty],"&gt;=10")/Table3[[#This Row],[Count]]</f>
        <v>0.3</v>
      </c>
      <c r="H111" s="1">
        <f>COUNTIFS(Table2[Sub-Sector],Table3[[#This Row],[Sub-Sector]],Table2[RSI Exponential â€“ 14D],"&gt;=50")/Table3[[#This Row],[Count]]</f>
        <v>0.35</v>
      </c>
      <c r="I111" s="1">
        <f>COUNTIFS(Table2[Sub-Sector],Table3[[#This Row],[Sub-Sector]],Table2[Relative Volume],"&gt;=1")/Table3[[#This Row],[Count]]</f>
        <v>0.15</v>
      </c>
      <c r="J111" s="1">
        <f>COUNTIFS(Table2[Sub-Sector],Table3[[#This Row],[Sub-Sector]],Table2[% Away From Day Low],"&gt;=0.05")/Table3[[#This Row],[Count]]</f>
        <v>0.05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0.15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0.4</v>
      </c>
      <c r="O111" s="1">
        <f>COUNTIFS(Table2[Sub-Sector],Table3[[#This Row],[Sub-Sector]],Table2[% Away From Current Month High],"&lt;=0.05")/Table3[[#This Row],[Count]]</f>
        <v>0.25</v>
      </c>
      <c r="P111" s="1">
        <f>COUNTIFS(Table2[Sub-Sector],Table3[[#This Row],[Sub-Sector]],Table2[% Away From 52W High],"&lt;=10")/Table3[[#This Row],[Count]]</f>
        <v>0.3</v>
      </c>
      <c r="Q111" s="1">
        <f>COUNTIFS(Table2[Sub-Sector],Table3[[#This Row],[Sub-Sector]],Table2[% Away From 52W Low],"&gt;=10")/Table3[[#This Row],[Count]]</f>
        <v>0.95</v>
      </c>
      <c r="R111" s="1">
        <f>COUNTIFS(Table2[Sub-Sector],Table3[[#This Row],[Sub-Sector]],Table2[% Price above 20 EMA],"&gt;=0")/Table3[[#This Row],[Count]]</f>
        <v>0.4</v>
      </c>
      <c r="S111" s="1">
        <f>COUNTIFS(Table2[Sub-Sector],Table3[[#This Row],[Sub-Sector]],Table2[% Price above 50 EMA],"&gt;=0")/Table3[[#This Row],[Count]]</f>
        <v>0.6</v>
      </c>
      <c r="T111" s="1">
        <f>COUNTIFS(Table2[Sub-Sector],Table3[[#This Row],[Sub-Sector]],Table2[% Price above 200 EMA],"&gt;=0")/Table3[[#This Row],[Count]]</f>
        <v>0.75</v>
      </c>
      <c r="U111" s="1">
        <f>COUNTIFS(Table2[Sub-Sector],Table3[[#This Row],[Sub-Sector]],Table2[Rate of Change - Zone],"Positive")/Table3[[#This Row],[Count]]</f>
        <v>0.2</v>
      </c>
      <c r="V111" s="1">
        <f>COUNTIFS(Table2[Sub-Sector],Table3[[#This Row],[Sub-Sector]],Table2[Sharpe Ratio],"&gt;=0.10")/Table3[[#This Row],[Count]]</f>
        <v>0.1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550.5</v>
      </c>
      <c r="X111">
        <f>_xlfn.RANK.AVG(Table3[[#This Row],[Score]],Table3[Score],1)</f>
        <v>98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356.5</v>
      </c>
      <c r="Z111">
        <f>_xlfn.RANK.AVG(Table3[[#This Row],[Score 2 ]],Table3[[Score 2 ]],1)</f>
        <v>110</v>
      </c>
    </row>
    <row r="112" spans="1:26" x14ac:dyDescent="0.3">
      <c r="A112" t="s">
        <v>1495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0.5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0.5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0.5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0.5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643.5</v>
      </c>
      <c r="X112">
        <f>_xlfn.RANK.AVG(Table3[[#This Row],[Score]],Table3[Score],1)</f>
        <v>115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373</v>
      </c>
      <c r="Z112">
        <f>_xlfn.RANK.AVG(Table3[[#This Row],[Score 2 ]],Table3[[Score 2 ]],1)</f>
        <v>111</v>
      </c>
    </row>
    <row r="113" spans="1:26" x14ac:dyDescent="0.3">
      <c r="A113" t="s">
        <v>400</v>
      </c>
      <c r="B113">
        <f>COUNTIFS(Table2[Sub-Sector],Table3[[#This Row],[Sub-Sector]])</f>
        <v>6</v>
      </c>
      <c r="C113" s="1">
        <f>COUNTIFS(Table2[Sub-Sector],Table3[[#This Row],[Sub-Sector]],Table2[Uptrend],"Uptrend")/Table3[[#This Row],[Count]]</f>
        <v>0.83333333333333337</v>
      </c>
      <c r="D113" s="1">
        <f>COUNTIFS(Table2[Sub-Sector],Table3[[#This Row],[Sub-Sector]],Table2[1W Return vs Nifty],"&gt;=5")/Table3[[#This Row],[Count]]</f>
        <v>0.16666666666666666</v>
      </c>
      <c r="E113" s="1">
        <f>COUNTIFS(Table2[Sub-Sector],Table3[[#This Row],[Sub-Sector]],Table2[1M Return vs Nifty],"&gt;=5")/Table3[[#This Row],[Count]]</f>
        <v>0.33333333333333331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0.33333333333333331</v>
      </c>
      <c r="H113" s="1">
        <f>COUNTIFS(Table2[Sub-Sector],Table3[[#This Row],[Sub-Sector]],Table2[RSI Exponential â€“ 14D],"&gt;=50")/Table3[[#This Row],[Count]]</f>
        <v>0.33333333333333331</v>
      </c>
      <c r="I113" s="1">
        <f>COUNTIFS(Table2[Sub-Sector],Table3[[#This Row],[Sub-Sector]],Table2[Relative Volume],"&gt;=1")/Table3[[#This Row],[Count]]</f>
        <v>0.16666666666666666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0.83333333333333337</v>
      </c>
      <c r="N113" s="1">
        <f>COUNTIFS(Table2[Sub-Sector],Table3[[#This Row],[Sub-Sector]],Table2[% Away From Current Month Low],"&gt;=0.05")/Table3[[#This Row],[Count]]</f>
        <v>0.16666666666666666</v>
      </c>
      <c r="O113" s="1">
        <f>COUNTIFS(Table2[Sub-Sector],Table3[[#This Row],[Sub-Sector]],Table2[% Away From Current Month High],"&lt;=0.05")/Table3[[#This Row],[Count]]</f>
        <v>0.33333333333333331</v>
      </c>
      <c r="P113" s="1">
        <f>COUNTIFS(Table2[Sub-Sector],Table3[[#This Row],[Sub-Sector]],Table2[% Away From 52W High],"&lt;=10")/Table3[[#This Row],[Count]]</f>
        <v>0.16666666666666666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0.33333333333333331</v>
      </c>
      <c r="S113" s="1">
        <f>COUNTIFS(Table2[Sub-Sector],Table3[[#This Row],[Sub-Sector]],Table2[% Price above 50 EMA],"&gt;=0")/Table3[[#This Row],[Count]]</f>
        <v>0.5</v>
      </c>
      <c r="T113" s="1">
        <f>COUNTIFS(Table2[Sub-Sector],Table3[[#This Row],[Sub-Sector]],Table2[% Price above 200 EMA],"&gt;=0")/Table3[[#This Row],[Count]]</f>
        <v>1</v>
      </c>
      <c r="U113" s="1">
        <f>COUNTIFS(Table2[Sub-Sector],Table3[[#This Row],[Sub-Sector]],Table2[Rate of Change - Zone],"Positive")/Table3[[#This Row],[Count]]</f>
        <v>0.16666666666666666</v>
      </c>
      <c r="V113" s="1">
        <f>COUNTIFS(Table2[Sub-Sector],Table3[[#This Row],[Sub-Sector]],Table2[Sharpe Ratio],"&gt;=0.10")/Table3[[#This Row],[Count]]</f>
        <v>0.5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113">
        <f>_xlfn.RANK.AVG(Table3[[#This Row],[Score]],Table3[Score],1)</f>
        <v>78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375</v>
      </c>
      <c r="Z113">
        <f>_xlfn.RANK.AVG(Table3[[#This Row],[Score 2 ]],Table3[[Score 2 ]],1)</f>
        <v>112</v>
      </c>
    </row>
    <row r="114" spans="1:26" x14ac:dyDescent="0.3">
      <c r="A114" t="s">
        <v>829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0.5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0.5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0.5</v>
      </c>
      <c r="O114" s="1">
        <f>COUNTIFS(Table2[Sub-Sector],Table3[[#This Row],[Sub-Sector]],Table2[% Away From Current Month High],"&lt;=0.05")/Table3[[#This Row],[Count]]</f>
        <v>0.5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1</v>
      </c>
      <c r="T114" s="1">
        <f>COUNTIFS(Table2[Sub-Sector],Table3[[#This Row],[Sub-Sector]],Table2[% Price above 200 EMA],"&gt;=0")/Table3[[#This Row],[Count]]</f>
        <v>1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647</v>
      </c>
      <c r="X114">
        <f>_xlfn.RANK.AVG(Table3[[#This Row],[Score]],Table3[Score],1)</f>
        <v>116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376.5</v>
      </c>
      <c r="Z114">
        <f>_xlfn.RANK.AVG(Table3[[#This Row],[Score 2 ]],Table3[[Score 2 ]],1)</f>
        <v>113</v>
      </c>
    </row>
    <row r="115" spans="1:26" x14ac:dyDescent="0.3">
      <c r="A115" t="s">
        <v>1866</v>
      </c>
      <c r="B115">
        <f>COUNTIFS(Table2[Sub-Sector],Table3[[#This Row],[Sub-Sector]])</f>
        <v>3</v>
      </c>
      <c r="C115" s="1">
        <f>COUNTIFS(Table2[Sub-Sector],Table3[[#This Row],[Sub-Sector]],Table2[Uptrend],"Uptrend")/Table3[[#This Row],[Count]]</f>
        <v>0.66666666666666663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0.33333333333333331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0.33333333333333331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641</v>
      </c>
      <c r="X115">
        <f>_xlfn.RANK.AVG(Table3[[#This Row],[Score]],Table3[Score],1)</f>
        <v>114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</v>
      </c>
      <c r="Z115">
        <f>_xlfn.RANK.AVG(Table3[[#This Row],[Score 2 ]],Table3[[Score 2 ]],1)</f>
        <v>114</v>
      </c>
    </row>
    <row r="116" spans="1:26" x14ac:dyDescent="0.3">
      <c r="A116" t="s">
        <v>1727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734.5</v>
      </c>
      <c r="X116">
        <f>_xlfn.RANK.AVG(Table3[[#This Row],[Score]],Table3[Score],1)</f>
        <v>119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16">
        <f>_xlfn.RANK.AVG(Table3[[#This Row],[Score 2 ]],Table3[[Score 2 ]],1)</f>
        <v>118</v>
      </c>
    </row>
    <row r="117" spans="1:26" x14ac:dyDescent="0.3">
      <c r="A117" t="s">
        <v>489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1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1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1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636.5</v>
      </c>
      <c r="X117">
        <f>_xlfn.RANK.AVG(Table3[[#This Row],[Score]],Table3[Score],1)</f>
        <v>112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17">
        <f>_xlfn.RANK.AVG(Table3[[#This Row],[Score 2 ]],Table3[[Score 2 ]],1)</f>
        <v>118</v>
      </c>
    </row>
    <row r="118" spans="1:26" x14ac:dyDescent="0.3">
      <c r="A118" t="s">
        <v>1417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0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734.5</v>
      </c>
      <c r="X118">
        <f>_xlfn.RANK.AVG(Table3[[#This Row],[Score]],Table3[Score],1)</f>
        <v>119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18">
        <f>_xlfn.RANK.AVG(Table3[[#This Row],[Score 2 ]],Table3[[Score 2 ]],1)</f>
        <v>118</v>
      </c>
    </row>
    <row r="119" spans="1:26" x14ac:dyDescent="0.3">
      <c r="A119" t="s">
        <v>1535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1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1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636.5</v>
      </c>
      <c r="X119">
        <f>_xlfn.RANK.AVG(Table3[[#This Row],[Score]],Table3[Score],1)</f>
        <v>112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19">
        <f>_xlfn.RANK.AVG(Table3[[#This Row],[Score 2 ]],Table3[[Score 2 ]],1)</f>
        <v>118</v>
      </c>
    </row>
    <row r="120" spans="1:26" x14ac:dyDescent="0.3">
      <c r="A120" t="s">
        <v>980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1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1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1</v>
      </c>
      <c r="S120" s="1">
        <f>COUNTIFS(Table2[Sub-Sector],Table3[[#This Row],[Sub-Sector]],Table2[% Price above 50 EMA],"&gt;=0")/Table3[[#This Row],[Count]]</f>
        <v>1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734.5</v>
      </c>
      <c r="X120">
        <f>_xlfn.RANK.AVG(Table3[[#This Row],[Score]],Table3[Score],1)</f>
        <v>119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20">
        <f>_xlfn.RANK.AVG(Table3[[#This Row],[Score 2 ]],Table3[[Score 2 ]],1)</f>
        <v>118</v>
      </c>
    </row>
    <row r="121" spans="1:26" x14ac:dyDescent="0.3">
      <c r="A121" t="s">
        <v>1612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734.5</v>
      </c>
      <c r="X121">
        <f>_xlfn.RANK.AVG(Table3[[#This Row],[Score]],Table3[Score],1)</f>
        <v>119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21">
        <f>_xlfn.RANK.AVG(Table3[[#This Row],[Score 2 ]],Table3[[Score 2 ]],1)</f>
        <v>118</v>
      </c>
    </row>
    <row r="122" spans="1:26" x14ac:dyDescent="0.3">
      <c r="A122" t="s">
        <v>1180</v>
      </c>
      <c r="B122">
        <f>COUNTIFS(Table2[Sub-Sector],Table3[[#This Row],[Sub-Sector]])</f>
        <v>2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0.5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734.5</v>
      </c>
      <c r="X122">
        <f>_xlfn.RANK.AVG(Table3[[#This Row],[Score]],Table3[Score],1)</f>
        <v>119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22">
        <f>_xlfn.RANK.AVG(Table3[[#This Row],[Score 2 ]],Table3[[Score 2 ]],1)</f>
        <v>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DEE0-E3B8-473A-90BB-3C76BD5E66F6}">
  <dimension ref="A1:AV735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3085</v>
      </c>
      <c r="D1" t="s">
        <v>2</v>
      </c>
      <c r="E1" t="s">
        <v>3</v>
      </c>
      <c r="F1" t="s">
        <v>4</v>
      </c>
      <c r="G1" t="s">
        <v>5</v>
      </c>
      <c r="H1" t="s">
        <v>3107</v>
      </c>
      <c r="I1" t="s">
        <v>6</v>
      </c>
      <c r="J1" t="s">
        <v>3108</v>
      </c>
      <c r="K1" t="s">
        <v>7</v>
      </c>
      <c r="L1" t="s">
        <v>3109</v>
      </c>
      <c r="M1" t="s">
        <v>8</v>
      </c>
      <c r="N1" t="s">
        <v>3110</v>
      </c>
      <c r="O1" t="s">
        <v>3111</v>
      </c>
      <c r="P1" t="s">
        <v>9</v>
      </c>
      <c r="Q1" t="s">
        <v>10</v>
      </c>
      <c r="R1" t="s">
        <v>11</v>
      </c>
      <c r="S1" s="1" t="s">
        <v>3112</v>
      </c>
      <c r="T1" s="1" t="s">
        <v>3113</v>
      </c>
      <c r="U1" s="1" t="s">
        <v>3114</v>
      </c>
      <c r="V1" t="s">
        <v>12</v>
      </c>
      <c r="W1" t="s">
        <v>3115</v>
      </c>
      <c r="X1" t="s">
        <v>3116</v>
      </c>
      <c r="Y1" t="s">
        <v>3117</v>
      </c>
      <c r="Z1" t="s">
        <v>3118</v>
      </c>
      <c r="AA1" t="s">
        <v>3119</v>
      </c>
      <c r="AB1" t="s">
        <v>3120</v>
      </c>
      <c r="AC1" s="1" t="s">
        <v>3121</v>
      </c>
      <c r="AD1" s="1" t="s">
        <v>3122</v>
      </c>
      <c r="AE1" s="1" t="s">
        <v>3123</v>
      </c>
      <c r="AF1" s="1" t="s">
        <v>3124</v>
      </c>
      <c r="AG1" s="1" t="s">
        <v>3125</v>
      </c>
      <c r="AH1" s="1" t="s">
        <v>3126</v>
      </c>
      <c r="AI1" t="s">
        <v>13</v>
      </c>
      <c r="AJ1" t="s">
        <v>14</v>
      </c>
      <c r="AK1" t="s">
        <v>3127</v>
      </c>
      <c r="AL1" t="s">
        <v>3128</v>
      </c>
      <c r="AM1" t="s">
        <v>3129</v>
      </c>
      <c r="AN1" t="s">
        <v>3130</v>
      </c>
      <c r="AO1" t="s">
        <v>3131</v>
      </c>
      <c r="AP1" t="s">
        <v>15</v>
      </c>
      <c r="AQ1" t="s">
        <v>3135</v>
      </c>
      <c r="AR1" t="s">
        <v>3136</v>
      </c>
      <c r="AS1" t="s">
        <v>3137</v>
      </c>
      <c r="AT1" t="s">
        <v>3138</v>
      </c>
      <c r="AU1" t="s">
        <v>3139</v>
      </c>
      <c r="AV1" t="s">
        <v>3140</v>
      </c>
    </row>
    <row r="2" spans="1:48" x14ac:dyDescent="0.3">
      <c r="A2" t="s">
        <v>387</v>
      </c>
      <c r="B2" t="s">
        <v>388</v>
      </c>
      <c r="C2" t="s">
        <v>3099</v>
      </c>
      <c r="D2" t="s">
        <v>273</v>
      </c>
      <c r="E2">
        <v>61172.858369499998</v>
      </c>
      <c r="F2">
        <v>2325.25</v>
      </c>
      <c r="G2">
        <v>550.72583757874497</v>
      </c>
      <c r="H2">
        <f>(Table2[[#This Row],[1Y Return vs Nifty]]-AVERAGE(Table2[1Y Return vs Nifty]))/_xlfn.STDEV.P(Table2[1Y Return vs Nifty])</f>
        <v>7.7723328525028395</v>
      </c>
      <c r="I2">
        <v>-17.7871663132313</v>
      </c>
      <c r="J2">
        <f>(Table2[[#This Row],[1M Return vs Nifty]]-AVERAGE(Table2[1M Return vs Nifty]))/_xlfn.STDEV.P(Table2[1M Return vs Nifty])</f>
        <v>-1.6674842490388095</v>
      </c>
      <c r="K2">
        <v>176.07357519887</v>
      </c>
      <c r="L2">
        <f>(Table2[[#This Row],[6M Return vs Nifty]]-AVERAGE(Table2[6M Return vs Nifty]))/_xlfn.STDEV.P(Table2[6M Return vs Nifty])</f>
        <v>5.4493925852616547</v>
      </c>
      <c r="M2">
        <v>-3.3517061757767599</v>
      </c>
      <c r="N2">
        <f>(Table2[[#This Row],[1W Return vs Nifty]]-AVERAGE(Table2[1W Return vs Nifty]))/_xlfn.STDEV.P(Table2[1W Return vs Nifty])</f>
        <v>-0.56041361387374233</v>
      </c>
      <c r="O2">
        <v>2460.84</v>
      </c>
      <c r="P2">
        <v>2297.98732725328</v>
      </c>
      <c r="Q2">
        <v>1470.6639399416899</v>
      </c>
      <c r="R2">
        <v>36.763685267785398</v>
      </c>
      <c r="S2" s="1">
        <f>(Table2[[#This Row],[Close Price]]-Table2[[#This Row],[20D EMA]])/Table2[[#This Row],[20D EMA]]</f>
        <v>-5.50990718616408E-2</v>
      </c>
      <c r="T2" s="1">
        <f>(Table2[[#This Row],[Close Price]]-Table2[[#This Row],[50D EMA]])/Table2[[#This Row],[50D EMA]]</f>
        <v>1.1863717620804425E-2</v>
      </c>
      <c r="U2" s="1">
        <f>(Table2[[#This Row],[Close Price]]-Table2[[#This Row],[200D EMA]])/Table2[[#This Row],[200D EMA]]</f>
        <v>0.58108860688607988</v>
      </c>
      <c r="V2">
        <v>0.37751041868598101</v>
      </c>
      <c r="W2">
        <v>2214</v>
      </c>
      <c r="X2">
        <v>2342.85</v>
      </c>
      <c r="Y2">
        <v>2306.15</v>
      </c>
      <c r="Z2">
        <v>2384</v>
      </c>
      <c r="AA2">
        <v>2121</v>
      </c>
      <c r="AB2">
        <v>2689.8</v>
      </c>
      <c r="AC2" s="1">
        <f>(Table2[[#This Row],[Close Price]]/Table2[[#This Row],[Day Low]])-1</f>
        <v>5.0248419150858092E-2</v>
      </c>
      <c r="AD2" s="1">
        <f>(Table2[[#This Row],[Day High]]/Table2[[#This Row],[Close Price]])-1</f>
        <v>7.5690785936994853E-3</v>
      </c>
      <c r="AE2" s="1">
        <f>(Table2[[#This Row],[Close Price]]/Table2[[#This Row],[Current Week Low]])-1</f>
        <v>8.2822019382953194E-3</v>
      </c>
      <c r="AF2" s="1">
        <f>(Table2[[#This Row],[Current Week High]]/Table2[[#This Row],[Close Price]])-1</f>
        <v>2.5266100419309767E-2</v>
      </c>
      <c r="AG2" s="1">
        <f>(Table2[[#This Row],[Close Price]]/Table2[[#This Row],[Current Month Low]])-1</f>
        <v>9.6298915605846247E-2</v>
      </c>
      <c r="AH2" s="1">
        <f>(Table2[[#This Row],[Current Month High]]/Table2[[#This Row],[Close Price]])-1</f>
        <v>0.15677884098484052</v>
      </c>
      <c r="AI2">
        <v>28.134609181808301</v>
      </c>
      <c r="AJ2">
        <v>620.56089246978604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0.19</v>
      </c>
      <c r="AM2" t="s">
        <v>3133</v>
      </c>
      <c r="AN2">
        <v>-5.54</v>
      </c>
      <c r="AO2" t="s">
        <v>3132</v>
      </c>
      <c r="AP2">
        <v>0.23739315927833199</v>
      </c>
      <c r="AQ2">
        <f>(Table2[[#This Row],[Sharpe Ratio]]-AVERAGE(Table2[Sharpe Ratio]))/_xlfn.STDEV.P(Table2[Sharpe Ratio])</f>
        <v>1.9688680050147542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12.962695579866697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15</v>
      </c>
      <c r="AV2">
        <f>(Table2[[#This Row],[Rank 1Y]]+Table2[[#This Row],[Rank 6M]]+Table2[[#This Row],[Rank Sharpe]])/3</f>
        <v>5.666666666666667</v>
      </c>
    </row>
    <row r="3" spans="1:48" x14ac:dyDescent="0.3">
      <c r="A3" t="s">
        <v>217</v>
      </c>
      <c r="B3" t="s">
        <v>218</v>
      </c>
      <c r="C3" t="s">
        <v>3091</v>
      </c>
      <c r="D3" t="s">
        <v>119</v>
      </c>
      <c r="E3">
        <v>120065.8824585</v>
      </c>
      <c r="F3">
        <v>575.85</v>
      </c>
      <c r="G3">
        <v>334.443287110558</v>
      </c>
      <c r="H3">
        <f>(Table2[[#This Row],[1Y Return vs Nifty]]-AVERAGE(Table2[1Y Return vs Nifty]))/_xlfn.STDEV.P(Table2[1Y Return vs Nifty])</f>
        <v>4.5183402563361215</v>
      </c>
      <c r="I3">
        <v>-15.611839966265601</v>
      </c>
      <c r="J3">
        <f>(Table2[[#This Row],[1M Return vs Nifty]]-AVERAGE(Table2[1M Return vs Nifty]))/_xlfn.STDEV.P(Table2[1M Return vs Nifty])</f>
        <v>-1.4597744641224335</v>
      </c>
      <c r="K3">
        <v>138.17184978098101</v>
      </c>
      <c r="L3">
        <f>(Table2[[#This Row],[6M Return vs Nifty]]-AVERAGE(Table2[6M Return vs Nifty]))/_xlfn.STDEV.P(Table2[6M Return vs Nifty])</f>
        <v>4.2152019770392624</v>
      </c>
      <c r="M3">
        <v>-9.1285453494144999</v>
      </c>
      <c r="N3">
        <f>(Table2[[#This Row],[1W Return vs Nifty]]-AVERAGE(Table2[1W Return vs Nifty]))/_xlfn.STDEV.P(Table2[1W Return vs Nifty])</f>
        <v>-1.6775941124539391</v>
      </c>
      <c r="O3">
        <v>560.02</v>
      </c>
      <c r="P3">
        <v>501.53568203661598</v>
      </c>
      <c r="Q3">
        <v>334.43596742818897</v>
      </c>
      <c r="R3">
        <v>53.540156495027198</v>
      </c>
      <c r="S3" s="1">
        <f>(Table2[[#This Row],[Close Price]]-Table2[[#This Row],[20D EMA]])/Table2[[#This Row],[20D EMA]]</f>
        <v>2.8266847612585338E-2</v>
      </c>
      <c r="T3" s="1">
        <f>(Table2[[#This Row],[Close Price]]-Table2[[#This Row],[50D EMA]])/Table2[[#This Row],[50D EMA]]</f>
        <v>0.14817354103622585</v>
      </c>
      <c r="U3" s="1">
        <f>(Table2[[#This Row],[Close Price]]-Table2[[#This Row],[200D EMA]])/Table2[[#This Row],[200D EMA]]</f>
        <v>0.72185427431231108</v>
      </c>
      <c r="V3">
        <v>0.58282002171458702</v>
      </c>
      <c r="W3">
        <v>576</v>
      </c>
      <c r="X3">
        <v>601.9</v>
      </c>
      <c r="Y3">
        <v>522.4</v>
      </c>
      <c r="Z3">
        <v>583</v>
      </c>
      <c r="AA3">
        <v>514</v>
      </c>
      <c r="AB3">
        <v>607</v>
      </c>
      <c r="AC3" s="1">
        <f>(Table2[[#This Row],[Close Price]]/Table2[[#This Row],[Day Low]])-1</f>
        <v>-2.6041666666665186E-4</v>
      </c>
      <c r="AD3" s="1">
        <f>(Table2[[#This Row],[Day High]]/Table2[[#This Row],[Close Price]])-1</f>
        <v>4.5237475036901786E-2</v>
      </c>
      <c r="AE3" s="1">
        <f>(Table2[[#This Row],[Close Price]]/Table2[[#This Row],[Current Week Low]])-1</f>
        <v>0.10231623277182256</v>
      </c>
      <c r="AF3" s="1">
        <f>(Table2[[#This Row],[Current Week High]]/Table2[[#This Row],[Close Price]])-1</f>
        <v>1.241642788920716E-2</v>
      </c>
      <c r="AG3" s="1">
        <f>(Table2[[#This Row],[Close Price]]/Table2[[#This Row],[Current Month Low]])-1</f>
        <v>0.12033073929961091</v>
      </c>
      <c r="AH3" s="1">
        <f>(Table2[[#This Row],[Current Month High]]/Table2[[#This Row],[Close Price]])-1</f>
        <v>5.409394807675616E-2</v>
      </c>
      <c r="AI3">
        <v>12.355648172266999</v>
      </c>
      <c r="AJ3">
        <v>370.46568627450898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</v>
      </c>
      <c r="AM3" t="s">
        <v>3133</v>
      </c>
      <c r="AN3">
        <v>0.03</v>
      </c>
      <c r="AO3" t="s">
        <v>3133</v>
      </c>
      <c r="AP3">
        <v>0.22106234491450799</v>
      </c>
      <c r="AQ3">
        <f>(Table2[[#This Row],[Sharpe Ratio]]-AVERAGE(Table2[Sharpe Ratio]))/_xlfn.STDEV.P(Table2[Sharpe Ratio])</f>
        <v>1.7824190550318757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7.3785927118308869</v>
      </c>
      <c r="AS3">
        <f>_xlfn.RANK.AVG(Table2[[#This Row],[1Y Return vs Nifty Z-Score]],Table2[1Y Return vs Nifty Z-Score])</f>
        <v>4</v>
      </c>
      <c r="AT3">
        <f>_xlfn.RANK.AVG(Table2[[#This Row],[6M Return vs Nifty Z-Score]],Table2[6M Return vs Nifty Z-Score])</f>
        <v>3</v>
      </c>
      <c r="AU3">
        <f>_xlfn.RANK.AVG(Table2[[#This Row],[Sharpe Ratio Z-Score]],Table2[Sharpe Ratio Z-Score])</f>
        <v>26</v>
      </c>
      <c r="AV3">
        <f>(Table2[[#This Row],[Rank 1Y]]+Table2[[#This Row],[Rank 6M]]+Table2[[#This Row],[Rank Sharpe]])/3</f>
        <v>11</v>
      </c>
    </row>
    <row r="4" spans="1:48" x14ac:dyDescent="0.3">
      <c r="A4" t="s">
        <v>1093</v>
      </c>
      <c r="B4" t="s">
        <v>1094</v>
      </c>
      <c r="C4" t="s">
        <v>3100</v>
      </c>
      <c r="D4" t="s">
        <v>136</v>
      </c>
      <c r="E4">
        <v>11567.989462449999</v>
      </c>
      <c r="F4">
        <v>442.15</v>
      </c>
      <c r="G4">
        <v>149.73724041700899</v>
      </c>
      <c r="H4">
        <f>(Table2[[#This Row],[1Y Return vs Nifty]]-AVERAGE(Table2[1Y Return vs Nifty]))/_xlfn.STDEV.P(Table2[1Y Return vs Nifty])</f>
        <v>1.7394193165424203</v>
      </c>
      <c r="I4">
        <v>9.1956309241092207</v>
      </c>
      <c r="J4">
        <f>(Table2[[#This Row],[1M Return vs Nifty]]-AVERAGE(Table2[1M Return vs Nifty]))/_xlfn.STDEV.P(Table2[1M Return vs Nifty])</f>
        <v>0.9089526237218527</v>
      </c>
      <c r="K4">
        <v>127.58015546965299</v>
      </c>
      <c r="L4">
        <f>(Table2[[#This Row],[6M Return vs Nifty]]-AVERAGE(Table2[6M Return vs Nifty]))/_xlfn.STDEV.P(Table2[6M Return vs Nifty])</f>
        <v>3.8703055508192112</v>
      </c>
      <c r="M4">
        <v>2.15038776049076</v>
      </c>
      <c r="N4">
        <f>(Table2[[#This Row],[1W Return vs Nifty]]-AVERAGE(Table2[1W Return vs Nifty]))/_xlfn.STDEV.P(Table2[1W Return vs Nifty])</f>
        <v>0.50363401878411784</v>
      </c>
      <c r="O4">
        <v>414.61</v>
      </c>
      <c r="P4">
        <v>366.43244203963502</v>
      </c>
      <c r="Q4">
        <v>262.57186446953898</v>
      </c>
      <c r="R4">
        <v>63.668461269690198</v>
      </c>
      <c r="S4" s="1">
        <f>(Table2[[#This Row],[Close Price]]-Table2[[#This Row],[20D EMA]])/Table2[[#This Row],[20D EMA]]</f>
        <v>6.6423868213501755E-2</v>
      </c>
      <c r="T4" s="1">
        <f>(Table2[[#This Row],[Close Price]]-Table2[[#This Row],[50D EMA]])/Table2[[#This Row],[50D EMA]]</f>
        <v>0.20663442772399229</v>
      </c>
      <c r="U4" s="1">
        <f>(Table2[[#This Row],[Close Price]]-Table2[[#This Row],[200D EMA]])/Table2[[#This Row],[200D EMA]]</f>
        <v>0.68391994661443967</v>
      </c>
      <c r="V4">
        <v>0.44793544626633802</v>
      </c>
      <c r="W4">
        <v>439</v>
      </c>
      <c r="X4">
        <v>451</v>
      </c>
      <c r="Y4">
        <v>425.05</v>
      </c>
      <c r="Z4">
        <v>451.8</v>
      </c>
      <c r="AA4">
        <v>404</v>
      </c>
      <c r="AB4">
        <v>451.8</v>
      </c>
      <c r="AC4" s="1">
        <f>(Table2[[#This Row],[Close Price]]/Table2[[#This Row],[Day Low]])-1</f>
        <v>7.175398633257446E-3</v>
      </c>
      <c r="AD4" s="1">
        <f>(Table2[[#This Row],[Day High]]/Table2[[#This Row],[Close Price]])-1</f>
        <v>2.001583173131305E-2</v>
      </c>
      <c r="AE4" s="1">
        <f>(Table2[[#This Row],[Close Price]]/Table2[[#This Row],[Current Week Low]])-1</f>
        <v>4.0230561110457419E-2</v>
      </c>
      <c r="AF4" s="1">
        <f>(Table2[[#This Row],[Current Week High]]/Table2[[#This Row],[Close Price]])-1</f>
        <v>2.1825172452787589E-2</v>
      </c>
      <c r="AG4" s="1">
        <f>(Table2[[#This Row],[Close Price]]/Table2[[#This Row],[Current Month Low]])-1</f>
        <v>9.4430693069306848E-2</v>
      </c>
      <c r="AH4" s="1">
        <f>(Table2[[#This Row],[Current Month High]]/Table2[[#This Row],[Close Price]])-1</f>
        <v>2.1825172452787589E-2</v>
      </c>
      <c r="AI4">
        <v>6.0499830374307297</v>
      </c>
      <c r="AJ4">
        <v>201.38713745271099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0.64</v>
      </c>
      <c r="AM4" t="s">
        <v>3133</v>
      </c>
      <c r="AN4">
        <v>-1.65</v>
      </c>
      <c r="AO4" t="s">
        <v>3132</v>
      </c>
      <c r="AP4">
        <v>0.26825204088658999</v>
      </c>
      <c r="AQ4">
        <f>(Table2[[#This Row],[Sharpe Ratio]]-AVERAGE(Table2[Sharpe Ratio]))/_xlfn.STDEV.P(Table2[Sharpe Ratio])</f>
        <v>2.3211839364389117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9.3434954463065143</v>
      </c>
      <c r="AS4">
        <f>_xlfn.RANK.AVG(Table2[[#This Row],[1Y Return vs Nifty Z-Score]],Table2[1Y Return vs Nifty Z-Score])</f>
        <v>37</v>
      </c>
      <c r="AT4">
        <f>_xlfn.RANK.AVG(Table2[[#This Row],[6M Return vs Nifty Z-Score]],Table2[6M Return vs Nifty Z-Score])</f>
        <v>4</v>
      </c>
      <c r="AU4">
        <f>_xlfn.RANK.AVG(Table2[[#This Row],[Sharpe Ratio Z-Score]],Table2[Sharpe Ratio Z-Score])</f>
        <v>6</v>
      </c>
      <c r="AV4">
        <f>(Table2[[#This Row],[Rank 1Y]]+Table2[[#This Row],[Rank 6M]]+Table2[[#This Row],[Rank Sharpe]])/3</f>
        <v>15.666666666666666</v>
      </c>
    </row>
    <row r="5" spans="1:48" x14ac:dyDescent="0.3">
      <c r="A5" t="s">
        <v>271</v>
      </c>
      <c r="B5" t="s">
        <v>272</v>
      </c>
      <c r="C5" t="s">
        <v>3099</v>
      </c>
      <c r="D5" t="s">
        <v>273</v>
      </c>
      <c r="E5">
        <v>100081.60335</v>
      </c>
      <c r="F5">
        <v>4962.1499999999996</v>
      </c>
      <c r="G5">
        <v>141.02116886516399</v>
      </c>
      <c r="H5">
        <f>(Table2[[#This Row],[1Y Return vs Nifty]]-AVERAGE(Table2[1Y Return vs Nifty]))/_xlfn.STDEV.P(Table2[1Y Return vs Nifty])</f>
        <v>1.6082851485942078</v>
      </c>
      <c r="I5">
        <v>-13.901517371261599</v>
      </c>
      <c r="J5">
        <f>(Table2[[#This Row],[1M Return vs Nifty]]-AVERAGE(Table2[1M Return vs Nifty]))/_xlfn.STDEV.P(Table2[1M Return vs Nifty])</f>
        <v>-1.2964652949757314</v>
      </c>
      <c r="K5">
        <v>114.77902457506799</v>
      </c>
      <c r="L5">
        <f>(Table2[[#This Row],[6M Return vs Nifty]]-AVERAGE(Table2[6M Return vs Nifty]))/_xlfn.STDEV.P(Table2[6M Return vs Nifty])</f>
        <v>3.4534634321418003</v>
      </c>
      <c r="M5">
        <v>-0.117745251703986</v>
      </c>
      <c r="N5">
        <f>(Table2[[#This Row],[1W Return vs Nifty]]-AVERAGE(Table2[1W Return vs Nifty]))/_xlfn.STDEV.P(Table2[1W Return vs Nifty])</f>
        <v>6.5000729324841341E-2</v>
      </c>
      <c r="O5">
        <v>4965.6000000000004</v>
      </c>
      <c r="P5">
        <v>4509.77598501993</v>
      </c>
      <c r="Q5">
        <v>3069.35433918742</v>
      </c>
      <c r="R5">
        <v>48.955589009232497</v>
      </c>
      <c r="S5" s="1">
        <f>(Table2[[#This Row],[Close Price]]-Table2[[#This Row],[20D EMA]])/Table2[[#This Row],[20D EMA]]</f>
        <v>-6.9478008699869654E-4</v>
      </c>
      <c r="T5" s="1">
        <f>(Table2[[#This Row],[Close Price]]-Table2[[#This Row],[50D EMA]])/Table2[[#This Row],[50D EMA]]</f>
        <v>0.10030964209369049</v>
      </c>
      <c r="U5" s="1">
        <f>(Table2[[#This Row],[Close Price]]-Table2[[#This Row],[200D EMA]])/Table2[[#This Row],[200D EMA]]</f>
        <v>0.61667551271179655</v>
      </c>
      <c r="V5">
        <v>0.47201716158127099</v>
      </c>
      <c r="W5">
        <v>4875</v>
      </c>
      <c r="X5">
        <v>5000</v>
      </c>
      <c r="Y5">
        <v>4944</v>
      </c>
      <c r="Z5">
        <v>5060</v>
      </c>
      <c r="AA5">
        <v>4542.75</v>
      </c>
      <c r="AB5">
        <v>5359.6</v>
      </c>
      <c r="AC5" s="1">
        <f>(Table2[[#This Row],[Close Price]]/Table2[[#This Row],[Day Low]])-1</f>
        <v>1.7876923076922902E-2</v>
      </c>
      <c r="AD5" s="1">
        <f>(Table2[[#This Row],[Day High]]/Table2[[#This Row],[Close Price]])-1</f>
        <v>7.6277420069930102E-3</v>
      </c>
      <c r="AE5" s="1">
        <f>(Table2[[#This Row],[Close Price]]/Table2[[#This Row],[Current Week Low]])-1</f>
        <v>3.6711165048541883E-3</v>
      </c>
      <c r="AF5" s="1">
        <f>(Table2[[#This Row],[Current Week High]]/Table2[[#This Row],[Close Price]])-1</f>
        <v>1.9719274911076834E-2</v>
      </c>
      <c r="AG5" s="1">
        <f>(Table2[[#This Row],[Close Price]]/Table2[[#This Row],[Current Month Low]])-1</f>
        <v>9.2322932144625947E-2</v>
      </c>
      <c r="AH5" s="1">
        <f>(Table2[[#This Row],[Current Month High]]/Table2[[#This Row],[Close Price]])-1</f>
        <v>8.0096329212135942E-2</v>
      </c>
      <c r="AI5">
        <v>18.093971363219499</v>
      </c>
      <c r="AJ5">
        <v>188.66492146596801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0.54</v>
      </c>
      <c r="AM5" t="s">
        <v>3133</v>
      </c>
      <c r="AN5">
        <v>2.1800000000000002</v>
      </c>
      <c r="AO5" t="s">
        <v>3133</v>
      </c>
      <c r="AP5">
        <v>0.27735305319404502</v>
      </c>
      <c r="AQ5">
        <f>(Table2[[#This Row],[Sharpe Ratio]]-AVERAGE(Table2[Sharpe Ratio]))/_xlfn.STDEV.P(Table2[Sharpe Ratio])</f>
        <v>2.4250902175772953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6.2553742326624127</v>
      </c>
      <c r="AS5">
        <f>_xlfn.RANK.AVG(Table2[[#This Row],[1Y Return vs Nifty Z-Score]],Table2[1Y Return vs Nifty Z-Score])</f>
        <v>45</v>
      </c>
      <c r="AT5">
        <f>_xlfn.RANK.AVG(Table2[[#This Row],[6M Return vs Nifty Z-Score]],Table2[6M Return vs Nifty Z-Score])</f>
        <v>5</v>
      </c>
      <c r="AU5">
        <f>_xlfn.RANK.AVG(Table2[[#This Row],[Sharpe Ratio Z-Score]],Table2[Sharpe Ratio Z-Score])</f>
        <v>3</v>
      </c>
      <c r="AV5">
        <f>(Table2[[#This Row],[Rank 1Y]]+Table2[[#This Row],[Rank 6M]]+Table2[[#This Row],[Rank Sharpe]])/3</f>
        <v>17.666666666666668</v>
      </c>
    </row>
    <row r="6" spans="1:48" x14ac:dyDescent="0.3">
      <c r="A6" t="s">
        <v>718</v>
      </c>
      <c r="B6" t="s">
        <v>719</v>
      </c>
      <c r="C6" t="s">
        <v>3099</v>
      </c>
      <c r="D6" t="s">
        <v>273</v>
      </c>
      <c r="E6">
        <v>23015.215080000002</v>
      </c>
      <c r="F6">
        <v>2009.15</v>
      </c>
      <c r="G6">
        <v>180.25695255533401</v>
      </c>
      <c r="H6">
        <f>(Table2[[#This Row],[1Y Return vs Nifty]]-AVERAGE(Table2[1Y Return vs Nifty]))/_xlfn.STDEV.P(Table2[1Y Return vs Nifty])</f>
        <v>2.1985914370869151</v>
      </c>
      <c r="I6">
        <v>-22.109271464270201</v>
      </c>
      <c r="J6">
        <f>(Table2[[#This Row],[1M Return vs Nifty]]-AVERAGE(Table2[1M Return vs Nifty]))/_xlfn.STDEV.P(Table2[1M Return vs Nifty])</f>
        <v>-2.0801779731600143</v>
      </c>
      <c r="K6">
        <v>147.03007480391901</v>
      </c>
      <c r="L6">
        <f>(Table2[[#This Row],[6M Return vs Nifty]]-AVERAGE(Table2[6M Return vs Nifty]))/_xlfn.STDEV.P(Table2[6M Return vs Nifty])</f>
        <v>4.5036515926778842</v>
      </c>
      <c r="M6">
        <v>-8.4869999280052308</v>
      </c>
      <c r="N6">
        <f>(Table2[[#This Row],[1W Return vs Nifty]]-AVERAGE(Table2[1W Return vs Nifty]))/_xlfn.STDEV.P(Table2[1W Return vs Nifty])</f>
        <v>-1.5535259131828623</v>
      </c>
      <c r="O6">
        <v>2234.42</v>
      </c>
      <c r="P6">
        <v>2052.46016672421</v>
      </c>
      <c r="Q6">
        <v>1348.9942183846699</v>
      </c>
      <c r="R6">
        <v>28.3490979891595</v>
      </c>
      <c r="S6" s="1">
        <f>(Table2[[#This Row],[Close Price]]-Table2[[#This Row],[20D EMA]])/Table2[[#This Row],[20D EMA]]</f>
        <v>-0.10081810939751702</v>
      </c>
      <c r="T6" s="1">
        <f>(Table2[[#This Row],[Close Price]]-Table2[[#This Row],[50D EMA]])/Table2[[#This Row],[50D EMA]]</f>
        <v>-2.1101586976635112E-2</v>
      </c>
      <c r="U6" s="1">
        <f>(Table2[[#This Row],[Close Price]]-Table2[[#This Row],[200D EMA]])/Table2[[#This Row],[200D EMA]]</f>
        <v>0.48936887394952844</v>
      </c>
      <c r="V6">
        <v>0.35147616305131202</v>
      </c>
      <c r="W6">
        <v>1970.25</v>
      </c>
      <c r="X6">
        <v>2034.6</v>
      </c>
      <c r="Y6">
        <v>1986</v>
      </c>
      <c r="Z6">
        <v>2053.25</v>
      </c>
      <c r="AA6">
        <v>1963.95</v>
      </c>
      <c r="AB6">
        <v>2474</v>
      </c>
      <c r="AC6" s="1">
        <f>(Table2[[#This Row],[Close Price]]/Table2[[#This Row],[Day Low]])-1</f>
        <v>1.9743687349321304E-2</v>
      </c>
      <c r="AD6" s="1">
        <f>(Table2[[#This Row],[Day High]]/Table2[[#This Row],[Close Price]])-1</f>
        <v>1.2667048254236812E-2</v>
      </c>
      <c r="AE6" s="1">
        <f>(Table2[[#This Row],[Close Price]]/Table2[[#This Row],[Current Week Low]])-1</f>
        <v>1.1656596173212463E-2</v>
      </c>
      <c r="AF6" s="1">
        <f>(Table2[[#This Row],[Current Week High]]/Table2[[#This Row],[Close Price]])-1</f>
        <v>2.194958066844177E-2</v>
      </c>
      <c r="AG6" s="1">
        <f>(Table2[[#This Row],[Close Price]]/Table2[[#This Row],[Current Month Low]])-1</f>
        <v>2.3014842536724478E-2</v>
      </c>
      <c r="AH6" s="1">
        <f>(Table2[[#This Row],[Current Month High]]/Table2[[#This Row],[Close Price]])-1</f>
        <v>0.23136649827041289</v>
      </c>
      <c r="AI6">
        <v>41.044720404151001</v>
      </c>
      <c r="AJ6">
        <v>237.50209978162201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0.37</v>
      </c>
      <c r="AM6" t="s">
        <v>3133</v>
      </c>
      <c r="AN6">
        <v>-11.1</v>
      </c>
      <c r="AO6" t="s">
        <v>3132</v>
      </c>
      <c r="AP6">
        <v>0.20761888457352201</v>
      </c>
      <c r="AQ6">
        <f>(Table2[[#This Row],[Sharpe Ratio]]-AVERAGE(Table2[Sharpe Ratio]))/_xlfn.STDEV.P(Table2[Sharpe Ratio])</f>
        <v>1.6289350334226569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4.6974741768445796</v>
      </c>
      <c r="AS6">
        <f>_xlfn.RANK.AVG(Table2[[#This Row],[1Y Return vs Nifty Z-Score]],Table2[1Y Return vs Nifty Z-Score])</f>
        <v>25</v>
      </c>
      <c r="AT6">
        <f>_xlfn.RANK.AVG(Table2[[#This Row],[6M Return vs Nifty Z-Score]],Table2[6M Return vs Nifty Z-Score])</f>
        <v>2</v>
      </c>
      <c r="AU6">
        <f>_xlfn.RANK.AVG(Table2[[#This Row],[Sharpe Ratio Z-Score]],Table2[Sharpe Ratio Z-Score])</f>
        <v>35</v>
      </c>
      <c r="AV6">
        <f>(Table2[[#This Row],[Rank 1Y]]+Table2[[#This Row],[Rank 6M]]+Table2[[#This Row],[Rank Sharpe]])/3</f>
        <v>20.666666666666668</v>
      </c>
    </row>
    <row r="7" spans="1:48" x14ac:dyDescent="0.3">
      <c r="A7" t="s">
        <v>801</v>
      </c>
      <c r="B7" t="s">
        <v>802</v>
      </c>
      <c r="C7" t="s">
        <v>3091</v>
      </c>
      <c r="D7" t="s">
        <v>46</v>
      </c>
      <c r="E7">
        <v>19667.420959139999</v>
      </c>
      <c r="F7">
        <v>1691.1</v>
      </c>
      <c r="G7">
        <v>239.73407628234901</v>
      </c>
      <c r="H7">
        <f>(Table2[[#This Row],[1Y Return vs Nifty]]-AVERAGE(Table2[1Y Return vs Nifty]))/_xlfn.STDEV.P(Table2[1Y Return vs Nifty])</f>
        <v>3.0934307102046334</v>
      </c>
      <c r="I7">
        <v>11.6848554438482</v>
      </c>
      <c r="J7">
        <f>(Table2[[#This Row],[1M Return vs Nifty]]-AVERAGE(Table2[1M Return vs Nifty]))/_xlfn.STDEV.P(Table2[1M Return vs Nifty])</f>
        <v>1.1466347951002998</v>
      </c>
      <c r="K7">
        <v>100.67336604055799</v>
      </c>
      <c r="L7">
        <f>(Table2[[#This Row],[6M Return vs Nifty]]-AVERAGE(Table2[6M Return vs Nifty]))/_xlfn.STDEV.P(Table2[6M Return vs Nifty])</f>
        <v>2.9941420927004176</v>
      </c>
      <c r="M7">
        <v>0.863966323265009</v>
      </c>
      <c r="N7">
        <f>(Table2[[#This Row],[1W Return vs Nifty]]-AVERAGE(Table2[1W Return vs Nifty]))/_xlfn.STDEV.P(Table2[1W Return vs Nifty])</f>
        <v>0.25485351799009637</v>
      </c>
      <c r="O7">
        <v>1613.96</v>
      </c>
      <c r="P7">
        <v>1487.60310879451</v>
      </c>
      <c r="Q7">
        <v>1058.4133322625401</v>
      </c>
      <c r="R7">
        <v>60.832166477640499</v>
      </c>
      <c r="S7" s="1">
        <f>(Table2[[#This Row],[Close Price]]-Table2[[#This Row],[20D EMA]])/Table2[[#This Row],[20D EMA]]</f>
        <v>4.779548439862194E-2</v>
      </c>
      <c r="T7" s="1">
        <f>(Table2[[#This Row],[Close Price]]-Table2[[#This Row],[50D EMA]])/Table2[[#This Row],[50D EMA]]</f>
        <v>0.13679515053608288</v>
      </c>
      <c r="U7" s="1">
        <f>(Table2[[#This Row],[Close Price]]-Table2[[#This Row],[200D EMA]])/Table2[[#This Row],[200D EMA]]</f>
        <v>0.59776898915755683</v>
      </c>
      <c r="V7">
        <v>0.58620891874622605</v>
      </c>
      <c r="W7">
        <v>1667.05</v>
      </c>
      <c r="X7">
        <v>1745</v>
      </c>
      <c r="Y7">
        <v>1670</v>
      </c>
      <c r="Z7">
        <v>1730.7</v>
      </c>
      <c r="AA7">
        <v>1550</v>
      </c>
      <c r="AB7">
        <v>1777</v>
      </c>
      <c r="AC7" s="1">
        <f>(Table2[[#This Row],[Close Price]]/Table2[[#This Row],[Day Low]])-1</f>
        <v>1.4426681863171531E-2</v>
      </c>
      <c r="AD7" s="1">
        <f>(Table2[[#This Row],[Day High]]/Table2[[#This Row],[Close Price]])-1</f>
        <v>3.1872745550233672E-2</v>
      </c>
      <c r="AE7" s="1">
        <f>(Table2[[#This Row],[Close Price]]/Table2[[#This Row],[Current Week Low]])-1</f>
        <v>1.2634730538922057E-2</v>
      </c>
      <c r="AF7" s="1">
        <f>(Table2[[#This Row],[Current Week High]]/Table2[[#This Row],[Close Price]])-1</f>
        <v>2.3416711016498226E-2</v>
      </c>
      <c r="AG7" s="1">
        <f>(Table2[[#This Row],[Close Price]]/Table2[[#This Row],[Current Month Low]])-1</f>
        <v>9.1032258064515981E-2</v>
      </c>
      <c r="AH7" s="1">
        <f>(Table2[[#This Row],[Current Month High]]/Table2[[#This Row],[Close Price]])-1</f>
        <v>5.079534031104016E-2</v>
      </c>
      <c r="AI7">
        <v>5.0795340311040098</v>
      </c>
      <c r="AJ7">
        <v>284.34090909090901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0.41</v>
      </c>
      <c r="AM7" t="s">
        <v>3133</v>
      </c>
      <c r="AN7">
        <v>1.1499999999999999</v>
      </c>
      <c r="AO7" t="s">
        <v>3133</v>
      </c>
      <c r="AP7">
        <v>0.19242132097798101</v>
      </c>
      <c r="AQ7">
        <f>(Table2[[#This Row],[Sharpe Ratio]]-AVERAGE(Table2[Sharpe Ratio]))/_xlfn.STDEV.P(Table2[Sharpe Ratio])</f>
        <v>1.4554244104029279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8.944485526398374</v>
      </c>
      <c r="AS7">
        <f>_xlfn.RANK.AVG(Table2[[#This Row],[1Y Return vs Nifty Z-Score]],Table2[1Y Return vs Nifty Z-Score])</f>
        <v>12</v>
      </c>
      <c r="AT7">
        <f>_xlfn.RANK.AVG(Table2[[#This Row],[6M Return vs Nifty Z-Score]],Table2[6M Return vs Nifty Z-Score])</f>
        <v>10</v>
      </c>
      <c r="AU7">
        <f>_xlfn.RANK.AVG(Table2[[#This Row],[Sharpe Ratio Z-Score]],Table2[Sharpe Ratio Z-Score])</f>
        <v>54</v>
      </c>
      <c r="AV7">
        <f>(Table2[[#This Row],[Rank 1Y]]+Table2[[#This Row],[Rank 6M]]+Table2[[#This Row],[Rank Sharpe]])/3</f>
        <v>25.333333333333332</v>
      </c>
    </row>
    <row r="8" spans="1:48" x14ac:dyDescent="0.3">
      <c r="A8" t="s">
        <v>1012</v>
      </c>
      <c r="B8" t="s">
        <v>1013</v>
      </c>
      <c r="C8" t="s">
        <v>3094</v>
      </c>
      <c r="D8" t="s">
        <v>101</v>
      </c>
      <c r="E8">
        <v>13247.705934080001</v>
      </c>
      <c r="F8">
        <v>1098.8</v>
      </c>
      <c r="G8">
        <v>267.86028898467202</v>
      </c>
      <c r="H8">
        <f>(Table2[[#This Row],[1Y Return vs Nifty]]-AVERAGE(Table2[1Y Return vs Nifty]))/_xlfn.STDEV.P(Table2[1Y Return vs Nifty])</f>
        <v>3.5165923924274969</v>
      </c>
      <c r="I8">
        <v>14.234660560158099</v>
      </c>
      <c r="J8">
        <f>(Table2[[#This Row],[1M Return vs Nifty]]-AVERAGE(Table2[1M Return vs Nifty]))/_xlfn.STDEV.P(Table2[1M Return vs Nifty])</f>
        <v>1.3901014698942473</v>
      </c>
      <c r="K8">
        <v>51.149759550382598</v>
      </c>
      <c r="L8">
        <f>(Table2[[#This Row],[6M Return vs Nifty]]-AVERAGE(Table2[6M Return vs Nifty]))/_xlfn.STDEV.P(Table2[6M Return vs Nifty])</f>
        <v>1.3815091758193407</v>
      </c>
      <c r="M8">
        <v>9.7619618690647396</v>
      </c>
      <c r="N8">
        <f>(Table2[[#This Row],[1W Return vs Nifty]]-AVERAGE(Table2[1W Return vs Nifty]))/_xlfn.STDEV.P(Table2[1W Return vs Nifty])</f>
        <v>1.9756331349101164</v>
      </c>
      <c r="O8">
        <v>981.3</v>
      </c>
      <c r="P8">
        <v>945.99743782636097</v>
      </c>
      <c r="Q8">
        <v>749.13717046962699</v>
      </c>
      <c r="R8">
        <v>72.147275127937803</v>
      </c>
      <c r="S8" s="1">
        <f>(Table2[[#This Row],[Close Price]]-Table2[[#This Row],[20D EMA]])/Table2[[#This Row],[20D EMA]]</f>
        <v>0.11973912157342302</v>
      </c>
      <c r="T8" s="1">
        <f>(Table2[[#This Row],[Close Price]]-Table2[[#This Row],[50D EMA]])/Table2[[#This Row],[50D EMA]]</f>
        <v>0.16152534464018928</v>
      </c>
      <c r="U8" s="1">
        <f>(Table2[[#This Row],[Close Price]]-Table2[[#This Row],[200D EMA]])/Table2[[#This Row],[200D EMA]]</f>
        <v>0.46675407831008126</v>
      </c>
      <c r="V8">
        <v>0.77791236356666305</v>
      </c>
      <c r="W8">
        <v>1043.9000000000001</v>
      </c>
      <c r="X8">
        <v>1094.95</v>
      </c>
      <c r="Y8">
        <v>1012</v>
      </c>
      <c r="Z8">
        <v>1118</v>
      </c>
      <c r="AA8">
        <v>924</v>
      </c>
      <c r="AB8">
        <v>1118</v>
      </c>
      <c r="AC8" s="1">
        <f>(Table2[[#This Row],[Close Price]]/Table2[[#This Row],[Day Low]])-1</f>
        <v>5.2591244372066193E-2</v>
      </c>
      <c r="AD8" s="1">
        <f>(Table2[[#This Row],[Day High]]/Table2[[#This Row],[Close Price]])-1</f>
        <v>-3.5038223516562494E-3</v>
      </c>
      <c r="AE8" s="1">
        <f>(Table2[[#This Row],[Close Price]]/Table2[[#This Row],[Current Week Low]])-1</f>
        <v>8.5770750988142241E-2</v>
      </c>
      <c r="AF8" s="1">
        <f>(Table2[[#This Row],[Current Week High]]/Table2[[#This Row],[Close Price]])-1</f>
        <v>1.7473607571896643E-2</v>
      </c>
      <c r="AG8" s="1">
        <f>(Table2[[#This Row],[Close Price]]/Table2[[#This Row],[Current Month Low]])-1</f>
        <v>0.18917748917748911</v>
      </c>
      <c r="AH8" s="1">
        <f>(Table2[[#This Row],[Current Month High]]/Table2[[#This Row],[Close Price]])-1</f>
        <v>1.7473607571896643E-2</v>
      </c>
      <c r="AI8">
        <v>1.7473607571896601</v>
      </c>
      <c r="AJ8">
        <v>330.33942558746702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0.12</v>
      </c>
      <c r="AM8" t="s">
        <v>3133</v>
      </c>
      <c r="AN8">
        <v>19.309999999999999</v>
      </c>
      <c r="AO8" t="s">
        <v>3133</v>
      </c>
      <c r="AP8">
        <v>0.31329089585356201</v>
      </c>
      <c r="AQ8">
        <f>(Table2[[#This Row],[Sharpe Ratio]]-AVERAGE(Table2[Sharpe Ratio]))/_xlfn.STDEV.P(Table2[Sharpe Ratio])</f>
        <v>2.8353926605075106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11.099228833558714</v>
      </c>
      <c r="AS8">
        <f>_xlfn.RANK.AVG(Table2[[#This Row],[1Y Return vs Nifty Z-Score]],Table2[1Y Return vs Nifty Z-Score])</f>
        <v>9</v>
      </c>
      <c r="AT8">
        <f>_xlfn.RANK.AVG(Table2[[#This Row],[6M Return vs Nifty Z-Score]],Table2[6M Return vs Nifty Z-Score])</f>
        <v>67</v>
      </c>
      <c r="AU8">
        <f>_xlfn.RANK.AVG(Table2[[#This Row],[Sharpe Ratio Z-Score]],Table2[Sharpe Ratio Z-Score])</f>
        <v>2</v>
      </c>
      <c r="AV8">
        <f>(Table2[[#This Row],[Rank 1Y]]+Table2[[#This Row],[Rank 6M]]+Table2[[#This Row],[Rank Sharpe]])/3</f>
        <v>26</v>
      </c>
    </row>
    <row r="9" spans="1:48" x14ac:dyDescent="0.3">
      <c r="A9" t="s">
        <v>128</v>
      </c>
      <c r="B9" t="s">
        <v>129</v>
      </c>
      <c r="C9" t="s">
        <v>3096</v>
      </c>
      <c r="D9" t="s">
        <v>130</v>
      </c>
      <c r="E9">
        <v>226884.53967133499</v>
      </c>
      <c r="F9">
        <v>6382.35</v>
      </c>
      <c r="G9">
        <v>205.443069262672</v>
      </c>
      <c r="H9">
        <f>(Table2[[#This Row],[1Y Return vs Nifty]]-AVERAGE(Table2[1Y Return vs Nifty]))/_xlfn.STDEV.P(Table2[1Y Return vs Nifty])</f>
        <v>2.5775190811084032</v>
      </c>
      <c r="I9">
        <v>11.859824650248299</v>
      </c>
      <c r="J9">
        <f>(Table2[[#This Row],[1M Return vs Nifty]]-AVERAGE(Table2[1M Return vs Nifty]))/_xlfn.STDEV.P(Table2[1M Return vs Nifty])</f>
        <v>1.1633416291250185</v>
      </c>
      <c r="K9">
        <v>55.232120299357298</v>
      </c>
      <c r="L9">
        <f>(Table2[[#This Row],[6M Return vs Nifty]]-AVERAGE(Table2[6M Return vs Nifty]))/_xlfn.STDEV.P(Table2[6M Return vs Nifty])</f>
        <v>1.514442735972839</v>
      </c>
      <c r="M9">
        <v>14.580686888303999</v>
      </c>
      <c r="N9">
        <f>(Table2[[#This Row],[1W Return vs Nifty]]-AVERAGE(Table2[1W Return vs Nifty]))/_xlfn.STDEV.P(Table2[1W Return vs Nifty])</f>
        <v>2.9075243400662756</v>
      </c>
      <c r="O9">
        <v>5627.03</v>
      </c>
      <c r="P9">
        <v>5336.4505234232001</v>
      </c>
      <c r="Q9">
        <v>4136.2737144680495</v>
      </c>
      <c r="R9">
        <v>76.8600443306849</v>
      </c>
      <c r="S9" s="1">
        <f>(Table2[[#This Row],[Close Price]]-Table2[[#This Row],[20D EMA]])/Table2[[#This Row],[20D EMA]]</f>
        <v>0.13423066875420972</v>
      </c>
      <c r="T9" s="1">
        <f>(Table2[[#This Row],[Close Price]]-Table2[[#This Row],[50D EMA]])/Table2[[#This Row],[50D EMA]]</f>
        <v>0.19599160003190319</v>
      </c>
      <c r="U9" s="1">
        <f>(Table2[[#This Row],[Close Price]]-Table2[[#This Row],[200D EMA]])/Table2[[#This Row],[200D EMA]]</f>
        <v>0.54301925853589461</v>
      </c>
      <c r="V9">
        <v>1.85649472421001</v>
      </c>
      <c r="W9">
        <v>6330</v>
      </c>
      <c r="X9">
        <v>6400</v>
      </c>
      <c r="Y9">
        <v>6277</v>
      </c>
      <c r="Z9">
        <v>6434</v>
      </c>
      <c r="AA9">
        <v>5194.55</v>
      </c>
      <c r="AB9">
        <v>6434</v>
      </c>
      <c r="AC9" s="1">
        <f>(Table2[[#This Row],[Close Price]]/Table2[[#This Row],[Day Low]])-1</f>
        <v>8.2701421800948083E-3</v>
      </c>
      <c r="AD9" s="1">
        <f>(Table2[[#This Row],[Day High]]/Table2[[#This Row],[Close Price]])-1</f>
        <v>2.7654390624143321E-3</v>
      </c>
      <c r="AE9" s="1">
        <f>(Table2[[#This Row],[Close Price]]/Table2[[#This Row],[Current Week Low]])-1</f>
        <v>1.6783495300302764E-2</v>
      </c>
      <c r="AF9" s="1">
        <f>(Table2[[#This Row],[Current Week High]]/Table2[[#This Row],[Close Price]])-1</f>
        <v>8.0926304574333585E-3</v>
      </c>
      <c r="AG9" s="1">
        <f>(Table2[[#This Row],[Close Price]]/Table2[[#This Row],[Current Month Low]])-1</f>
        <v>0.22866273305676144</v>
      </c>
      <c r="AH9" s="1">
        <f>(Table2[[#This Row],[Current Month High]]/Table2[[#This Row],[Close Price]])-1</f>
        <v>8.0926304574333585E-3</v>
      </c>
      <c r="AI9">
        <v>0.80926304574333496</v>
      </c>
      <c r="AJ9">
        <v>243.10942665914001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0.26</v>
      </c>
      <c r="AM9" t="s">
        <v>3133</v>
      </c>
      <c r="AN9">
        <v>20.2</v>
      </c>
      <c r="AO9" t="s">
        <v>3133</v>
      </c>
      <c r="AP9">
        <v>0.27117632303809303</v>
      </c>
      <c r="AQ9">
        <f>(Table2[[#This Row],[Sharpe Ratio]]-AVERAGE(Table2[Sharpe Ratio]))/_xlfn.STDEV.P(Table2[Sharpe Ratio])</f>
        <v>2.3545704733533972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10.517398259625933</v>
      </c>
      <c r="AS9">
        <f>_xlfn.RANK.AVG(Table2[[#This Row],[1Y Return vs Nifty Z-Score]],Table2[1Y Return vs Nifty Z-Score])</f>
        <v>18</v>
      </c>
      <c r="AT9">
        <f>_xlfn.RANK.AVG(Table2[[#This Row],[6M Return vs Nifty Z-Score]],Table2[6M Return vs Nifty Z-Score])</f>
        <v>56</v>
      </c>
      <c r="AU9">
        <f>_xlfn.RANK.AVG(Table2[[#This Row],[Sharpe Ratio Z-Score]],Table2[Sharpe Ratio Z-Score])</f>
        <v>5</v>
      </c>
      <c r="AV9">
        <f>(Table2[[#This Row],[Rank 1Y]]+Table2[[#This Row],[Rank 6M]]+Table2[[#This Row],[Rank Sharpe]])/3</f>
        <v>26.333333333333332</v>
      </c>
    </row>
    <row r="10" spans="1:48" x14ac:dyDescent="0.3">
      <c r="A10" t="s">
        <v>242</v>
      </c>
      <c r="B10" t="s">
        <v>243</v>
      </c>
      <c r="C10" t="s">
        <v>3099</v>
      </c>
      <c r="D10" t="s">
        <v>244</v>
      </c>
      <c r="E10">
        <v>109571.414757224</v>
      </c>
      <c r="F10">
        <v>76.540000000000006</v>
      </c>
      <c r="G10">
        <v>256.42844397886603</v>
      </c>
      <c r="H10">
        <f>(Table2[[#This Row],[1Y Return vs Nifty]]-AVERAGE(Table2[1Y Return vs Nifty]))/_xlfn.STDEV.P(Table2[1Y Return vs Nifty])</f>
        <v>3.3445991413358431</v>
      </c>
      <c r="I10">
        <v>39.822153182999799</v>
      </c>
      <c r="J10">
        <f>(Table2[[#This Row],[1M Return vs Nifty]]-AVERAGE(Table2[1M Return vs Nifty]))/_xlfn.STDEV.P(Table2[1M Return vs Nifty])</f>
        <v>3.8333084841674063</v>
      </c>
      <c r="K10">
        <v>57.454989540950599</v>
      </c>
      <c r="L10">
        <f>(Table2[[#This Row],[6M Return vs Nifty]]-AVERAGE(Table2[6M Return vs Nifty]))/_xlfn.STDEV.P(Table2[6M Return vs Nifty])</f>
        <v>1.5868258349223665</v>
      </c>
      <c r="M10">
        <v>7.91324757847722</v>
      </c>
      <c r="N10">
        <f>(Table2[[#This Row],[1W Return vs Nifty]]-AVERAGE(Table2[1W Return vs Nifty]))/_xlfn.STDEV.P(Table2[1W Return vs Nifty])</f>
        <v>1.6181110556533507</v>
      </c>
      <c r="O10">
        <v>66.459999999999994</v>
      </c>
      <c r="P10">
        <v>57.851944796485903</v>
      </c>
      <c r="Q10">
        <v>44.351690021109498</v>
      </c>
      <c r="R10">
        <v>83.102202913878102</v>
      </c>
      <c r="S10" s="1">
        <f>(Table2[[#This Row],[Close Price]]-Table2[[#This Row],[20D EMA]])/Table2[[#This Row],[20D EMA]]</f>
        <v>0.15167017755040646</v>
      </c>
      <c r="T10" s="1">
        <f>(Table2[[#This Row],[Close Price]]-Table2[[#This Row],[50D EMA]])/Table2[[#This Row],[50D EMA]]</f>
        <v>0.32303244548226961</v>
      </c>
      <c r="U10" s="1">
        <f>(Table2[[#This Row],[Close Price]]-Table2[[#This Row],[200D EMA]])/Table2[[#This Row],[200D EMA]]</f>
        <v>0.72575159962495805</v>
      </c>
      <c r="V10">
        <v>1.82044422428459</v>
      </c>
      <c r="W10">
        <v>81.31</v>
      </c>
      <c r="X10">
        <v>84.29</v>
      </c>
      <c r="Y10">
        <v>74.650000000000006</v>
      </c>
      <c r="Z10">
        <v>80.36</v>
      </c>
      <c r="AA10">
        <v>65.599999999999994</v>
      </c>
      <c r="AB10">
        <v>80.36</v>
      </c>
      <c r="AC10" s="1">
        <f>(Table2[[#This Row],[Close Price]]/Table2[[#This Row],[Day Low]])-1</f>
        <v>-5.8664370926085341E-2</v>
      </c>
      <c r="AD10" s="1">
        <f>(Table2[[#This Row],[Day High]]/Table2[[#This Row],[Close Price]])-1</f>
        <v>0.10125424614580614</v>
      </c>
      <c r="AE10" s="1">
        <f>(Table2[[#This Row],[Close Price]]/Table2[[#This Row],[Current Week Low]])-1</f>
        <v>2.5318151373074249E-2</v>
      </c>
      <c r="AF10" s="1">
        <f>(Table2[[#This Row],[Current Week High]]/Table2[[#This Row],[Close Price]])-1</f>
        <v>4.9908544551868106E-2</v>
      </c>
      <c r="AG10" s="1">
        <f>(Table2[[#This Row],[Close Price]]/Table2[[#This Row],[Current Month Low]])-1</f>
        <v>0.16676829268292703</v>
      </c>
      <c r="AH10" s="1">
        <f>(Table2[[#This Row],[Current Month High]]/Table2[[#This Row],[Close Price]])-1</f>
        <v>4.9908544551868106E-2</v>
      </c>
      <c r="AI10">
        <v>2.6130128037626901E-2</v>
      </c>
      <c r="AJ10">
        <v>296.58031088082902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0.61</v>
      </c>
      <c r="AM10" t="s">
        <v>3133</v>
      </c>
      <c r="AN10">
        <v>30.73</v>
      </c>
      <c r="AO10" t="s">
        <v>3133</v>
      </c>
      <c r="AP10">
        <v>0.22770889719687301</v>
      </c>
      <c r="AQ10">
        <f>(Table2[[#This Row],[Sharpe Ratio]]-AVERAGE(Table2[Sharpe Ratio]))/_xlfn.STDEV.P(Table2[Sharpe Ratio])</f>
        <v>1.8583027596925834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12.241147275771551</v>
      </c>
      <c r="AS10">
        <f>_xlfn.RANK.AVG(Table2[[#This Row],[1Y Return vs Nifty Z-Score]],Table2[1Y Return vs Nifty Z-Score])</f>
        <v>11</v>
      </c>
      <c r="AT10">
        <f>_xlfn.RANK.AVG(Table2[[#This Row],[6M Return vs Nifty Z-Score]],Table2[6M Return vs Nifty Z-Score])</f>
        <v>51</v>
      </c>
      <c r="AU10">
        <f>_xlfn.RANK.AVG(Table2[[#This Row],[Sharpe Ratio Z-Score]],Table2[Sharpe Ratio Z-Score])</f>
        <v>25</v>
      </c>
      <c r="AV10">
        <f>(Table2[[#This Row],[Rank 1Y]]+Table2[[#This Row],[Rank 6M]]+Table2[[#This Row],[Rank Sharpe]])/3</f>
        <v>29</v>
      </c>
    </row>
    <row r="11" spans="1:48" x14ac:dyDescent="0.3">
      <c r="A11" t="s">
        <v>245</v>
      </c>
      <c r="B11" t="s">
        <v>246</v>
      </c>
      <c r="C11" t="s">
        <v>3086</v>
      </c>
      <c r="D11" t="s">
        <v>49</v>
      </c>
      <c r="E11">
        <v>108535.404854475</v>
      </c>
      <c r="F11">
        <v>667.25</v>
      </c>
      <c r="G11">
        <v>232.969903110704</v>
      </c>
      <c r="H11">
        <f>(Table2[[#This Row],[1Y Return vs Nifty]]-AVERAGE(Table2[1Y Return vs Nifty]))/_xlfn.STDEV.P(Table2[1Y Return vs Nifty])</f>
        <v>2.9916630485413318</v>
      </c>
      <c r="I11">
        <v>13.805441724677401</v>
      </c>
      <c r="J11">
        <f>(Table2[[#This Row],[1M Return vs Nifty]]-AVERAGE(Table2[1M Return vs Nifty]))/_xlfn.STDEV.P(Table2[1M Return vs Nifty])</f>
        <v>1.3491177562900287</v>
      </c>
      <c r="K11">
        <v>100.817796109515</v>
      </c>
      <c r="L11">
        <f>(Table2[[#This Row],[6M Return vs Nifty]]-AVERAGE(Table2[6M Return vs Nifty]))/_xlfn.STDEV.P(Table2[6M Return vs Nifty])</f>
        <v>2.9988451565500522</v>
      </c>
      <c r="M11">
        <v>8.0716264991618196</v>
      </c>
      <c r="N11">
        <f>(Table2[[#This Row],[1W Return vs Nifty]]-AVERAGE(Table2[1W Return vs Nifty]))/_xlfn.STDEV.P(Table2[1W Return vs Nifty])</f>
        <v>1.6487398885248732</v>
      </c>
      <c r="O11">
        <v>587.39</v>
      </c>
      <c r="P11">
        <v>533.81357917117703</v>
      </c>
      <c r="Q11">
        <v>397.73199476030197</v>
      </c>
      <c r="R11">
        <v>76.422695093918605</v>
      </c>
      <c r="S11" s="1">
        <f>(Table2[[#This Row],[Close Price]]-Table2[[#This Row],[20D EMA]])/Table2[[#This Row],[20D EMA]]</f>
        <v>0.13595737074175593</v>
      </c>
      <c r="T11" s="1">
        <f>(Table2[[#This Row],[Close Price]]-Table2[[#This Row],[50D EMA]])/Table2[[#This Row],[50D EMA]]</f>
        <v>0.24996820245000578</v>
      </c>
      <c r="U11" s="1">
        <f>(Table2[[#This Row],[Close Price]]-Table2[[#This Row],[200D EMA]])/Table2[[#This Row],[200D EMA]]</f>
        <v>0.67763722504176793</v>
      </c>
      <c r="V11">
        <v>1.4733141888749599</v>
      </c>
      <c r="W11">
        <v>674</v>
      </c>
      <c r="X11">
        <v>689.3</v>
      </c>
      <c r="Y11">
        <v>630.54999999999995</v>
      </c>
      <c r="Z11">
        <v>682</v>
      </c>
      <c r="AA11">
        <v>568.29999999999995</v>
      </c>
      <c r="AB11">
        <v>682</v>
      </c>
      <c r="AC11" s="1">
        <f>(Table2[[#This Row],[Close Price]]/Table2[[#This Row],[Day Low]])-1</f>
        <v>-1.001483679525228E-2</v>
      </c>
      <c r="AD11" s="1">
        <f>(Table2[[#This Row],[Day High]]/Table2[[#This Row],[Close Price]])-1</f>
        <v>3.3046084675908416E-2</v>
      </c>
      <c r="AE11" s="1">
        <f>(Table2[[#This Row],[Close Price]]/Table2[[#This Row],[Current Week Low]])-1</f>
        <v>5.8203155974942522E-2</v>
      </c>
      <c r="AF11" s="1">
        <f>(Table2[[#This Row],[Current Week High]]/Table2[[#This Row],[Close Price]])-1</f>
        <v>2.2105657549644109E-2</v>
      </c>
      <c r="AG11" s="1">
        <f>(Table2[[#This Row],[Close Price]]/Table2[[#This Row],[Current Month Low]])-1</f>
        <v>0.17411578391694538</v>
      </c>
      <c r="AH11" s="1">
        <f>(Table2[[#This Row],[Current Month High]]/Table2[[#This Row],[Close Price]])-1</f>
        <v>2.2105657549644109E-2</v>
      </c>
      <c r="AI11">
        <v>2.21056575496441</v>
      </c>
      <c r="AJ11">
        <v>270.00924214417699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0.48</v>
      </c>
      <c r="AM11" t="s">
        <v>3133</v>
      </c>
      <c r="AN11">
        <v>17.7</v>
      </c>
      <c r="AO11" t="s">
        <v>3133</v>
      </c>
      <c r="AP11">
        <v>0.17131768929736099</v>
      </c>
      <c r="AQ11">
        <f>(Table2[[#This Row],[Sharpe Ratio]]-AVERAGE(Table2[Sharpe Ratio]))/_xlfn.STDEV.P(Table2[Sharpe Ratio])</f>
        <v>1.2144841927250352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10.202850042631319</v>
      </c>
      <c r="AS11">
        <f>_xlfn.RANK.AVG(Table2[[#This Row],[1Y Return vs Nifty Z-Score]],Table2[1Y Return vs Nifty Z-Score])</f>
        <v>14</v>
      </c>
      <c r="AT11">
        <f>_xlfn.RANK.AVG(Table2[[#This Row],[6M Return vs Nifty Z-Score]],Table2[6M Return vs Nifty Z-Score])</f>
        <v>9</v>
      </c>
      <c r="AU11">
        <f>_xlfn.RANK.AVG(Table2[[#This Row],[Sharpe Ratio Z-Score]],Table2[Sharpe Ratio Z-Score])</f>
        <v>85</v>
      </c>
      <c r="AV11">
        <f>(Table2[[#This Row],[Rank 1Y]]+Table2[[#This Row],[Rank 6M]]+Table2[[#This Row],[Rank Sharpe]])/3</f>
        <v>36</v>
      </c>
    </row>
    <row r="12" spans="1:48" x14ac:dyDescent="0.3">
      <c r="A12" t="s">
        <v>1209</v>
      </c>
      <c r="B12" t="s">
        <v>1210</v>
      </c>
      <c r="C12" t="s">
        <v>3091</v>
      </c>
      <c r="D12" t="s">
        <v>46</v>
      </c>
      <c r="E12">
        <v>9576.2988700799997</v>
      </c>
      <c r="F12">
        <v>557.45000000000005</v>
      </c>
      <c r="G12">
        <v>145.42103050671801</v>
      </c>
      <c r="H12">
        <f>(Table2[[#This Row],[1Y Return vs Nifty]]-AVERAGE(Table2[1Y Return vs Nifty]))/_xlfn.STDEV.P(Table2[1Y Return vs Nifty])</f>
        <v>1.6744815068985761</v>
      </c>
      <c r="I12">
        <v>13.4376564289848</v>
      </c>
      <c r="J12">
        <f>(Table2[[#This Row],[1M Return vs Nifty]]-AVERAGE(Table2[1M Return vs Nifty]))/_xlfn.STDEV.P(Table2[1M Return vs Nifty])</f>
        <v>1.3139999888937604</v>
      </c>
      <c r="K12">
        <v>57.996648555336897</v>
      </c>
      <c r="L12">
        <f>(Table2[[#This Row],[6M Return vs Nifty]]-AVERAGE(Table2[6M Return vs Nifty]))/_xlfn.STDEV.P(Table2[6M Return vs Nifty])</f>
        <v>1.6044638305820322</v>
      </c>
      <c r="M12">
        <v>9.3691825482444404</v>
      </c>
      <c r="N12">
        <f>(Table2[[#This Row],[1W Return vs Nifty]]-AVERAGE(Table2[1W Return vs Nifty]))/_xlfn.STDEV.P(Table2[1W Return vs Nifty])</f>
        <v>1.8996737072236964</v>
      </c>
      <c r="O12">
        <v>512.44000000000005</v>
      </c>
      <c r="P12">
        <v>484.75178894029102</v>
      </c>
      <c r="Q12">
        <v>374.06717939069699</v>
      </c>
      <c r="R12">
        <v>68.787977704710002</v>
      </c>
      <c r="S12" s="1">
        <f>(Table2[[#This Row],[Close Price]]-Table2[[#This Row],[20D EMA]])/Table2[[#This Row],[20D EMA]]</f>
        <v>8.7834673327609053E-2</v>
      </c>
      <c r="T12" s="1">
        <f>(Table2[[#This Row],[Close Price]]-Table2[[#This Row],[50D EMA]])/Table2[[#This Row],[50D EMA]]</f>
        <v>0.14996996961812878</v>
      </c>
      <c r="U12" s="1">
        <f>(Table2[[#This Row],[Close Price]]-Table2[[#This Row],[200D EMA]])/Table2[[#This Row],[200D EMA]]</f>
        <v>0.49024033840126785</v>
      </c>
      <c r="V12">
        <v>1.6458904457104999</v>
      </c>
      <c r="W12">
        <v>547.29999999999995</v>
      </c>
      <c r="X12">
        <v>568.4</v>
      </c>
      <c r="Y12">
        <v>551.35</v>
      </c>
      <c r="Z12">
        <v>569.15</v>
      </c>
      <c r="AA12">
        <v>463</v>
      </c>
      <c r="AB12">
        <v>582.70000000000005</v>
      </c>
      <c r="AC12" s="1">
        <f>(Table2[[#This Row],[Close Price]]/Table2[[#This Row],[Day Low]])-1</f>
        <v>1.8545587429197985E-2</v>
      </c>
      <c r="AD12" s="1">
        <f>(Table2[[#This Row],[Day High]]/Table2[[#This Row],[Close Price]])-1</f>
        <v>1.9643017310969402E-2</v>
      </c>
      <c r="AE12" s="1">
        <f>(Table2[[#This Row],[Close Price]]/Table2[[#This Row],[Current Week Low]])-1</f>
        <v>1.1063752607236799E-2</v>
      </c>
      <c r="AF12" s="1">
        <f>(Table2[[#This Row],[Current Week High]]/Table2[[#This Row],[Close Price]])-1</f>
        <v>2.0988429455556457E-2</v>
      </c>
      <c r="AG12" s="1">
        <f>(Table2[[#This Row],[Close Price]]/Table2[[#This Row],[Current Month Low]])-1</f>
        <v>0.20399568034557247</v>
      </c>
      <c r="AH12" s="1">
        <f>(Table2[[#This Row],[Current Month High]]/Table2[[#This Row],[Close Price]])-1</f>
        <v>4.529554220109433E-2</v>
      </c>
      <c r="AI12">
        <v>5.8301192932101502</v>
      </c>
      <c r="AJ12">
        <v>196.51595744680799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0.37</v>
      </c>
      <c r="AM12" t="s">
        <v>3133</v>
      </c>
      <c r="AN12">
        <v>10.94</v>
      </c>
      <c r="AO12" t="s">
        <v>3133</v>
      </c>
      <c r="AP12">
        <v>0.22827101736441899</v>
      </c>
      <c r="AQ12">
        <f>(Table2[[#This Row],[Sharpe Ratio]]-AVERAGE(Table2[Sharpe Ratio]))/_xlfn.STDEV.P(Table2[Sharpe Ratio])</f>
        <v>1.8647204871045926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8.3573395207026593</v>
      </c>
      <c r="AS12">
        <f>_xlfn.RANK.AVG(Table2[[#This Row],[1Y Return vs Nifty Z-Score]],Table2[1Y Return vs Nifty Z-Score])</f>
        <v>40</v>
      </c>
      <c r="AT12">
        <f>_xlfn.RANK.AVG(Table2[[#This Row],[6M Return vs Nifty Z-Score]],Table2[6M Return vs Nifty Z-Score])</f>
        <v>50</v>
      </c>
      <c r="AU12">
        <f>_xlfn.RANK.AVG(Table2[[#This Row],[Sharpe Ratio Z-Score]],Table2[Sharpe Ratio Z-Score])</f>
        <v>24</v>
      </c>
      <c r="AV12">
        <f>(Table2[[#This Row],[Rank 1Y]]+Table2[[#This Row],[Rank 6M]]+Table2[[#This Row],[Rank Sharpe]])/3</f>
        <v>38</v>
      </c>
    </row>
    <row r="13" spans="1:48" x14ac:dyDescent="0.3">
      <c r="A13" t="s">
        <v>1069</v>
      </c>
      <c r="B13" t="s">
        <v>1070</v>
      </c>
      <c r="C13" t="s">
        <v>3095</v>
      </c>
      <c r="D13" t="s">
        <v>1071</v>
      </c>
      <c r="E13">
        <v>12123.675895660001</v>
      </c>
      <c r="F13">
        <v>1781.9</v>
      </c>
      <c r="G13">
        <v>112.682006679567</v>
      </c>
      <c r="H13">
        <f>(Table2[[#This Row],[1Y Return vs Nifty]]-AVERAGE(Table2[1Y Return vs Nifty]))/_xlfn.STDEV.P(Table2[1Y Return vs Nifty])</f>
        <v>1.1819196201043611</v>
      </c>
      <c r="I13">
        <v>33.710530468373101</v>
      </c>
      <c r="J13">
        <f>(Table2[[#This Row],[1M Return vs Nifty]]-AVERAGE(Table2[1M Return vs Nifty]))/_xlfn.STDEV.P(Table2[1M Return vs Nifty])</f>
        <v>3.249743704879986</v>
      </c>
      <c r="K13">
        <v>89.843232633199193</v>
      </c>
      <c r="L13">
        <f>(Table2[[#This Row],[6M Return vs Nifty]]-AVERAGE(Table2[6M Return vs Nifty]))/_xlfn.STDEV.P(Table2[6M Return vs Nifty])</f>
        <v>2.6414813948091007</v>
      </c>
      <c r="M13">
        <v>14.971747323943401</v>
      </c>
      <c r="N13">
        <f>(Table2[[#This Row],[1W Return vs Nifty]]-AVERAGE(Table2[1W Return vs Nifty]))/_xlfn.STDEV.P(Table2[1W Return vs Nifty])</f>
        <v>2.9831513532703671</v>
      </c>
      <c r="O13">
        <v>1644.79</v>
      </c>
      <c r="P13">
        <v>1471.7744752841199</v>
      </c>
      <c r="Q13">
        <v>1130.4487597297</v>
      </c>
      <c r="R13">
        <v>68.511149070145706</v>
      </c>
      <c r="S13" s="1">
        <f>(Table2[[#This Row],[Close Price]]-Table2[[#This Row],[20D EMA]])/Table2[[#This Row],[20D EMA]]</f>
        <v>8.3360185798795061E-2</v>
      </c>
      <c r="T13" s="1">
        <f>(Table2[[#This Row],[Close Price]]-Table2[[#This Row],[50D EMA]])/Table2[[#This Row],[50D EMA]]</f>
        <v>0.21071538467604672</v>
      </c>
      <c r="U13" s="1">
        <f>(Table2[[#This Row],[Close Price]]-Table2[[#This Row],[200D EMA]])/Table2[[#This Row],[200D EMA]]</f>
        <v>0.57627666416836765</v>
      </c>
      <c r="V13">
        <v>0.77641731523631596</v>
      </c>
      <c r="W13">
        <v>1777.45</v>
      </c>
      <c r="X13">
        <v>1866.1</v>
      </c>
      <c r="Y13">
        <v>1760</v>
      </c>
      <c r="Z13">
        <v>1834.95</v>
      </c>
      <c r="AA13">
        <v>1550</v>
      </c>
      <c r="AB13">
        <v>1915</v>
      </c>
      <c r="AC13" s="1">
        <f>(Table2[[#This Row],[Close Price]]/Table2[[#This Row],[Day Low]])-1</f>
        <v>2.5035865987792505E-3</v>
      </c>
      <c r="AD13" s="1">
        <f>(Table2[[#This Row],[Day High]]/Table2[[#This Row],[Close Price]])-1</f>
        <v>4.7252932263314396E-2</v>
      </c>
      <c r="AE13" s="1">
        <f>(Table2[[#This Row],[Close Price]]/Table2[[#This Row],[Current Week Low]])-1</f>
        <v>1.2443181818181825E-2</v>
      </c>
      <c r="AF13" s="1">
        <f>(Table2[[#This Row],[Current Week High]]/Table2[[#This Row],[Close Price]])-1</f>
        <v>2.9771592120769963E-2</v>
      </c>
      <c r="AG13" s="1">
        <f>(Table2[[#This Row],[Close Price]]/Table2[[#This Row],[Current Month Low]])-1</f>
        <v>0.14961290322580645</v>
      </c>
      <c r="AH13" s="1">
        <f>(Table2[[#This Row],[Current Month High]]/Table2[[#This Row],[Close Price]])-1</f>
        <v>7.4695549694146601E-2</v>
      </c>
      <c r="AI13">
        <v>7.4695549694146601</v>
      </c>
      <c r="AJ13">
        <v>157.03570140641901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0.86</v>
      </c>
      <c r="AM13" t="s">
        <v>3133</v>
      </c>
      <c r="AN13">
        <v>7.51</v>
      </c>
      <c r="AO13" t="s">
        <v>3133</v>
      </c>
      <c r="AP13">
        <v>0.23278024682064999</v>
      </c>
      <c r="AQ13">
        <f>(Table2[[#This Row],[Sharpe Ratio]]-AVERAGE(Table2[Sharpe Ratio]))/_xlfn.STDEV.P(Table2[Sharpe Ratio])</f>
        <v>1.9162023715113217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11.972498444575136</v>
      </c>
      <c r="AS13">
        <f>_xlfn.RANK.AVG(Table2[[#This Row],[1Y Return vs Nifty Z-Score]],Table2[1Y Return vs Nifty Z-Score])</f>
        <v>82</v>
      </c>
      <c r="AT13">
        <f>_xlfn.RANK.AVG(Table2[[#This Row],[6M Return vs Nifty Z-Score]],Table2[6M Return vs Nifty Z-Score])</f>
        <v>15</v>
      </c>
      <c r="AU13">
        <f>_xlfn.RANK.AVG(Table2[[#This Row],[Sharpe Ratio Z-Score]],Table2[Sharpe Ratio Z-Score])</f>
        <v>19</v>
      </c>
      <c r="AV13">
        <f>(Table2[[#This Row],[Rank 1Y]]+Table2[[#This Row],[Rank 6M]]+Table2[[#This Row],[Rank Sharpe]])/3</f>
        <v>38.666666666666664</v>
      </c>
    </row>
    <row r="14" spans="1:48" x14ac:dyDescent="0.3">
      <c r="A14" t="s">
        <v>389</v>
      </c>
      <c r="B14" t="s">
        <v>390</v>
      </c>
      <c r="C14" t="s">
        <v>3088</v>
      </c>
      <c r="D14" t="s">
        <v>119</v>
      </c>
      <c r="E14">
        <v>60077.019</v>
      </c>
      <c r="F14">
        <v>300.10000000000002</v>
      </c>
      <c r="G14">
        <v>316.65629849573997</v>
      </c>
      <c r="H14">
        <f>(Table2[[#This Row],[1Y Return vs Nifty]]-AVERAGE(Table2[1Y Return vs Nifty]))/_xlfn.STDEV.P(Table2[1Y Return vs Nifty])</f>
        <v>4.2507332342465931</v>
      </c>
      <c r="I14">
        <v>-14.609719920436</v>
      </c>
      <c r="J14">
        <f>(Table2[[#This Row],[1M Return vs Nifty]]-AVERAGE(Table2[1M Return vs Nifty]))/_xlfn.STDEV.P(Table2[1M Return vs Nifty])</f>
        <v>-1.3640876080008231</v>
      </c>
      <c r="K14">
        <v>53.949503372017297</v>
      </c>
      <c r="L14">
        <f>(Table2[[#This Row],[6M Return vs Nifty]]-AVERAGE(Table2[6M Return vs Nifty]))/_xlfn.STDEV.P(Table2[6M Return vs Nifty])</f>
        <v>1.4726769918486164</v>
      </c>
      <c r="M14">
        <v>-1.1942458525478199</v>
      </c>
      <c r="N14">
        <f>(Table2[[#This Row],[1W Return vs Nifty]]-AVERAGE(Table2[1W Return vs Nifty]))/_xlfn.STDEV.P(Table2[1W Return vs Nifty])</f>
        <v>-0.14318326919476373</v>
      </c>
      <c r="O14">
        <v>303.60000000000002</v>
      </c>
      <c r="P14">
        <v>292.05118456284998</v>
      </c>
      <c r="Q14">
        <v>212.31471690160001</v>
      </c>
      <c r="R14">
        <v>47.820975290041702</v>
      </c>
      <c r="S14" s="1">
        <f>(Table2[[#This Row],[Close Price]]-Table2[[#This Row],[20D EMA]])/Table2[[#This Row],[20D EMA]]</f>
        <v>-1.152832674571805E-2</v>
      </c>
      <c r="T14" s="1">
        <f>(Table2[[#This Row],[Close Price]]-Table2[[#This Row],[50D EMA]])/Table2[[#This Row],[50D EMA]]</f>
        <v>2.7559605516401936E-2</v>
      </c>
      <c r="U14" s="1">
        <f>(Table2[[#This Row],[Close Price]]-Table2[[#This Row],[200D EMA]])/Table2[[#This Row],[200D EMA]]</f>
        <v>0.41346772555142863</v>
      </c>
      <c r="V14">
        <v>0.498286092596395</v>
      </c>
      <c r="W14">
        <v>302.75</v>
      </c>
      <c r="X14">
        <v>309.7</v>
      </c>
      <c r="Y14">
        <v>293.35000000000002</v>
      </c>
      <c r="Z14">
        <v>312.89999999999998</v>
      </c>
      <c r="AA14">
        <v>284.10000000000002</v>
      </c>
      <c r="AB14">
        <v>316.10000000000002</v>
      </c>
      <c r="AC14" s="1">
        <f>(Table2[[#This Row],[Close Price]]/Table2[[#This Row],[Day Low]])-1</f>
        <v>-8.7530966143681832E-3</v>
      </c>
      <c r="AD14" s="1">
        <f>(Table2[[#This Row],[Day High]]/Table2[[#This Row],[Close Price]])-1</f>
        <v>3.1989336887704001E-2</v>
      </c>
      <c r="AE14" s="1">
        <f>(Table2[[#This Row],[Close Price]]/Table2[[#This Row],[Current Week Low]])-1</f>
        <v>2.3010056246804078E-2</v>
      </c>
      <c r="AF14" s="1">
        <f>(Table2[[#This Row],[Current Week High]]/Table2[[#This Row],[Close Price]])-1</f>
        <v>4.2652449183605334E-2</v>
      </c>
      <c r="AG14" s="1">
        <f>(Table2[[#This Row],[Close Price]]/Table2[[#This Row],[Current Month Low]])-1</f>
        <v>5.6318197817669891E-2</v>
      </c>
      <c r="AH14" s="1">
        <f>(Table2[[#This Row],[Current Month High]]/Table2[[#This Row],[Close Price]])-1</f>
        <v>5.331556147950689E-2</v>
      </c>
      <c r="AI14">
        <v>17.860713095634701</v>
      </c>
      <c r="AJ14">
        <v>365.27131782945702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0.06</v>
      </c>
      <c r="AM14" t="s">
        <v>3133</v>
      </c>
      <c r="AN14">
        <v>-5.23</v>
      </c>
      <c r="AO14" t="s">
        <v>3132</v>
      </c>
      <c r="AP14">
        <v>0.189674422302959</v>
      </c>
      <c r="AQ14">
        <f>(Table2[[#This Row],[Sharpe Ratio]]-AVERAGE(Table2[Sharpe Ratio]))/_xlfn.STDEV.P(Table2[Sharpe Ratio])</f>
        <v>1.4240630610998741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5.6402024099994961</v>
      </c>
      <c r="AS14">
        <f>_xlfn.RANK.AVG(Table2[[#This Row],[1Y Return vs Nifty Z-Score]],Table2[1Y Return vs Nifty Z-Score])</f>
        <v>5</v>
      </c>
      <c r="AT14">
        <f>_xlfn.RANK.AVG(Table2[[#This Row],[6M Return vs Nifty Z-Score]],Table2[6M Return vs Nifty Z-Score])</f>
        <v>58</v>
      </c>
      <c r="AU14">
        <f>_xlfn.RANK.AVG(Table2[[#This Row],[Sharpe Ratio Z-Score]],Table2[Sharpe Ratio Z-Score])</f>
        <v>59</v>
      </c>
      <c r="AV14">
        <f>(Table2[[#This Row],[Rank 1Y]]+Table2[[#This Row],[Rank 6M]]+Table2[[#This Row],[Rank Sharpe]])/3</f>
        <v>40.666666666666664</v>
      </c>
    </row>
    <row r="15" spans="1:48" x14ac:dyDescent="0.3">
      <c r="A15" t="s">
        <v>1010</v>
      </c>
      <c r="B15" t="s">
        <v>1011</v>
      </c>
      <c r="C15" t="s">
        <v>3099</v>
      </c>
      <c r="D15" t="s">
        <v>161</v>
      </c>
      <c r="E15">
        <v>13304.8727552</v>
      </c>
      <c r="F15">
        <v>13309.65</v>
      </c>
      <c r="G15">
        <v>119.72386411106</v>
      </c>
      <c r="H15">
        <f>(Table2[[#This Row],[1Y Return vs Nifty]]-AVERAGE(Table2[1Y Return vs Nifty]))/_xlfn.STDEV.P(Table2[1Y Return vs Nifty])</f>
        <v>1.2878650692205176</v>
      </c>
      <c r="I15">
        <v>7.9935021654187297</v>
      </c>
      <c r="J15">
        <f>(Table2[[#This Row],[1M Return vs Nifty]]-AVERAGE(Table2[1M Return vs Nifty]))/_xlfn.STDEV.P(Table2[1M Return vs Nifty])</f>
        <v>0.79416805070471308</v>
      </c>
      <c r="K15">
        <v>69.886345024434803</v>
      </c>
      <c r="L15">
        <f>(Table2[[#This Row],[6M Return vs Nifty]]-AVERAGE(Table2[6M Return vs Nifty]))/_xlfn.STDEV.P(Table2[6M Return vs Nifty])</f>
        <v>1.9916269888547584</v>
      </c>
      <c r="M15">
        <v>-0.29090205359242099</v>
      </c>
      <c r="N15">
        <f>(Table2[[#This Row],[1W Return vs Nifty]]-AVERAGE(Table2[1W Return vs Nifty]))/_xlfn.STDEV.P(Table2[1W Return vs Nifty])</f>
        <v>3.1514008221532823E-2</v>
      </c>
      <c r="O15">
        <v>12897.81</v>
      </c>
      <c r="P15">
        <v>12086.217785732</v>
      </c>
      <c r="Q15">
        <v>9279.2007631809593</v>
      </c>
      <c r="R15">
        <v>51.941596729983502</v>
      </c>
      <c r="S15" s="1">
        <f>(Table2[[#This Row],[Close Price]]-Table2[[#This Row],[20D EMA]])/Table2[[#This Row],[20D EMA]]</f>
        <v>3.1931002239915164E-2</v>
      </c>
      <c r="T15" s="1">
        <f>(Table2[[#This Row],[Close Price]]-Table2[[#This Row],[50D EMA]])/Table2[[#This Row],[50D EMA]]</f>
        <v>0.10122539871094192</v>
      </c>
      <c r="U15" s="1">
        <f>(Table2[[#This Row],[Close Price]]-Table2[[#This Row],[200D EMA]])/Table2[[#This Row],[200D EMA]]</f>
        <v>0.43435305902761617</v>
      </c>
      <c r="V15">
        <v>1.36787833289771</v>
      </c>
      <c r="W15">
        <v>13151.35</v>
      </c>
      <c r="X15">
        <v>13475</v>
      </c>
      <c r="Y15">
        <v>13101.4</v>
      </c>
      <c r="Z15">
        <v>13468.25</v>
      </c>
      <c r="AA15">
        <v>12912</v>
      </c>
      <c r="AB15">
        <v>13815</v>
      </c>
      <c r="AC15" s="1">
        <f>(Table2[[#This Row],[Close Price]]/Table2[[#This Row],[Day Low]])-1</f>
        <v>1.2036787097902346E-2</v>
      </c>
      <c r="AD15" s="1">
        <f>(Table2[[#This Row],[Day High]]/Table2[[#This Row],[Close Price]])-1</f>
        <v>1.2423316916673199E-2</v>
      </c>
      <c r="AE15" s="1">
        <f>(Table2[[#This Row],[Close Price]]/Table2[[#This Row],[Current Week Low]])-1</f>
        <v>1.5895247836109183E-2</v>
      </c>
      <c r="AF15" s="1">
        <f>(Table2[[#This Row],[Current Week High]]/Table2[[#This Row],[Close Price]])-1</f>
        <v>1.1916166090017333E-2</v>
      </c>
      <c r="AG15" s="1">
        <f>(Table2[[#This Row],[Close Price]]/Table2[[#This Row],[Current Month Low]])-1</f>
        <v>3.0796933085501799E-2</v>
      </c>
      <c r="AH15" s="1">
        <f>(Table2[[#This Row],[Current Month High]]/Table2[[#This Row],[Close Price]])-1</f>
        <v>3.7968691888967898E-2</v>
      </c>
      <c r="AI15">
        <v>9.4469050651219302</v>
      </c>
      <c r="AJ15">
        <v>215.98983867712801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0.05</v>
      </c>
      <c r="AM15" t="s">
        <v>3133</v>
      </c>
      <c r="AN15">
        <v>10.98</v>
      </c>
      <c r="AO15" t="s">
        <v>3133</v>
      </c>
      <c r="AP15">
        <v>0.232478161474759</v>
      </c>
      <c r="AQ15">
        <f>(Table2[[#This Row],[Sharpe Ratio]]-AVERAGE(Table2[Sharpe Ratio]))/_xlfn.STDEV.P(Table2[Sharpe Ratio])</f>
        <v>1.912753462333139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6.0179275793346605</v>
      </c>
      <c r="AS15">
        <f>_xlfn.RANK.AVG(Table2[[#This Row],[1Y Return vs Nifty Z-Score]],Table2[1Y Return vs Nifty Z-Score])</f>
        <v>70</v>
      </c>
      <c r="AT15">
        <f>_xlfn.RANK.AVG(Table2[[#This Row],[6M Return vs Nifty Z-Score]],Table2[6M Return vs Nifty Z-Score])</f>
        <v>32</v>
      </c>
      <c r="AU15">
        <f>_xlfn.RANK.AVG(Table2[[#This Row],[Sharpe Ratio Z-Score]],Table2[Sharpe Ratio Z-Score])</f>
        <v>20</v>
      </c>
      <c r="AV15">
        <f>(Table2[[#This Row],[Rank 1Y]]+Table2[[#This Row],[Rank 6M]]+Table2[[#This Row],[Rank Sharpe]])/3</f>
        <v>40.666666666666664</v>
      </c>
    </row>
    <row r="16" spans="1:48" x14ac:dyDescent="0.3">
      <c r="A16" t="s">
        <v>605</v>
      </c>
      <c r="B16" t="s">
        <v>606</v>
      </c>
      <c r="C16" t="s">
        <v>3088</v>
      </c>
      <c r="D16" t="s">
        <v>206</v>
      </c>
      <c r="E16">
        <v>30724.97652362</v>
      </c>
      <c r="F16">
        <v>13916.05</v>
      </c>
      <c r="G16">
        <v>185.18951991183599</v>
      </c>
      <c r="H16">
        <f>(Table2[[#This Row],[1Y Return vs Nifty]]-AVERAGE(Table2[1Y Return vs Nifty]))/_xlfn.STDEV.P(Table2[1Y Return vs Nifty])</f>
        <v>2.2728024061336849</v>
      </c>
      <c r="I16">
        <v>0.10460055236676299</v>
      </c>
      <c r="J16">
        <f>(Table2[[#This Row],[1M Return vs Nifty]]-AVERAGE(Table2[1M Return vs Nifty]))/_xlfn.STDEV.P(Table2[1M Return vs Nifty])</f>
        <v>4.0900818154013675E-2</v>
      </c>
      <c r="K16">
        <v>52.845228548322503</v>
      </c>
      <c r="L16">
        <f>(Table2[[#This Row],[6M Return vs Nifty]]-AVERAGE(Table2[6M Return vs Nifty]))/_xlfn.STDEV.P(Table2[6M Return vs Nifty])</f>
        <v>1.4367185862279241</v>
      </c>
      <c r="M16">
        <v>2.51303443732137</v>
      </c>
      <c r="N16">
        <f>(Table2[[#This Row],[1W Return vs Nifty]]-AVERAGE(Table2[1W Return vs Nifty]))/_xlfn.STDEV.P(Table2[1W Return vs Nifty])</f>
        <v>0.57376610712040255</v>
      </c>
      <c r="O16">
        <v>13415.4</v>
      </c>
      <c r="P16">
        <v>12723.429471871899</v>
      </c>
      <c r="Q16">
        <v>9735.1760000841605</v>
      </c>
      <c r="R16">
        <v>63.796005114263103</v>
      </c>
      <c r="S16" s="1">
        <f>(Table2[[#This Row],[Close Price]]-Table2[[#This Row],[20D EMA]])/Table2[[#This Row],[20D EMA]]</f>
        <v>3.7319051239620114E-2</v>
      </c>
      <c r="T16" s="1">
        <f>(Table2[[#This Row],[Close Price]]-Table2[[#This Row],[50D EMA]])/Table2[[#This Row],[50D EMA]]</f>
        <v>9.3734203562385834E-2</v>
      </c>
      <c r="U16" s="1">
        <f>(Table2[[#This Row],[Close Price]]-Table2[[#This Row],[200D EMA]])/Table2[[#This Row],[200D EMA]]</f>
        <v>0.4294605459500368</v>
      </c>
      <c r="V16">
        <v>0.95173741813809798</v>
      </c>
      <c r="W16">
        <v>13676</v>
      </c>
      <c r="X16">
        <v>13994.3</v>
      </c>
      <c r="Y16">
        <v>13635</v>
      </c>
      <c r="Z16">
        <v>14055.05</v>
      </c>
      <c r="AA16">
        <v>12750</v>
      </c>
      <c r="AB16">
        <v>14055.05</v>
      </c>
      <c r="AC16" s="1">
        <f>(Table2[[#This Row],[Close Price]]/Table2[[#This Row],[Day Low]])-1</f>
        <v>1.7552646972798902E-2</v>
      </c>
      <c r="AD16" s="1">
        <f>(Table2[[#This Row],[Day High]]/Table2[[#This Row],[Close Price]])-1</f>
        <v>5.623003654054104E-3</v>
      </c>
      <c r="AE16" s="1">
        <f>(Table2[[#This Row],[Close Price]]/Table2[[#This Row],[Current Week Low]])-1</f>
        <v>2.0612394572790516E-2</v>
      </c>
      <c r="AF16" s="1">
        <f>(Table2[[#This Row],[Current Week High]]/Table2[[#This Row],[Close Price]])-1</f>
        <v>9.988466554805342E-3</v>
      </c>
      <c r="AG16" s="1">
        <f>(Table2[[#This Row],[Close Price]]/Table2[[#This Row],[Current Month Low]])-1</f>
        <v>9.1454901960784207E-2</v>
      </c>
      <c r="AH16" s="1">
        <f>(Table2[[#This Row],[Current Month High]]/Table2[[#This Row],[Close Price]])-1</f>
        <v>9.988466554805342E-3</v>
      </c>
      <c r="AI16">
        <v>4.9565070548036099</v>
      </c>
      <c r="AJ16">
        <v>216.335400811976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0.17</v>
      </c>
      <c r="AM16" t="s">
        <v>3133</v>
      </c>
      <c r="AN16">
        <v>5.93</v>
      </c>
      <c r="AO16" t="s">
        <v>3133</v>
      </c>
      <c r="AP16">
        <v>0.201621138752269</v>
      </c>
      <c r="AQ16">
        <f>(Table2[[#This Row],[Sharpe Ratio]]-AVERAGE(Table2[Sharpe Ratio]))/_xlfn.STDEV.P(Table2[Sharpe Ratio])</f>
        <v>1.5604587538126198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5.8846466714486443</v>
      </c>
      <c r="AS16">
        <f>_xlfn.RANK.AVG(Table2[[#This Row],[1Y Return vs Nifty Z-Score]],Table2[1Y Return vs Nifty Z-Score])</f>
        <v>24</v>
      </c>
      <c r="AT16">
        <f>_xlfn.RANK.AVG(Table2[[#This Row],[6M Return vs Nifty Z-Score]],Table2[6M Return vs Nifty Z-Score])</f>
        <v>62</v>
      </c>
      <c r="AU16">
        <f>_xlfn.RANK.AVG(Table2[[#This Row],[Sharpe Ratio Z-Score]],Table2[Sharpe Ratio Z-Score])</f>
        <v>42</v>
      </c>
      <c r="AV16">
        <f>(Table2[[#This Row],[Rank 1Y]]+Table2[[#This Row],[Rank 6M]]+Table2[[#This Row],[Rank Sharpe]])/3</f>
        <v>42.666666666666664</v>
      </c>
    </row>
    <row r="17" spans="1:48" x14ac:dyDescent="0.3">
      <c r="A17" t="s">
        <v>1213</v>
      </c>
      <c r="B17" t="s">
        <v>1214</v>
      </c>
      <c r="C17" t="s">
        <v>3104</v>
      </c>
      <c r="D17" t="s">
        <v>1177</v>
      </c>
      <c r="E17">
        <v>9540.7107196500001</v>
      </c>
      <c r="F17">
        <v>746.35</v>
      </c>
      <c r="G17">
        <v>128.58653319196199</v>
      </c>
      <c r="H17">
        <f>(Table2[[#This Row],[1Y Return vs Nifty]]-AVERAGE(Table2[1Y Return vs Nifty]))/_xlfn.STDEV.P(Table2[1Y Return vs Nifty])</f>
        <v>1.421204811650514</v>
      </c>
      <c r="I17">
        <v>35.0328345042156</v>
      </c>
      <c r="J17">
        <f>(Table2[[#This Row],[1M Return vs Nifty]]-AVERAGE(Table2[1M Return vs Nifty]))/_xlfn.STDEV.P(Table2[1M Return vs Nifty])</f>
        <v>3.3760031451069707</v>
      </c>
      <c r="K17">
        <v>70.767009854666497</v>
      </c>
      <c r="L17">
        <f>(Table2[[#This Row],[6M Return vs Nifty]]-AVERAGE(Table2[6M Return vs Nifty]))/_xlfn.STDEV.P(Table2[6M Return vs Nifty])</f>
        <v>2.0203040015891371</v>
      </c>
      <c r="M17">
        <v>18.120640317807499</v>
      </c>
      <c r="N17">
        <f>(Table2[[#This Row],[1W Return vs Nifty]]-AVERAGE(Table2[1W Return vs Nifty]))/_xlfn.STDEV.P(Table2[1W Return vs Nifty])</f>
        <v>3.592114445217677</v>
      </c>
      <c r="O17">
        <v>618.33000000000004</v>
      </c>
      <c r="P17">
        <v>548.95227637398705</v>
      </c>
      <c r="Q17">
        <v>444.75454574134301</v>
      </c>
      <c r="R17">
        <v>84.596860712704796</v>
      </c>
      <c r="S17" s="1">
        <f>(Table2[[#This Row],[Close Price]]-Table2[[#This Row],[20D EMA]])/Table2[[#This Row],[20D EMA]]</f>
        <v>0.20704154739378644</v>
      </c>
      <c r="T17" s="1">
        <f>(Table2[[#This Row],[Close Price]]-Table2[[#This Row],[50D EMA]])/Table2[[#This Row],[50D EMA]]</f>
        <v>0.359589953665719</v>
      </c>
      <c r="U17" s="1">
        <f>(Table2[[#This Row],[Close Price]]-Table2[[#This Row],[200D EMA]])/Table2[[#This Row],[200D EMA]]</f>
        <v>0.67811663117673138</v>
      </c>
      <c r="V17">
        <v>1.51966990736022</v>
      </c>
      <c r="W17">
        <v>725.55</v>
      </c>
      <c r="X17">
        <v>757.65</v>
      </c>
      <c r="Y17">
        <v>718.7</v>
      </c>
      <c r="Z17">
        <v>751</v>
      </c>
      <c r="AA17">
        <v>577</v>
      </c>
      <c r="AB17">
        <v>751</v>
      </c>
      <c r="AC17" s="1">
        <f>(Table2[[#This Row],[Close Price]]/Table2[[#This Row],[Day Low]])-1</f>
        <v>2.8667907104954926E-2</v>
      </c>
      <c r="AD17" s="1">
        <f>(Table2[[#This Row],[Day High]]/Table2[[#This Row],[Close Price]])-1</f>
        <v>1.5140349701882494E-2</v>
      </c>
      <c r="AE17" s="1">
        <f>(Table2[[#This Row],[Close Price]]/Table2[[#This Row],[Current Week Low]])-1</f>
        <v>3.8472241547238051E-2</v>
      </c>
      <c r="AF17" s="1">
        <f>(Table2[[#This Row],[Current Week High]]/Table2[[#This Row],[Close Price]])-1</f>
        <v>6.230320895022512E-3</v>
      </c>
      <c r="AG17" s="1">
        <f>(Table2[[#This Row],[Close Price]]/Table2[[#This Row],[Current Month Low]])-1</f>
        <v>0.2935008665511265</v>
      </c>
      <c r="AH17" s="1">
        <f>(Table2[[#This Row],[Current Month High]]/Table2[[#This Row],[Close Price]])-1</f>
        <v>6.230320895022512E-3</v>
      </c>
      <c r="AI17">
        <v>0.62303208950225097</v>
      </c>
      <c r="AJ17">
        <v>161.510161177295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0.64</v>
      </c>
      <c r="AM17" t="s">
        <v>3133</v>
      </c>
      <c r="AN17">
        <v>22.54</v>
      </c>
      <c r="AO17" t="s">
        <v>3133</v>
      </c>
      <c r="AP17">
        <v>0.20229962399794099</v>
      </c>
      <c r="AQ17">
        <f>(Table2[[#This Row],[Sharpe Ratio]]-AVERAGE(Table2[Sharpe Ratio]))/_xlfn.STDEV.P(Table2[Sharpe Ratio])</f>
        <v>1.5682050216236512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11.977831425187949</v>
      </c>
      <c r="AS17">
        <f>_xlfn.RANK.AVG(Table2[[#This Row],[1Y Return vs Nifty Z-Score]],Table2[1Y Return vs Nifty Z-Score])</f>
        <v>63</v>
      </c>
      <c r="AT17">
        <f>_xlfn.RANK.AVG(Table2[[#This Row],[6M Return vs Nifty Z-Score]],Table2[6M Return vs Nifty Z-Score])</f>
        <v>31</v>
      </c>
      <c r="AU17">
        <f>_xlfn.RANK.AVG(Table2[[#This Row],[Sharpe Ratio Z-Score]],Table2[Sharpe Ratio Z-Score])</f>
        <v>40</v>
      </c>
      <c r="AV17">
        <f>(Table2[[#This Row],[Rank 1Y]]+Table2[[#This Row],[Rank 6M]]+Table2[[#This Row],[Rank Sharpe]])/3</f>
        <v>44.666666666666664</v>
      </c>
    </row>
    <row r="18" spans="1:48" x14ac:dyDescent="0.3">
      <c r="A18" t="s">
        <v>1105</v>
      </c>
      <c r="B18" t="s">
        <v>1106</v>
      </c>
      <c r="C18" t="s">
        <v>3101</v>
      </c>
      <c r="D18" t="s">
        <v>141</v>
      </c>
      <c r="E18">
        <v>11157.892726300001</v>
      </c>
      <c r="F18">
        <v>470.5</v>
      </c>
      <c r="G18">
        <v>355.52082544217302</v>
      </c>
      <c r="H18">
        <f>(Table2[[#This Row],[1Y Return vs Nifty]]-AVERAGE(Table2[1Y Return vs Nifty]))/_xlfn.STDEV.P(Table2[1Y Return vs Nifty])</f>
        <v>4.8354539279107671</v>
      </c>
      <c r="I18">
        <v>-1.8977819967999701</v>
      </c>
      <c r="J18">
        <f>(Table2[[#This Row],[1M Return vs Nifty]]-AVERAGE(Table2[1M Return vs Nifty]))/_xlfn.STDEV.P(Table2[1M Return vs Nifty])</f>
        <v>-0.15029552771283697</v>
      </c>
      <c r="K18">
        <v>110.299054928299</v>
      </c>
      <c r="L18">
        <f>(Table2[[#This Row],[6M Return vs Nifty]]-AVERAGE(Table2[6M Return vs Nifty]))/_xlfn.STDEV.P(Table2[6M Return vs Nifty])</f>
        <v>3.3075825678222563</v>
      </c>
      <c r="M18">
        <v>-1.8955708748417099</v>
      </c>
      <c r="N18">
        <f>(Table2[[#This Row],[1W Return vs Nifty]]-AVERAGE(Table2[1W Return vs Nifty]))/_xlfn.STDEV.P(Table2[1W Return vs Nifty])</f>
        <v>-0.27881222034309089</v>
      </c>
      <c r="O18">
        <v>464.68</v>
      </c>
      <c r="P18">
        <v>446.262805551859</v>
      </c>
      <c r="Q18">
        <v>324.478319887905</v>
      </c>
      <c r="R18">
        <v>52.560647636892902</v>
      </c>
      <c r="S18" s="1">
        <f>(Table2[[#This Row],[Close Price]]-Table2[[#This Row],[20D EMA]])/Table2[[#This Row],[20D EMA]]</f>
        <v>1.2524748213824552E-2</v>
      </c>
      <c r="T18" s="1">
        <f>(Table2[[#This Row],[Close Price]]-Table2[[#This Row],[50D EMA]])/Table2[[#This Row],[50D EMA]]</f>
        <v>5.4311482262494888E-2</v>
      </c>
      <c r="U18" s="1">
        <f>(Table2[[#This Row],[Close Price]]-Table2[[#This Row],[200D EMA]])/Table2[[#This Row],[200D EMA]]</f>
        <v>0.45001983541624591</v>
      </c>
      <c r="V18">
        <v>0.63287248998207701</v>
      </c>
      <c r="W18">
        <v>469.5</v>
      </c>
      <c r="X18">
        <v>472.8</v>
      </c>
      <c r="Y18">
        <v>446.7</v>
      </c>
      <c r="Z18">
        <v>475</v>
      </c>
      <c r="AA18">
        <v>445</v>
      </c>
      <c r="AB18">
        <v>500</v>
      </c>
      <c r="AC18" s="1">
        <f>(Table2[[#This Row],[Close Price]]/Table2[[#This Row],[Day Low]])-1</f>
        <v>2.1299254526092604E-3</v>
      </c>
      <c r="AD18" s="1">
        <f>(Table2[[#This Row],[Day High]]/Table2[[#This Row],[Close Price]])-1</f>
        <v>4.8884165781084565E-3</v>
      </c>
      <c r="AE18" s="1">
        <f>(Table2[[#This Row],[Close Price]]/Table2[[#This Row],[Current Week Low]])-1</f>
        <v>5.3279605999552393E-2</v>
      </c>
      <c r="AF18" s="1">
        <f>(Table2[[#This Row],[Current Week High]]/Table2[[#This Row],[Close Price]])-1</f>
        <v>9.5642933049946421E-3</v>
      </c>
      <c r="AG18" s="1">
        <f>(Table2[[#This Row],[Close Price]]/Table2[[#This Row],[Current Month Low]])-1</f>
        <v>5.7303370786516927E-2</v>
      </c>
      <c r="AH18" s="1">
        <f>(Table2[[#This Row],[Current Month High]]/Table2[[#This Row],[Close Price]])-1</f>
        <v>6.2699256110520629E-2</v>
      </c>
      <c r="AI18">
        <v>21.062699256110498</v>
      </c>
      <c r="AJ18">
        <v>399.20424403183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0.05</v>
      </c>
      <c r="AM18" t="s">
        <v>3133</v>
      </c>
      <c r="AN18">
        <v>11.01</v>
      </c>
      <c r="AO18" t="s">
        <v>3133</v>
      </c>
      <c r="AP18">
        <v>0.14754431628531101</v>
      </c>
      <c r="AQ18">
        <f>(Table2[[#This Row],[Sharpe Ratio]]-AVERAGE(Table2[Sharpe Ratio]))/_xlfn.STDEV.P(Table2[Sharpe Ratio])</f>
        <v>0.94306353133616194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8.6569922790132576</v>
      </c>
      <c r="AS18">
        <f>_xlfn.RANK.AVG(Table2[[#This Row],[1Y Return vs Nifty Z-Score]],Table2[1Y Return vs Nifty Z-Score])</f>
        <v>3</v>
      </c>
      <c r="AT18">
        <f>_xlfn.RANK.AVG(Table2[[#This Row],[6M Return vs Nifty Z-Score]],Table2[6M Return vs Nifty Z-Score])</f>
        <v>6</v>
      </c>
      <c r="AU18">
        <f>_xlfn.RANK.AVG(Table2[[#This Row],[Sharpe Ratio Z-Score]],Table2[Sharpe Ratio Z-Score])</f>
        <v>128</v>
      </c>
      <c r="AV18">
        <f>(Table2[[#This Row],[Rank 1Y]]+Table2[[#This Row],[Rank 6M]]+Table2[[#This Row],[Rank Sharpe]])/3</f>
        <v>45.666666666666664</v>
      </c>
    </row>
    <row r="19" spans="1:48" x14ac:dyDescent="0.3">
      <c r="A19" t="s">
        <v>981</v>
      </c>
      <c r="B19" t="s">
        <v>982</v>
      </c>
      <c r="C19" t="s">
        <v>3099</v>
      </c>
      <c r="D19" t="s">
        <v>136</v>
      </c>
      <c r="E19">
        <v>14397.255408999999</v>
      </c>
      <c r="F19">
        <v>1734.75</v>
      </c>
      <c r="G19">
        <v>84.523137087633302</v>
      </c>
      <c r="H19">
        <f>(Table2[[#This Row],[1Y Return vs Nifty]]-AVERAGE(Table2[1Y Return vs Nifty]))/_xlfn.STDEV.P(Table2[1Y Return vs Nifty])</f>
        <v>0.75826661171220222</v>
      </c>
      <c r="I19">
        <v>30.596500119318499</v>
      </c>
      <c r="J19">
        <f>(Table2[[#This Row],[1M Return vs Nifty]]-AVERAGE(Table2[1M Return vs Nifty]))/_xlfn.STDEV.P(Table2[1M Return vs Nifty])</f>
        <v>2.9524023082994582</v>
      </c>
      <c r="K19">
        <v>99.658825366006496</v>
      </c>
      <c r="L19">
        <f>(Table2[[#This Row],[6M Return vs Nifty]]-AVERAGE(Table2[6M Return vs Nifty]))/_xlfn.STDEV.P(Table2[6M Return vs Nifty])</f>
        <v>2.9611056924208654</v>
      </c>
      <c r="M19">
        <v>3.90907594900475</v>
      </c>
      <c r="N19">
        <f>(Table2[[#This Row],[1W Return vs Nifty]]-AVERAGE(Table2[1W Return vs Nifty]))/_xlfn.STDEV.P(Table2[1W Return vs Nifty])</f>
        <v>0.8437459880176188</v>
      </c>
      <c r="O19">
        <v>1572.83</v>
      </c>
      <c r="P19">
        <v>1368.3097347370499</v>
      </c>
      <c r="Q19">
        <v>1010.37621600578</v>
      </c>
      <c r="R19">
        <v>68.330246166210998</v>
      </c>
      <c r="S19" s="1">
        <f>(Table2[[#This Row],[Close Price]]-Table2[[#This Row],[20D EMA]])/Table2[[#This Row],[20D EMA]]</f>
        <v>0.10294818893332405</v>
      </c>
      <c r="T19" s="1">
        <f>(Table2[[#This Row],[Close Price]]-Table2[[#This Row],[50D EMA]])/Table2[[#This Row],[50D EMA]]</f>
        <v>0.26780505609233968</v>
      </c>
      <c r="U19" s="1">
        <f>(Table2[[#This Row],[Close Price]]-Table2[[#This Row],[200D EMA]])/Table2[[#This Row],[200D EMA]]</f>
        <v>0.71693471453417135</v>
      </c>
      <c r="V19">
        <v>1.3932188482822401</v>
      </c>
      <c r="W19">
        <v>1681</v>
      </c>
      <c r="X19">
        <v>1727.4</v>
      </c>
      <c r="Y19">
        <v>1710.5</v>
      </c>
      <c r="Z19">
        <v>1785</v>
      </c>
      <c r="AA19">
        <v>1557</v>
      </c>
      <c r="AB19">
        <v>1785</v>
      </c>
      <c r="AC19" s="1">
        <f>(Table2[[#This Row],[Close Price]]/Table2[[#This Row],[Day Low]])-1</f>
        <v>3.1975014872099861E-2</v>
      </c>
      <c r="AD19" s="1">
        <f>(Table2[[#This Row],[Day High]]/Table2[[#This Row],[Close Price]])-1</f>
        <v>-4.2369217466493581E-3</v>
      </c>
      <c r="AE19" s="1">
        <f>(Table2[[#This Row],[Close Price]]/Table2[[#This Row],[Current Week Low]])-1</f>
        <v>1.4177141186787479E-2</v>
      </c>
      <c r="AF19" s="1">
        <f>(Table2[[#This Row],[Current Week High]]/Table2[[#This Row],[Close Price]])-1</f>
        <v>2.8966709900561938E-2</v>
      </c>
      <c r="AG19" s="1">
        <f>(Table2[[#This Row],[Close Price]]/Table2[[#This Row],[Current Month Low]])-1</f>
        <v>0.11416184971098264</v>
      </c>
      <c r="AH19" s="1">
        <f>(Table2[[#This Row],[Current Month High]]/Table2[[#This Row],[Close Price]])-1</f>
        <v>2.8966709900561938E-2</v>
      </c>
      <c r="AI19">
        <v>1.9167026949128101</v>
      </c>
      <c r="AJ19">
        <v>166.88461538461499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0.52</v>
      </c>
      <c r="AM19" t="s">
        <v>3133</v>
      </c>
      <c r="AN19">
        <v>17.989999999999998</v>
      </c>
      <c r="AO19" t="s">
        <v>3133</v>
      </c>
      <c r="AP19">
        <v>0.25008259118263199</v>
      </c>
      <c r="AQ19">
        <f>(Table2[[#This Row],[Sharpe Ratio]]-AVERAGE(Table2[Sharpe Ratio]))/_xlfn.STDEV.P(Table2[Sharpe Ratio])</f>
        <v>2.1137432820050419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9.6292638824551862</v>
      </c>
      <c r="AS19">
        <f>_xlfn.RANK.AVG(Table2[[#This Row],[1Y Return vs Nifty Z-Score]],Table2[1Y Return vs Nifty Z-Score])</f>
        <v>119</v>
      </c>
      <c r="AT19">
        <f>_xlfn.RANK.AVG(Table2[[#This Row],[6M Return vs Nifty Z-Score]],Table2[6M Return vs Nifty Z-Score])</f>
        <v>11</v>
      </c>
      <c r="AU19">
        <f>_xlfn.RANK.AVG(Table2[[#This Row],[Sharpe Ratio Z-Score]],Table2[Sharpe Ratio Z-Score])</f>
        <v>11</v>
      </c>
      <c r="AV19">
        <f>(Table2[[#This Row],[Rank 1Y]]+Table2[[#This Row],[Rank 6M]]+Table2[[#This Row],[Rank Sharpe]])/3</f>
        <v>47</v>
      </c>
    </row>
    <row r="20" spans="1:48" x14ac:dyDescent="0.3">
      <c r="A20" t="s">
        <v>90</v>
      </c>
      <c r="B20" t="s">
        <v>91</v>
      </c>
      <c r="C20" t="s">
        <v>3099</v>
      </c>
      <c r="D20" t="s">
        <v>92</v>
      </c>
      <c r="E20">
        <v>316099.84762499999</v>
      </c>
      <c r="F20">
        <v>4726.55</v>
      </c>
      <c r="G20">
        <v>118.39163929439199</v>
      </c>
      <c r="H20">
        <f>(Table2[[#This Row],[1Y Return vs Nifty]]-AVERAGE(Table2[1Y Return vs Nifty]))/_xlfn.STDEV.P(Table2[1Y Return vs Nifty])</f>
        <v>1.267821613655179</v>
      </c>
      <c r="I20">
        <v>-14.404560045435399</v>
      </c>
      <c r="J20">
        <f>(Table2[[#This Row],[1M Return vs Nifty]]-AVERAGE(Table2[1M Return vs Nifty]))/_xlfn.STDEV.P(Table2[1M Return vs Nifty])</f>
        <v>-1.3444980353515119</v>
      </c>
      <c r="K20">
        <v>53.440133082974697</v>
      </c>
      <c r="L20">
        <f>(Table2[[#This Row],[6M Return vs Nifty]]-AVERAGE(Table2[6M Return vs Nifty]))/_xlfn.STDEV.P(Table2[6M Return vs Nifty])</f>
        <v>1.4560904111609945</v>
      </c>
      <c r="M20">
        <v>2.6551318844090601</v>
      </c>
      <c r="N20">
        <f>(Table2[[#This Row],[1W Return vs Nifty]]-AVERAGE(Table2[1W Return vs Nifty]))/_xlfn.STDEV.P(Table2[1W Return vs Nifty])</f>
        <v>0.6012462726595158</v>
      </c>
      <c r="O20">
        <v>4863.91</v>
      </c>
      <c r="P20">
        <v>4874.3055755564401</v>
      </c>
      <c r="Q20">
        <v>3826.15118348022</v>
      </c>
      <c r="R20">
        <v>43.565416353364199</v>
      </c>
      <c r="S20" s="1">
        <f>(Table2[[#This Row],[Close Price]]-Table2[[#This Row],[20D EMA]])/Table2[[#This Row],[20D EMA]]</f>
        <v>-2.8240654123945483E-2</v>
      </c>
      <c r="T20" s="1">
        <f>(Table2[[#This Row],[Close Price]]-Table2[[#This Row],[50D EMA]])/Table2[[#This Row],[50D EMA]]</f>
        <v>-3.0313154000315718E-2</v>
      </c>
      <c r="U20" s="1">
        <f>(Table2[[#This Row],[Close Price]]-Table2[[#This Row],[200D EMA]])/Table2[[#This Row],[200D EMA]]</f>
        <v>0.23532755851554943</v>
      </c>
      <c r="V20">
        <v>0.51956238997519899</v>
      </c>
      <c r="W20">
        <v>4715.8500000000004</v>
      </c>
      <c r="X20">
        <v>4749</v>
      </c>
      <c r="Y20">
        <v>4682.1000000000004</v>
      </c>
      <c r="Z20">
        <v>4759.7</v>
      </c>
      <c r="AA20">
        <v>4480.1000000000004</v>
      </c>
      <c r="AB20">
        <v>4946.8999999999996</v>
      </c>
      <c r="AC20" s="1">
        <f>(Table2[[#This Row],[Close Price]]/Table2[[#This Row],[Day Low]])-1</f>
        <v>2.2689440927934346E-3</v>
      </c>
      <c r="AD20" s="1">
        <f>(Table2[[#This Row],[Day High]]/Table2[[#This Row],[Close Price]])-1</f>
        <v>4.7497646274765604E-3</v>
      </c>
      <c r="AE20" s="1">
        <f>(Table2[[#This Row],[Close Price]]/Table2[[#This Row],[Current Week Low]])-1</f>
        <v>9.493603297665576E-3</v>
      </c>
      <c r="AF20" s="1">
        <f>(Table2[[#This Row],[Current Week High]]/Table2[[#This Row],[Close Price]])-1</f>
        <v>7.0135722672983736E-3</v>
      </c>
      <c r="AG20" s="1">
        <f>(Table2[[#This Row],[Close Price]]/Table2[[#This Row],[Current Month Low]])-1</f>
        <v>5.5009932813999685E-2</v>
      </c>
      <c r="AH20" s="1">
        <f>(Table2[[#This Row],[Current Month High]]/Table2[[#This Row],[Close Price]])-1</f>
        <v>4.6619627423807986E-2</v>
      </c>
      <c r="AI20">
        <v>20.061143963355899</v>
      </c>
      <c r="AJ20">
        <v>167.36904627220201</v>
      </c>
      <c r="AK20" t="str">
        <f>IF(AND(Table2[[#This Row],[20D EMA]]&gt;Table2[[#This Row],[50D EMA]],Table2[[#This Row],[50D EMA]]&gt;Table2[[#This Row],[200D EMA]]),"Uptrend","Downtrend/NoTrend")</f>
        <v>Downtrend/NoTrend</v>
      </c>
      <c r="AL20">
        <v>0</v>
      </c>
      <c r="AM20">
        <v>0</v>
      </c>
      <c r="AN20">
        <v>-2.14</v>
      </c>
      <c r="AO20" t="s">
        <v>3132</v>
      </c>
      <c r="AP20">
        <v>0.26389120103449498</v>
      </c>
      <c r="AQ20">
        <f>(Table2[[#This Row],[Sharpe Ratio]]-AVERAGE(Table2[Sharpe Ratio]))/_xlfn.STDEV.P(Table2[Sharpe Ratio])</f>
        <v>2.2713962165277892</v>
      </c>
      <c r="AR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">
        <f>_xlfn.RANK.AVG(Table2[[#This Row],[1Y Return vs Nifty Z-Score]],Table2[1Y Return vs Nifty Z-Score])</f>
        <v>76</v>
      </c>
      <c r="AT20">
        <f>_xlfn.RANK.AVG(Table2[[#This Row],[6M Return vs Nifty Z-Score]],Table2[6M Return vs Nifty Z-Score])</f>
        <v>60</v>
      </c>
      <c r="AU20">
        <f>_xlfn.RANK.AVG(Table2[[#This Row],[Sharpe Ratio Z-Score]],Table2[Sharpe Ratio Z-Score])</f>
        <v>8</v>
      </c>
      <c r="AV20">
        <f>(Table2[[#This Row],[Rank 1Y]]+Table2[[#This Row],[Rank 6M]]+Table2[[#This Row],[Rank Sharpe]])/3</f>
        <v>48</v>
      </c>
    </row>
    <row r="21" spans="1:48" x14ac:dyDescent="0.3">
      <c r="A21" t="s">
        <v>455</v>
      </c>
      <c r="B21" t="s">
        <v>456</v>
      </c>
      <c r="C21" t="s">
        <v>3099</v>
      </c>
      <c r="D21" t="s">
        <v>161</v>
      </c>
      <c r="E21">
        <v>48801.651128999998</v>
      </c>
      <c r="F21">
        <v>11514.8</v>
      </c>
      <c r="G21">
        <v>142.57788164509699</v>
      </c>
      <c r="H21">
        <f>(Table2[[#This Row],[1Y Return vs Nifty]]-AVERAGE(Table2[1Y Return vs Nifty]))/_xlfn.STDEV.P(Table2[1Y Return vs Nifty])</f>
        <v>1.6317060480116352</v>
      </c>
      <c r="I21">
        <v>-13.4791147542425</v>
      </c>
      <c r="J21">
        <f>(Table2[[#This Row],[1M Return vs Nifty]]-AVERAGE(Table2[1M Return vs Nifty]))/_xlfn.STDEV.P(Table2[1M Return vs Nifty])</f>
        <v>-1.2561324240703917</v>
      </c>
      <c r="K21">
        <v>79.011130942987805</v>
      </c>
      <c r="L21">
        <f>(Table2[[#This Row],[6M Return vs Nifty]]-AVERAGE(Table2[6M Return vs Nifty]))/_xlfn.STDEV.P(Table2[6M Return vs Nifty])</f>
        <v>2.2887566038934102</v>
      </c>
      <c r="M21">
        <v>-5.7975623147219002</v>
      </c>
      <c r="N21">
        <f>(Table2[[#This Row],[1W Return vs Nifty]]-AVERAGE(Table2[1W Return vs Nifty]))/_xlfn.STDEV.P(Table2[1W Return vs Nifty])</f>
        <v>-1.0334167040812035</v>
      </c>
      <c r="O21">
        <v>11622.49</v>
      </c>
      <c r="P21">
        <v>11413.1581877145</v>
      </c>
      <c r="Q21">
        <v>8570.0854494849409</v>
      </c>
      <c r="R21">
        <v>50.098531666146002</v>
      </c>
      <c r="S21" s="1">
        <f>(Table2[[#This Row],[Close Price]]-Table2[[#This Row],[20D EMA]])/Table2[[#This Row],[20D EMA]]</f>
        <v>-9.2656564987365457E-3</v>
      </c>
      <c r="T21" s="1">
        <f>(Table2[[#This Row],[Close Price]]-Table2[[#This Row],[50D EMA]])/Table2[[#This Row],[50D EMA]]</f>
        <v>8.9056692822246097E-3</v>
      </c>
      <c r="U21" s="1">
        <f>(Table2[[#This Row],[Close Price]]-Table2[[#This Row],[200D EMA]])/Table2[[#This Row],[200D EMA]]</f>
        <v>0.34360387278192595</v>
      </c>
      <c r="V21">
        <v>0.49862303177857398</v>
      </c>
      <c r="W21">
        <v>11364.8</v>
      </c>
      <c r="X21">
        <v>11640</v>
      </c>
      <c r="Y21">
        <v>10804.95</v>
      </c>
      <c r="Z21">
        <v>11611.85</v>
      </c>
      <c r="AA21">
        <v>10804.95</v>
      </c>
      <c r="AB21">
        <v>12673.7</v>
      </c>
      <c r="AC21" s="1">
        <f>(Table2[[#This Row],[Close Price]]/Table2[[#This Row],[Day Low]])-1</f>
        <v>1.319864845839791E-2</v>
      </c>
      <c r="AD21" s="1">
        <f>(Table2[[#This Row],[Day High]]/Table2[[#This Row],[Close Price]])-1</f>
        <v>1.0872963490464516E-2</v>
      </c>
      <c r="AE21" s="1">
        <f>(Table2[[#This Row],[Close Price]]/Table2[[#This Row],[Current Week Low]])-1</f>
        <v>6.5696740845630819E-2</v>
      </c>
      <c r="AF21" s="1">
        <f>(Table2[[#This Row],[Current Week High]]/Table2[[#This Row],[Close Price]])-1</f>
        <v>8.428283600236286E-3</v>
      </c>
      <c r="AG21" s="1">
        <f>(Table2[[#This Row],[Close Price]]/Table2[[#This Row],[Current Month Low]])-1</f>
        <v>6.5696740845630819E-2</v>
      </c>
      <c r="AH21" s="1">
        <f>(Table2[[#This Row],[Current Month High]]/Table2[[#This Row],[Close Price]])-1</f>
        <v>0.10064438809184706</v>
      </c>
      <c r="AI21">
        <v>24.9001285302393</v>
      </c>
      <c r="AJ21">
        <v>195.562001078056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0.01</v>
      </c>
      <c r="AM21" t="s">
        <v>3133</v>
      </c>
      <c r="AN21">
        <v>-2</v>
      </c>
      <c r="AO21" t="s">
        <v>3132</v>
      </c>
      <c r="AP21">
        <v>0.174572738280731</v>
      </c>
      <c r="AQ21">
        <f>(Table2[[#This Row],[Sharpe Ratio]]-AVERAGE(Table2[Sharpe Ratio]))/_xlfn.STDEV.P(Table2[Sharpe Ratio])</f>
        <v>1.2516470954175414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2.8825606191709916</v>
      </c>
      <c r="AS21">
        <f>_xlfn.RANK.AVG(Table2[[#This Row],[1Y Return vs Nifty Z-Score]],Table2[1Y Return vs Nifty Z-Score])</f>
        <v>44</v>
      </c>
      <c r="AT21">
        <f>_xlfn.RANK.AVG(Table2[[#This Row],[6M Return vs Nifty Z-Score]],Table2[6M Return vs Nifty Z-Score])</f>
        <v>24</v>
      </c>
      <c r="AU21">
        <f>_xlfn.RANK.AVG(Table2[[#This Row],[Sharpe Ratio Z-Score]],Table2[Sharpe Ratio Z-Score])</f>
        <v>80</v>
      </c>
      <c r="AV21">
        <f>(Table2[[#This Row],[Rank 1Y]]+Table2[[#This Row],[Rank 6M]]+Table2[[#This Row],[Rank Sharpe]])/3</f>
        <v>49.333333333333336</v>
      </c>
    </row>
    <row r="22" spans="1:48" x14ac:dyDescent="0.3">
      <c r="A22" t="s">
        <v>134</v>
      </c>
      <c r="B22" t="s">
        <v>135</v>
      </c>
      <c r="C22" t="s">
        <v>3099</v>
      </c>
      <c r="D22" t="s">
        <v>136</v>
      </c>
      <c r="E22">
        <v>220316.73390605999</v>
      </c>
      <c r="F22">
        <v>301.39999999999998</v>
      </c>
      <c r="G22">
        <v>105.640662474772</v>
      </c>
      <c r="H22">
        <f>(Table2[[#This Row],[1Y Return vs Nifty]]-AVERAGE(Table2[1Y Return vs Nifty]))/_xlfn.STDEV.P(Table2[1Y Return vs Nifty])</f>
        <v>1.0759818925351898</v>
      </c>
      <c r="I22">
        <v>-9.5866357752259503</v>
      </c>
      <c r="J22">
        <f>(Table2[[#This Row],[1M Return vs Nifty]]-AVERAGE(Table2[1M Return vs Nifty]))/_xlfn.STDEV.P(Table2[1M Return vs Nifty])</f>
        <v>-0.88446130784877108</v>
      </c>
      <c r="K22">
        <v>59.939819518365702</v>
      </c>
      <c r="L22">
        <f>(Table2[[#This Row],[6M Return vs Nifty]]-AVERAGE(Table2[6M Return vs Nifty]))/_xlfn.STDEV.P(Table2[6M Return vs Nifty])</f>
        <v>1.6677391386662568</v>
      </c>
      <c r="M22">
        <v>2.8520005330167799</v>
      </c>
      <c r="N22">
        <f>(Table2[[#This Row],[1W Return vs Nifty]]-AVERAGE(Table2[1W Return vs Nifty]))/_xlfn.STDEV.P(Table2[1W Return vs Nifty])</f>
        <v>0.63931861782883515</v>
      </c>
      <c r="O22">
        <v>305.67</v>
      </c>
      <c r="P22">
        <v>298.930666316768</v>
      </c>
      <c r="Q22">
        <v>235.33233395932299</v>
      </c>
      <c r="R22">
        <v>46.2586574619258</v>
      </c>
      <c r="S22" s="1">
        <f>(Table2[[#This Row],[Close Price]]-Table2[[#This Row],[20D EMA]])/Table2[[#This Row],[20D EMA]]</f>
        <v>-1.3969313311741546E-2</v>
      </c>
      <c r="T22" s="1">
        <f>(Table2[[#This Row],[Close Price]]-Table2[[#This Row],[50D EMA]])/Table2[[#This Row],[50D EMA]]</f>
        <v>8.2605565820915144E-3</v>
      </c>
      <c r="U22" s="1">
        <f>(Table2[[#This Row],[Close Price]]-Table2[[#This Row],[200D EMA]])/Table2[[#This Row],[200D EMA]]</f>
        <v>0.28074198274894402</v>
      </c>
      <c r="V22">
        <v>0.62337986723601102</v>
      </c>
      <c r="W22">
        <v>300</v>
      </c>
      <c r="X22">
        <v>302.39999999999998</v>
      </c>
      <c r="Y22">
        <v>298.25</v>
      </c>
      <c r="Z22">
        <v>303.64999999999998</v>
      </c>
      <c r="AA22">
        <v>285</v>
      </c>
      <c r="AB22">
        <v>317.7</v>
      </c>
      <c r="AC22" s="1">
        <f>(Table2[[#This Row],[Close Price]]/Table2[[#This Row],[Day Low]])-1</f>
        <v>4.6666666666665968E-3</v>
      </c>
      <c r="AD22" s="1">
        <f>(Table2[[#This Row],[Day High]]/Table2[[#This Row],[Close Price]])-1</f>
        <v>3.3178500331785266E-3</v>
      </c>
      <c r="AE22" s="1">
        <f>(Table2[[#This Row],[Close Price]]/Table2[[#This Row],[Current Week Low]])-1</f>
        <v>1.0561609388097137E-2</v>
      </c>
      <c r="AF22" s="1">
        <f>(Table2[[#This Row],[Current Week High]]/Table2[[#This Row],[Close Price]])-1</f>
        <v>7.4651625746515737E-3</v>
      </c>
      <c r="AG22" s="1">
        <f>(Table2[[#This Row],[Close Price]]/Table2[[#This Row],[Current Month Low]])-1</f>
        <v>5.7543859649122675E-2</v>
      </c>
      <c r="AH22" s="1">
        <f>(Table2[[#This Row],[Current Month High]]/Table2[[#This Row],[Close Price]])-1</f>
        <v>5.4080955540809494E-2</v>
      </c>
      <c r="AI22">
        <v>12.972793629727899</v>
      </c>
      <c r="AJ22">
        <v>137.79092702169601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0.01</v>
      </c>
      <c r="AM22" t="s">
        <v>3133</v>
      </c>
      <c r="AN22">
        <v>-0.02</v>
      </c>
      <c r="AO22" t="s">
        <v>3132</v>
      </c>
      <c r="AP22">
        <v>0.235492288157888</v>
      </c>
      <c r="AQ22">
        <f>(Table2[[#This Row],[Sharpe Ratio]]-AVERAGE(Table2[Sharpe Ratio]))/_xlfn.STDEV.P(Table2[Sharpe Ratio])</f>
        <v>1.9471657544984138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4.4457440956799239</v>
      </c>
      <c r="AS22">
        <f>_xlfn.RANK.AVG(Table2[[#This Row],[1Y Return vs Nifty Z-Score]],Table2[1Y Return vs Nifty Z-Score])</f>
        <v>92</v>
      </c>
      <c r="AT22">
        <f>_xlfn.RANK.AVG(Table2[[#This Row],[6M Return vs Nifty Z-Score]],Table2[6M Return vs Nifty Z-Score])</f>
        <v>47</v>
      </c>
      <c r="AU22">
        <f>_xlfn.RANK.AVG(Table2[[#This Row],[Sharpe Ratio Z-Score]],Table2[Sharpe Ratio Z-Score])</f>
        <v>17</v>
      </c>
      <c r="AV22">
        <f>(Table2[[#This Row],[Rank 1Y]]+Table2[[#This Row],[Rank 6M]]+Table2[[#This Row],[Rank Sharpe]])/3</f>
        <v>52</v>
      </c>
    </row>
    <row r="23" spans="1:48" x14ac:dyDescent="0.3">
      <c r="A23" t="s">
        <v>648</v>
      </c>
      <c r="B23" t="s">
        <v>649</v>
      </c>
      <c r="C23" t="s">
        <v>3099</v>
      </c>
      <c r="D23" t="s">
        <v>161</v>
      </c>
      <c r="E23">
        <v>27190.623536319999</v>
      </c>
      <c r="F23">
        <v>208.55</v>
      </c>
      <c r="G23">
        <v>289.39819459610902</v>
      </c>
      <c r="H23">
        <f>(Table2[[#This Row],[1Y Return vs Nifty]]-AVERAGE(Table2[1Y Return vs Nifty]))/_xlfn.STDEV.P(Table2[1Y Return vs Nifty])</f>
        <v>3.8406323357555294</v>
      </c>
      <c r="I23">
        <v>8.89767254865456</v>
      </c>
      <c r="J23">
        <f>(Table2[[#This Row],[1M Return vs Nifty]]-AVERAGE(Table2[1M Return vs Nifty]))/_xlfn.STDEV.P(Table2[1M Return vs Nifty])</f>
        <v>0.8805022396376222</v>
      </c>
      <c r="K23">
        <v>56.953415146877802</v>
      </c>
      <c r="L23">
        <f>(Table2[[#This Row],[6M Return vs Nifty]]-AVERAGE(Table2[6M Return vs Nifty]))/_xlfn.STDEV.P(Table2[6M Return vs Nifty])</f>
        <v>1.5704931112887</v>
      </c>
      <c r="M23">
        <v>0.510965667354502</v>
      </c>
      <c r="N23">
        <f>(Table2[[#This Row],[1W Return vs Nifty]]-AVERAGE(Table2[1W Return vs Nifty]))/_xlfn.STDEV.P(Table2[1W Return vs Nifty])</f>
        <v>0.18658686958331708</v>
      </c>
      <c r="O23">
        <v>171.74</v>
      </c>
      <c r="P23">
        <v>161.072331595907</v>
      </c>
      <c r="Q23">
        <v>128.15708323587199</v>
      </c>
      <c r="R23">
        <v>81.033608362822093</v>
      </c>
      <c r="S23" s="1">
        <f>(Table2[[#This Row],[Close Price]]-Table2[[#This Row],[20D EMA]])/Table2[[#This Row],[20D EMA]]</f>
        <v>0.2143356236170956</v>
      </c>
      <c r="T23" s="1">
        <f>(Table2[[#This Row],[Close Price]]-Table2[[#This Row],[50D EMA]])/Table2[[#This Row],[50D EMA]]</f>
        <v>0.29475992514470722</v>
      </c>
      <c r="U23" s="1">
        <f>(Table2[[#This Row],[Close Price]]-Table2[[#This Row],[200D EMA]])/Table2[[#This Row],[200D EMA]]</f>
        <v>0.62729983184905636</v>
      </c>
      <c r="V23">
        <v>1.5445553934036</v>
      </c>
      <c r="W23">
        <v>215</v>
      </c>
      <c r="X23">
        <v>236.95</v>
      </c>
      <c r="Y23">
        <v>178.52</v>
      </c>
      <c r="Z23">
        <v>209.07</v>
      </c>
      <c r="AA23">
        <v>164.07</v>
      </c>
      <c r="AB23">
        <v>209.07</v>
      </c>
      <c r="AC23" s="1">
        <f>(Table2[[#This Row],[Close Price]]/Table2[[#This Row],[Day Low]])-1</f>
        <v>-2.9999999999999916E-2</v>
      </c>
      <c r="AD23" s="1">
        <f>(Table2[[#This Row],[Day High]]/Table2[[#This Row],[Close Price]])-1</f>
        <v>0.13617837449052983</v>
      </c>
      <c r="AE23" s="1">
        <f>(Table2[[#This Row],[Close Price]]/Table2[[#This Row],[Current Week Low]])-1</f>
        <v>0.16821644633654498</v>
      </c>
      <c r="AF23" s="1">
        <f>(Table2[[#This Row],[Current Week High]]/Table2[[#This Row],[Close Price]])-1</f>
        <v>2.4934068568687184E-3</v>
      </c>
      <c r="AG23" s="1">
        <f>(Table2[[#This Row],[Close Price]]/Table2[[#This Row],[Current Month Low]])-1</f>
        <v>0.27110379715974897</v>
      </c>
      <c r="AH23" s="1">
        <f>(Table2[[#This Row],[Current Month High]]/Table2[[#This Row],[Close Price]])-1</f>
        <v>2.4934068568687184E-3</v>
      </c>
      <c r="AI23">
        <v>0.24934068568687101</v>
      </c>
      <c r="AJ23">
        <v>348.49462365591398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0.34</v>
      </c>
      <c r="AM23" t="s">
        <v>3133</v>
      </c>
      <c r="AN23">
        <v>26.82</v>
      </c>
      <c r="AO23" t="s">
        <v>3133</v>
      </c>
      <c r="AP23">
        <v>0.16223409605530001</v>
      </c>
      <c r="AQ23">
        <f>(Table2[[#This Row],[Sharpe Ratio]]-AVERAGE(Table2[Sharpe Ratio]))/_xlfn.STDEV.P(Table2[Sharpe Ratio])</f>
        <v>1.1107767851014718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7.5889913413666408</v>
      </c>
      <c r="AS23">
        <f>_xlfn.RANK.AVG(Table2[[#This Row],[1Y Return vs Nifty Z-Score]],Table2[1Y Return vs Nifty Z-Score])</f>
        <v>6</v>
      </c>
      <c r="AT23">
        <f>_xlfn.RANK.AVG(Table2[[#This Row],[6M Return vs Nifty Z-Score]],Table2[6M Return vs Nifty Z-Score])</f>
        <v>52</v>
      </c>
      <c r="AU23">
        <f>_xlfn.RANK.AVG(Table2[[#This Row],[Sharpe Ratio Z-Score]],Table2[Sharpe Ratio Z-Score])</f>
        <v>98</v>
      </c>
      <c r="AV23">
        <f>(Table2[[#This Row],[Rank 1Y]]+Table2[[#This Row],[Rank 6M]]+Table2[[#This Row],[Rank Sharpe]])/3</f>
        <v>52</v>
      </c>
    </row>
    <row r="24" spans="1:48" x14ac:dyDescent="0.3">
      <c r="A24" t="s">
        <v>963</v>
      </c>
      <c r="B24" t="s">
        <v>964</v>
      </c>
      <c r="C24" t="s">
        <v>3092</v>
      </c>
      <c r="D24" t="s">
        <v>54</v>
      </c>
      <c r="E24">
        <v>14932.771956545001</v>
      </c>
      <c r="F24">
        <v>11639.05</v>
      </c>
      <c r="G24">
        <v>162.40065346947699</v>
      </c>
      <c r="H24">
        <f>(Table2[[#This Row],[1Y Return vs Nifty]]-AVERAGE(Table2[1Y Return vs Nifty]))/_xlfn.STDEV.P(Table2[1Y Return vs Nifty])</f>
        <v>1.9299416320308025</v>
      </c>
      <c r="I24">
        <v>41.754819752235797</v>
      </c>
      <c r="J24">
        <f>(Table2[[#This Row],[1M Return vs Nifty]]-AVERAGE(Table2[1M Return vs Nifty]))/_xlfn.STDEV.P(Table2[1M Return vs Nifty])</f>
        <v>4.0178480397936358</v>
      </c>
      <c r="K24">
        <v>67.729801818942704</v>
      </c>
      <c r="L24">
        <f>(Table2[[#This Row],[6M Return vs Nifty]]-AVERAGE(Table2[6M Return vs Nifty]))/_xlfn.STDEV.P(Table2[6M Return vs Nifty])</f>
        <v>1.921403658884985</v>
      </c>
      <c r="M24">
        <v>5.2725860391219399</v>
      </c>
      <c r="N24">
        <f>(Table2[[#This Row],[1W Return vs Nifty]]-AVERAGE(Table2[1W Return vs Nifty]))/_xlfn.STDEV.P(Table2[1W Return vs Nifty])</f>
        <v>1.1074346309778866</v>
      </c>
      <c r="O24">
        <v>9803.4500000000007</v>
      </c>
      <c r="P24">
        <v>8520.67479605874</v>
      </c>
      <c r="Q24">
        <v>6567.7331640366401</v>
      </c>
      <c r="R24">
        <v>81.9866932276678</v>
      </c>
      <c r="S24" s="1">
        <f>(Table2[[#This Row],[Close Price]]-Table2[[#This Row],[20D EMA]])/Table2[[#This Row],[20D EMA]]</f>
        <v>0.18724020625392065</v>
      </c>
      <c r="T24" s="1">
        <f>(Table2[[#This Row],[Close Price]]-Table2[[#This Row],[50D EMA]])/Table2[[#This Row],[50D EMA]]</f>
        <v>0.36597749340036678</v>
      </c>
      <c r="U24" s="1">
        <f>(Table2[[#This Row],[Close Price]]-Table2[[#This Row],[200D EMA]])/Table2[[#This Row],[200D EMA]]</f>
        <v>0.77215634516528409</v>
      </c>
      <c r="V24">
        <v>2.4290684459034702</v>
      </c>
      <c r="W24">
        <v>11500</v>
      </c>
      <c r="X24">
        <v>11699</v>
      </c>
      <c r="Y24">
        <v>11500</v>
      </c>
      <c r="Z24">
        <v>11749</v>
      </c>
      <c r="AA24">
        <v>8756</v>
      </c>
      <c r="AB24">
        <v>11845.95</v>
      </c>
      <c r="AC24" s="1">
        <f>(Table2[[#This Row],[Close Price]]/Table2[[#This Row],[Day Low]])-1</f>
        <v>1.2091304347826126E-2</v>
      </c>
      <c r="AD24" s="1">
        <f>(Table2[[#This Row],[Day High]]/Table2[[#This Row],[Close Price]])-1</f>
        <v>5.1507640228369844E-3</v>
      </c>
      <c r="AE24" s="1">
        <f>(Table2[[#This Row],[Close Price]]/Table2[[#This Row],[Current Week Low]])-1</f>
        <v>1.2091304347826126E-2</v>
      </c>
      <c r="AF24" s="1">
        <f>(Table2[[#This Row],[Current Week High]]/Table2[[#This Row],[Close Price]])-1</f>
        <v>9.4466472779135557E-3</v>
      </c>
      <c r="AG24" s="1">
        <f>(Table2[[#This Row],[Close Price]]/Table2[[#This Row],[Current Month Low]])-1</f>
        <v>0.32926564641388745</v>
      </c>
      <c r="AH24" s="1">
        <f>(Table2[[#This Row],[Current Month High]]/Table2[[#This Row],[Close Price]])-1</f>
        <v>1.7776364909507292E-2</v>
      </c>
      <c r="AI24">
        <v>1.7776364909507201</v>
      </c>
      <c r="AJ24">
        <v>242.32499999999999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0.62</v>
      </c>
      <c r="AM24" t="s">
        <v>3133</v>
      </c>
      <c r="AN24">
        <v>38.979999999999997</v>
      </c>
      <c r="AO24" t="s">
        <v>3133</v>
      </c>
      <c r="AP24">
        <v>0.16893165773170599</v>
      </c>
      <c r="AQ24">
        <f>(Table2[[#This Row],[Sharpe Ratio]]-AVERAGE(Table2[Sharpe Ratio]))/_xlfn.STDEV.P(Table2[Sharpe Ratio])</f>
        <v>1.1872428641463539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10.163870825833664</v>
      </c>
      <c r="AS24">
        <f>_xlfn.RANK.AVG(Table2[[#This Row],[1Y Return vs Nifty Z-Score]],Table2[1Y Return vs Nifty Z-Score])</f>
        <v>31</v>
      </c>
      <c r="AT24">
        <f>_xlfn.RANK.AVG(Table2[[#This Row],[6M Return vs Nifty Z-Score]],Table2[6M Return vs Nifty Z-Score])</f>
        <v>36</v>
      </c>
      <c r="AU24">
        <f>_xlfn.RANK.AVG(Table2[[#This Row],[Sharpe Ratio Z-Score]],Table2[Sharpe Ratio Z-Score])</f>
        <v>89</v>
      </c>
      <c r="AV24">
        <f>(Table2[[#This Row],[Rank 1Y]]+Table2[[#This Row],[Rank 6M]]+Table2[[#This Row],[Rank Sharpe]])/3</f>
        <v>52</v>
      </c>
    </row>
    <row r="25" spans="1:48" x14ac:dyDescent="0.3">
      <c r="A25" t="s">
        <v>1004</v>
      </c>
      <c r="B25" t="s">
        <v>1005</v>
      </c>
      <c r="C25" t="s">
        <v>3094</v>
      </c>
      <c r="D25" t="s">
        <v>133</v>
      </c>
      <c r="E25">
        <v>13415.279486289999</v>
      </c>
      <c r="F25">
        <v>924.55</v>
      </c>
      <c r="G25">
        <v>99.634146268155405</v>
      </c>
      <c r="H25">
        <f>(Table2[[#This Row],[1Y Return vs Nifty]]-AVERAGE(Table2[1Y Return vs Nifty]))/_xlfn.STDEV.P(Table2[1Y Return vs Nifty])</f>
        <v>0.98561325566283753</v>
      </c>
      <c r="I25">
        <v>23.2028629758588</v>
      </c>
      <c r="J25">
        <f>(Table2[[#This Row],[1M Return vs Nifty]]-AVERAGE(Table2[1M Return vs Nifty]))/_xlfn.STDEV.P(Table2[1M Return vs Nifty])</f>
        <v>2.2464251187343667</v>
      </c>
      <c r="K25">
        <v>82.583583760169802</v>
      </c>
      <c r="L25">
        <f>(Table2[[#This Row],[6M Return vs Nifty]]-AVERAGE(Table2[6M Return vs Nifty]))/_xlfn.STDEV.P(Table2[6M Return vs Nifty])</f>
        <v>2.4050860761448933</v>
      </c>
      <c r="M25">
        <v>1.2746731710271499</v>
      </c>
      <c r="N25">
        <f>(Table2[[#This Row],[1W Return vs Nifty]]-AVERAGE(Table2[1W Return vs Nifty]))/_xlfn.STDEV.P(Table2[1W Return vs Nifty])</f>
        <v>0.33427994257312255</v>
      </c>
      <c r="O25">
        <v>868.41</v>
      </c>
      <c r="P25">
        <v>772.91450999967401</v>
      </c>
      <c r="Q25">
        <v>574.69557812216999</v>
      </c>
      <c r="R25">
        <v>61.991258725359003</v>
      </c>
      <c r="S25" s="1">
        <f>(Table2[[#This Row],[Close Price]]-Table2[[#This Row],[20D EMA]])/Table2[[#This Row],[20D EMA]]</f>
        <v>6.4646883384576401E-2</v>
      </c>
      <c r="T25" s="1">
        <f>(Table2[[#This Row],[Close Price]]-Table2[[#This Row],[50D EMA]])/Table2[[#This Row],[50D EMA]]</f>
        <v>0.19618662612555934</v>
      </c>
      <c r="U25" s="1">
        <f>(Table2[[#This Row],[Close Price]]-Table2[[#This Row],[200D EMA]])/Table2[[#This Row],[200D EMA]]</f>
        <v>0.6087647707695728</v>
      </c>
      <c r="V25">
        <v>1.1178724895873799</v>
      </c>
      <c r="W25">
        <v>911.5</v>
      </c>
      <c r="X25">
        <v>933.3</v>
      </c>
      <c r="Y25">
        <v>897.7</v>
      </c>
      <c r="Z25">
        <v>945</v>
      </c>
      <c r="AA25">
        <v>853.2</v>
      </c>
      <c r="AB25">
        <v>999</v>
      </c>
      <c r="AC25" s="1">
        <f>(Table2[[#This Row],[Close Price]]/Table2[[#This Row],[Day Low]])-1</f>
        <v>1.4317059791552289E-2</v>
      </c>
      <c r="AD25" s="1">
        <f>(Table2[[#This Row],[Day High]]/Table2[[#This Row],[Close Price]])-1</f>
        <v>9.4640635985074884E-3</v>
      </c>
      <c r="AE25" s="1">
        <f>(Table2[[#This Row],[Close Price]]/Table2[[#This Row],[Current Week Low]])-1</f>
        <v>2.9909769410716214E-2</v>
      </c>
      <c r="AF25" s="1">
        <f>(Table2[[#This Row],[Current Week High]]/Table2[[#This Row],[Close Price]])-1</f>
        <v>2.2118868638797196E-2</v>
      </c>
      <c r="AG25" s="1">
        <f>(Table2[[#This Row],[Close Price]]/Table2[[#This Row],[Current Month Low]])-1</f>
        <v>8.3626347866854189E-2</v>
      </c>
      <c r="AH25" s="1">
        <f>(Table2[[#This Row],[Current Month High]]/Table2[[#This Row],[Close Price]])-1</f>
        <v>8.0525661132442972E-2</v>
      </c>
      <c r="AI25">
        <v>8.0525661132442892</v>
      </c>
      <c r="AJ25">
        <v>147.139802191927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0.76</v>
      </c>
      <c r="AM25" t="s">
        <v>3133</v>
      </c>
      <c r="AN25">
        <v>9.41</v>
      </c>
      <c r="AO25" t="s">
        <v>3133</v>
      </c>
      <c r="AP25">
        <v>0.19672372798280699</v>
      </c>
      <c r="AQ25">
        <f>(Table2[[#This Row],[Sharpe Ratio]]-AVERAGE(Table2[Sharpe Ratio]))/_xlfn.STDEV.P(Table2[Sharpe Ratio])</f>
        <v>1.5045450023451015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7.4759493954603222</v>
      </c>
      <c r="AS25">
        <f>_xlfn.RANK.AVG(Table2[[#This Row],[1Y Return vs Nifty Z-Score]],Table2[1Y Return vs Nifty Z-Score])</f>
        <v>97</v>
      </c>
      <c r="AT25">
        <f>_xlfn.RANK.AVG(Table2[[#This Row],[6M Return vs Nifty Z-Score]],Table2[6M Return vs Nifty Z-Score])</f>
        <v>20</v>
      </c>
      <c r="AU25">
        <f>_xlfn.RANK.AVG(Table2[[#This Row],[Sharpe Ratio Z-Score]],Table2[Sharpe Ratio Z-Score])</f>
        <v>47</v>
      </c>
      <c r="AV25">
        <f>(Table2[[#This Row],[Rank 1Y]]+Table2[[#This Row],[Rank 6M]]+Table2[[#This Row],[Rank Sharpe]])/3</f>
        <v>54.666666666666664</v>
      </c>
    </row>
    <row r="26" spans="1:48" x14ac:dyDescent="0.3">
      <c r="A26" t="s">
        <v>405</v>
      </c>
      <c r="B26" t="s">
        <v>406</v>
      </c>
      <c r="C26" t="s">
        <v>3100</v>
      </c>
      <c r="D26" t="s">
        <v>95</v>
      </c>
      <c r="E26">
        <v>56874.400368629998</v>
      </c>
      <c r="F26">
        <v>551.85</v>
      </c>
      <c r="G26">
        <v>138.97878508013599</v>
      </c>
      <c r="H26">
        <f>(Table2[[#This Row],[1Y Return vs Nifty]]-AVERAGE(Table2[1Y Return vs Nifty]))/_xlfn.STDEV.P(Table2[1Y Return vs Nifty])</f>
        <v>1.5775572803467433</v>
      </c>
      <c r="I26">
        <v>7.7931142733434102</v>
      </c>
      <c r="J26">
        <f>(Table2[[#This Row],[1M Return vs Nifty]]-AVERAGE(Table2[1M Return vs Nifty]))/_xlfn.STDEV.P(Table2[1M Return vs Nifty])</f>
        <v>0.77503412810001115</v>
      </c>
      <c r="K26">
        <v>39.014905268714699</v>
      </c>
      <c r="L26">
        <f>(Table2[[#This Row],[6M Return vs Nifty]]-AVERAGE(Table2[6M Return vs Nifty]))/_xlfn.STDEV.P(Table2[6M Return vs Nifty])</f>
        <v>0.98636296488950725</v>
      </c>
      <c r="M26">
        <v>-0.82008030380821795</v>
      </c>
      <c r="N26">
        <f>(Table2[[#This Row],[1W Return vs Nifty]]-AVERAGE(Table2[1W Return vs Nifty]))/_xlfn.STDEV.P(Table2[1W Return vs Nifty])</f>
        <v>-7.0823551063781812E-2</v>
      </c>
      <c r="O26">
        <v>540.54999999999995</v>
      </c>
      <c r="P26">
        <v>502.46700723583001</v>
      </c>
      <c r="Q26">
        <v>398.02087704675102</v>
      </c>
      <c r="R26">
        <v>55.516541779085202</v>
      </c>
      <c r="S26" s="1">
        <f>(Table2[[#This Row],[Close Price]]-Table2[[#This Row],[20D EMA]])/Table2[[#This Row],[20D EMA]]</f>
        <v>2.0904634168902172E-2</v>
      </c>
      <c r="T26" s="1">
        <f>(Table2[[#This Row],[Close Price]]-Table2[[#This Row],[50D EMA]])/Table2[[#This Row],[50D EMA]]</f>
        <v>9.8281065329713063E-2</v>
      </c>
      <c r="U26" s="1">
        <f>(Table2[[#This Row],[Close Price]]-Table2[[#This Row],[200D EMA]])/Table2[[#This Row],[200D EMA]]</f>
        <v>0.38648506102151126</v>
      </c>
      <c r="V26">
        <v>0.78554080589986996</v>
      </c>
      <c r="W26">
        <v>546.25</v>
      </c>
      <c r="X26">
        <v>560</v>
      </c>
      <c r="Y26">
        <v>528.70000000000005</v>
      </c>
      <c r="Z26">
        <v>555.79999999999995</v>
      </c>
      <c r="AA26">
        <v>515.95000000000005</v>
      </c>
      <c r="AB26">
        <v>593</v>
      </c>
      <c r="AC26" s="1">
        <f>(Table2[[#This Row],[Close Price]]/Table2[[#This Row],[Day Low]])-1</f>
        <v>1.0251716247139608E-2</v>
      </c>
      <c r="AD26" s="1">
        <f>(Table2[[#This Row],[Day High]]/Table2[[#This Row],[Close Price]])-1</f>
        <v>1.4768505934583676E-2</v>
      </c>
      <c r="AE26" s="1">
        <f>(Table2[[#This Row],[Close Price]]/Table2[[#This Row],[Current Week Low]])-1</f>
        <v>4.3786646491393855E-2</v>
      </c>
      <c r="AF26" s="1">
        <f>(Table2[[#This Row],[Current Week High]]/Table2[[#This Row],[Close Price]])-1</f>
        <v>7.1577421400741414E-3</v>
      </c>
      <c r="AG26" s="1">
        <f>(Table2[[#This Row],[Close Price]]/Table2[[#This Row],[Current Month Low]])-1</f>
        <v>6.9580385696288438E-2</v>
      </c>
      <c r="AH26" s="1">
        <f>(Table2[[#This Row],[Current Month High]]/Table2[[#This Row],[Close Price]])-1</f>
        <v>7.4567364320014429E-2</v>
      </c>
      <c r="AI26">
        <v>14.813808100027099</v>
      </c>
      <c r="AJ26">
        <v>184.38546766297301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0.27</v>
      </c>
      <c r="AM26" t="s">
        <v>3133</v>
      </c>
      <c r="AN26">
        <v>-3.81</v>
      </c>
      <c r="AO26" t="s">
        <v>3132</v>
      </c>
      <c r="AP26">
        <v>0.229606536946837</v>
      </c>
      <c r="AQ26">
        <f>(Table2[[#This Row],[Sharpe Ratio]]-AVERAGE(Table2[Sharpe Ratio]))/_xlfn.STDEV.P(Table2[Sharpe Ratio])</f>
        <v>1.8799681176437657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5.1480989399162453</v>
      </c>
      <c r="AS26">
        <f>_xlfn.RANK.AVG(Table2[[#This Row],[1Y Return vs Nifty Z-Score]],Table2[1Y Return vs Nifty Z-Score])</f>
        <v>46</v>
      </c>
      <c r="AT26">
        <f>_xlfn.RANK.AVG(Table2[[#This Row],[6M Return vs Nifty Z-Score]],Table2[6M Return vs Nifty Z-Score])</f>
        <v>101</v>
      </c>
      <c r="AU26">
        <f>_xlfn.RANK.AVG(Table2[[#This Row],[Sharpe Ratio Z-Score]],Table2[Sharpe Ratio Z-Score])</f>
        <v>22</v>
      </c>
      <c r="AV26">
        <f>(Table2[[#This Row],[Rank 1Y]]+Table2[[#This Row],[Rank 6M]]+Table2[[#This Row],[Rank Sharpe]])/3</f>
        <v>56.333333333333336</v>
      </c>
    </row>
    <row r="27" spans="1:48" x14ac:dyDescent="0.3">
      <c r="A27" t="s">
        <v>857</v>
      </c>
      <c r="B27" t="s">
        <v>858</v>
      </c>
      <c r="C27" t="s">
        <v>3101</v>
      </c>
      <c r="D27" t="s">
        <v>141</v>
      </c>
      <c r="E27">
        <v>17581.731973024998</v>
      </c>
      <c r="F27">
        <v>514.25</v>
      </c>
      <c r="G27">
        <v>145.91171102222799</v>
      </c>
      <c r="H27">
        <f>(Table2[[#This Row],[1Y Return vs Nifty]]-AVERAGE(Table2[1Y Return vs Nifty]))/_xlfn.STDEV.P(Table2[1Y Return vs Nifty])</f>
        <v>1.6818638443136678</v>
      </c>
      <c r="I27">
        <v>3.2084440751950201</v>
      </c>
      <c r="J27">
        <f>(Table2[[#This Row],[1M Return vs Nifty]]-AVERAGE(Table2[1M Return vs Nifty]))/_xlfn.STDEV.P(Table2[1M Return vs Nifty])</f>
        <v>0.33726953149213673</v>
      </c>
      <c r="K27">
        <v>37.424460733765798</v>
      </c>
      <c r="L27">
        <f>(Table2[[#This Row],[6M Return vs Nifty]]-AVERAGE(Table2[6M Return vs Nifty]))/_xlfn.STDEV.P(Table2[6M Return vs Nifty])</f>
        <v>0.93457345699005678</v>
      </c>
      <c r="M27">
        <v>1.7193327207810001</v>
      </c>
      <c r="N27">
        <f>(Table2[[#This Row],[1W Return vs Nifty]]-AVERAGE(Table2[1W Return vs Nifty]))/_xlfn.STDEV.P(Table2[1W Return vs Nifty])</f>
        <v>0.42027246591692785</v>
      </c>
      <c r="O27">
        <v>512.35</v>
      </c>
      <c r="P27">
        <v>477.24050107316799</v>
      </c>
      <c r="Q27">
        <v>367.59543695549399</v>
      </c>
      <c r="R27">
        <v>47.8602348413568</v>
      </c>
      <c r="S27" s="1">
        <f>(Table2[[#This Row],[Close Price]]-Table2[[#This Row],[20D EMA]])/Table2[[#This Row],[20D EMA]]</f>
        <v>3.708402459256323E-3</v>
      </c>
      <c r="T27" s="1">
        <f>(Table2[[#This Row],[Close Price]]-Table2[[#This Row],[50D EMA]])/Table2[[#This Row],[50D EMA]]</f>
        <v>7.7548948263211029E-2</v>
      </c>
      <c r="U27" s="1">
        <f>(Table2[[#This Row],[Close Price]]-Table2[[#This Row],[200D EMA]])/Table2[[#This Row],[200D EMA]]</f>
        <v>0.39895642954420557</v>
      </c>
      <c r="V27">
        <v>0.76538583187450404</v>
      </c>
      <c r="W27">
        <v>510.45</v>
      </c>
      <c r="X27">
        <v>519</v>
      </c>
      <c r="Y27">
        <v>511.3</v>
      </c>
      <c r="Z27">
        <v>528.65</v>
      </c>
      <c r="AA27">
        <v>493.8</v>
      </c>
      <c r="AB27">
        <v>559.5</v>
      </c>
      <c r="AC27" s="1">
        <f>(Table2[[#This Row],[Close Price]]/Table2[[#This Row],[Day Low]])-1</f>
        <v>7.4444117935155152E-3</v>
      </c>
      <c r="AD27" s="1">
        <f>(Table2[[#This Row],[Day High]]/Table2[[#This Row],[Close Price]])-1</f>
        <v>9.2367525522605298E-3</v>
      </c>
      <c r="AE27" s="1">
        <f>(Table2[[#This Row],[Close Price]]/Table2[[#This Row],[Current Week Low]])-1</f>
        <v>5.7696068844121928E-3</v>
      </c>
      <c r="AF27" s="1">
        <f>(Table2[[#This Row],[Current Week High]]/Table2[[#This Row],[Close Price]])-1</f>
        <v>2.8001944579484572E-2</v>
      </c>
      <c r="AG27" s="1">
        <f>(Table2[[#This Row],[Close Price]]/Table2[[#This Row],[Current Month Low]])-1</f>
        <v>4.1413527744025957E-2</v>
      </c>
      <c r="AH27" s="1">
        <f>(Table2[[#This Row],[Current Month High]]/Table2[[#This Row],[Close Price]])-1</f>
        <v>8.7992221682061222E-2</v>
      </c>
      <c r="AI27">
        <v>9.8687408847836604</v>
      </c>
      <c r="AJ27">
        <v>176.10738255033499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0.33</v>
      </c>
      <c r="AM27" t="s">
        <v>3133</v>
      </c>
      <c r="AN27">
        <v>-0.08</v>
      </c>
      <c r="AO27" t="s">
        <v>3132</v>
      </c>
      <c r="AP27">
        <v>0.22966112269845401</v>
      </c>
      <c r="AQ27">
        <f>(Table2[[#This Row],[Sharpe Ratio]]-AVERAGE(Table2[Sharpe Ratio]))/_xlfn.STDEV.P(Table2[Sharpe Ratio])</f>
        <v>1.8805913233116696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5.2545706220244588</v>
      </c>
      <c r="AS27">
        <f>_xlfn.RANK.AVG(Table2[[#This Row],[1Y Return vs Nifty Z-Score]],Table2[1Y Return vs Nifty Z-Score])</f>
        <v>39</v>
      </c>
      <c r="AT27">
        <f>_xlfn.RANK.AVG(Table2[[#This Row],[6M Return vs Nifty Z-Score]],Table2[6M Return vs Nifty Z-Score])</f>
        <v>111</v>
      </c>
      <c r="AU27">
        <f>_xlfn.RANK.AVG(Table2[[#This Row],[Sharpe Ratio Z-Score]],Table2[Sharpe Ratio Z-Score])</f>
        <v>21</v>
      </c>
      <c r="AV27">
        <f>(Table2[[#This Row],[Rank 1Y]]+Table2[[#This Row],[Rank 6M]]+Table2[[#This Row],[Rank Sharpe]])/3</f>
        <v>57</v>
      </c>
    </row>
    <row r="28" spans="1:48" x14ac:dyDescent="0.3">
      <c r="A28" t="s">
        <v>702</v>
      </c>
      <c r="B28" t="s">
        <v>703</v>
      </c>
      <c r="C28" t="s">
        <v>3099</v>
      </c>
      <c r="D28" t="s">
        <v>704</v>
      </c>
      <c r="E28">
        <v>24132.714085650001</v>
      </c>
      <c r="F28">
        <v>568.5</v>
      </c>
      <c r="G28">
        <v>93.800171722525306</v>
      </c>
      <c r="H28">
        <f>(Table2[[#This Row],[1Y Return vs Nifty]]-AVERAGE(Table2[1Y Return vs Nifty]))/_xlfn.STDEV.P(Table2[1Y Return vs Nifty])</f>
        <v>0.89784052533109615</v>
      </c>
      <c r="I28">
        <v>-19.084998353748301</v>
      </c>
      <c r="J28">
        <f>(Table2[[#This Row],[1M Return vs Nifty]]-AVERAGE(Table2[1M Return vs Nifty]))/_xlfn.STDEV.P(Table2[1M Return vs Nifty])</f>
        <v>-1.791406994869285</v>
      </c>
      <c r="K28">
        <v>52.483730625921702</v>
      </c>
      <c r="L28">
        <f>(Table2[[#This Row],[6M Return vs Nifty]]-AVERAGE(Table2[6M Return vs Nifty]))/_xlfn.STDEV.P(Table2[6M Return vs Nifty])</f>
        <v>1.4249471606318642</v>
      </c>
      <c r="M28">
        <v>-6.3671435324781198</v>
      </c>
      <c r="N28">
        <f>(Table2[[#This Row],[1W Return vs Nifty]]-AVERAGE(Table2[1W Return vs Nifty]))/_xlfn.STDEV.P(Table2[1W Return vs Nifty])</f>
        <v>-1.1435677762693719</v>
      </c>
      <c r="O28">
        <v>603.23</v>
      </c>
      <c r="P28">
        <v>605.63152014979505</v>
      </c>
      <c r="Q28">
        <v>465.96520198520699</v>
      </c>
      <c r="R28">
        <v>37.030298309063802</v>
      </c>
      <c r="S28" s="1">
        <f>(Table2[[#This Row],[Close Price]]-Table2[[#This Row],[20D EMA]])/Table2[[#This Row],[20D EMA]]</f>
        <v>-5.7573396548580173E-2</v>
      </c>
      <c r="T28" s="1">
        <f>(Table2[[#This Row],[Close Price]]-Table2[[#This Row],[50D EMA]])/Table2[[#This Row],[50D EMA]]</f>
        <v>-6.1310415515710037E-2</v>
      </c>
      <c r="U28" s="1">
        <f>(Table2[[#This Row],[Close Price]]-Table2[[#This Row],[200D EMA]])/Table2[[#This Row],[200D EMA]]</f>
        <v>0.22004818724220568</v>
      </c>
      <c r="V28">
        <v>0.32422509171897201</v>
      </c>
      <c r="W28">
        <v>568.1</v>
      </c>
      <c r="X28">
        <v>577.9</v>
      </c>
      <c r="Y28">
        <v>549.45000000000005</v>
      </c>
      <c r="Z28">
        <v>581.9</v>
      </c>
      <c r="AA28">
        <v>548.45000000000005</v>
      </c>
      <c r="AB28">
        <v>617.6</v>
      </c>
      <c r="AC28" s="1">
        <f>(Table2[[#This Row],[Close Price]]/Table2[[#This Row],[Day Low]])-1</f>
        <v>7.0410139060017585E-4</v>
      </c>
      <c r="AD28" s="1">
        <f>(Table2[[#This Row],[Day High]]/Table2[[#This Row],[Close Price]])-1</f>
        <v>1.6534740545294691E-2</v>
      </c>
      <c r="AE28" s="1">
        <f>(Table2[[#This Row],[Close Price]]/Table2[[#This Row],[Current Week Low]])-1</f>
        <v>3.4671034671034606E-2</v>
      </c>
      <c r="AF28" s="1">
        <f>(Table2[[#This Row],[Current Week High]]/Table2[[#This Row],[Close Price]])-1</f>
        <v>2.3570800351802923E-2</v>
      </c>
      <c r="AG28" s="1">
        <f>(Table2[[#This Row],[Close Price]]/Table2[[#This Row],[Current Month Low]])-1</f>
        <v>3.6557571337405337E-2</v>
      </c>
      <c r="AH28" s="1">
        <f>(Table2[[#This Row],[Current Month High]]/Table2[[#This Row],[Close Price]])-1</f>
        <v>8.6367634124890014E-2</v>
      </c>
      <c r="AI28">
        <v>31.591908531222501</v>
      </c>
      <c r="AJ28">
        <v>125.64000793808199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0</v>
      </c>
      <c r="AM28" t="s">
        <v>3134</v>
      </c>
      <c r="AN28">
        <v>-9.31</v>
      </c>
      <c r="AO28" t="s">
        <v>3132</v>
      </c>
      <c r="AP28">
        <v>0.25138876724505399</v>
      </c>
      <c r="AQ28">
        <f>(Table2[[#This Row],[Sharpe Ratio]]-AVERAGE(Table2[Sharpe Ratio]))/_xlfn.STDEV.P(Table2[Sharpe Ratio])</f>
        <v>2.1286558975002516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105</v>
      </c>
      <c r="AT28">
        <f>_xlfn.RANK.AVG(Table2[[#This Row],[6M Return vs Nifty Z-Score]],Table2[6M Return vs Nifty Z-Score])</f>
        <v>63</v>
      </c>
      <c r="AU28">
        <f>_xlfn.RANK.AVG(Table2[[#This Row],[Sharpe Ratio Z-Score]],Table2[Sharpe Ratio Z-Score])</f>
        <v>10</v>
      </c>
      <c r="AV28">
        <f>(Table2[[#This Row],[Rank 1Y]]+Table2[[#This Row],[Rank 6M]]+Table2[[#This Row],[Rank Sharpe]])/3</f>
        <v>59.333333333333336</v>
      </c>
    </row>
    <row r="29" spans="1:48" x14ac:dyDescent="0.3">
      <c r="A29" t="s">
        <v>1403</v>
      </c>
      <c r="B29" t="s">
        <v>1404</v>
      </c>
      <c r="C29" t="s">
        <v>3093</v>
      </c>
      <c r="D29" t="s">
        <v>206</v>
      </c>
      <c r="E29">
        <v>7665.9380207100003</v>
      </c>
      <c r="F29">
        <v>2670.7</v>
      </c>
      <c r="G29">
        <v>188.66117627931601</v>
      </c>
      <c r="H29">
        <f>(Table2[[#This Row],[1Y Return vs Nifty]]-AVERAGE(Table2[1Y Return vs Nifty]))/_xlfn.STDEV.P(Table2[1Y Return vs Nifty])</f>
        <v>2.3250338232857435</v>
      </c>
      <c r="I29">
        <v>-9.1794575226365502</v>
      </c>
      <c r="J29">
        <f>(Table2[[#This Row],[1M Return vs Nifty]]-AVERAGE(Table2[1M Return vs Nifty]))/_xlfn.STDEV.P(Table2[1M Return vs Nifty])</f>
        <v>-0.84558212662341559</v>
      </c>
      <c r="K29">
        <v>84.735202377664905</v>
      </c>
      <c r="L29">
        <f>(Table2[[#This Row],[6M Return vs Nifty]]-AVERAGE(Table2[6M Return vs Nifty]))/_xlfn.STDEV.P(Table2[6M Return vs Nifty])</f>
        <v>2.4751490471814455</v>
      </c>
      <c r="M29">
        <v>8.1462555455137995</v>
      </c>
      <c r="N29">
        <f>(Table2[[#This Row],[1W Return vs Nifty]]-AVERAGE(Table2[1W Return vs Nifty]))/_xlfn.STDEV.P(Table2[1W Return vs Nifty])</f>
        <v>1.663172368416739</v>
      </c>
      <c r="O29">
        <v>2414.29</v>
      </c>
      <c r="P29">
        <v>2232.6243908204701</v>
      </c>
      <c r="Q29">
        <v>1656.98325943602</v>
      </c>
      <c r="R29">
        <v>74.077812047629394</v>
      </c>
      <c r="S29" s="1">
        <f>(Table2[[#This Row],[Close Price]]-Table2[[#This Row],[20D EMA]])/Table2[[#This Row],[20D EMA]]</f>
        <v>0.10620513691395808</v>
      </c>
      <c r="T29" s="1">
        <f>(Table2[[#This Row],[Close Price]]-Table2[[#This Row],[50D EMA]])/Table2[[#This Row],[50D EMA]]</f>
        <v>0.19621554390460669</v>
      </c>
      <c r="U29" s="1">
        <f>(Table2[[#This Row],[Close Price]]-Table2[[#This Row],[200D EMA]])/Table2[[#This Row],[200D EMA]]</f>
        <v>0.61178453963923207</v>
      </c>
      <c r="V29">
        <v>0.53646696091389101</v>
      </c>
      <c r="W29">
        <v>2582.35</v>
      </c>
      <c r="X29">
        <v>2744.6</v>
      </c>
      <c r="Y29">
        <v>2505.4499999999998</v>
      </c>
      <c r="Z29">
        <v>2697</v>
      </c>
      <c r="AA29">
        <v>2200.0500000000002</v>
      </c>
      <c r="AB29">
        <v>2697</v>
      </c>
      <c r="AC29" s="1">
        <f>(Table2[[#This Row],[Close Price]]/Table2[[#This Row],[Day Low]])-1</f>
        <v>3.4213023021666178E-2</v>
      </c>
      <c r="AD29" s="1">
        <f>(Table2[[#This Row],[Day High]]/Table2[[#This Row],[Close Price]])-1</f>
        <v>2.767064814468112E-2</v>
      </c>
      <c r="AE29" s="1">
        <f>(Table2[[#This Row],[Close Price]]/Table2[[#This Row],[Current Week Low]])-1</f>
        <v>6.5956215450318378E-2</v>
      </c>
      <c r="AF29" s="1">
        <f>(Table2[[#This Row],[Current Week High]]/Table2[[#This Row],[Close Price]])-1</f>
        <v>9.8476054966862847E-3</v>
      </c>
      <c r="AG29" s="1">
        <f>(Table2[[#This Row],[Close Price]]/Table2[[#This Row],[Current Month Low]])-1</f>
        <v>0.21392695620554059</v>
      </c>
      <c r="AH29" s="1">
        <f>(Table2[[#This Row],[Current Month High]]/Table2[[#This Row],[Close Price]])-1</f>
        <v>9.8476054966862847E-3</v>
      </c>
      <c r="AI29">
        <v>10.5365634477852</v>
      </c>
      <c r="AJ29">
        <v>231.76397515527901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0.6</v>
      </c>
      <c r="AM29" t="s">
        <v>3133</v>
      </c>
      <c r="AN29">
        <v>10.19</v>
      </c>
      <c r="AO29" t="s">
        <v>3133</v>
      </c>
      <c r="AP29">
        <v>0.14021793719217401</v>
      </c>
      <c r="AQ29">
        <f>(Table2[[#This Row],[Sharpe Ratio]]-AVERAGE(Table2[Sharpe Ratio]))/_xlfn.STDEV.P(Table2[Sharpe Ratio])</f>
        <v>0.85941824221219409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6.4771913544727067</v>
      </c>
      <c r="AS29">
        <f>_xlfn.RANK.AVG(Table2[[#This Row],[1Y Return vs Nifty Z-Score]],Table2[1Y Return vs Nifty Z-Score])</f>
        <v>22</v>
      </c>
      <c r="AT29">
        <f>_xlfn.RANK.AVG(Table2[[#This Row],[6M Return vs Nifty Z-Score]],Table2[6M Return vs Nifty Z-Score])</f>
        <v>19</v>
      </c>
      <c r="AU29">
        <f>_xlfn.RANK.AVG(Table2[[#This Row],[Sharpe Ratio Z-Score]],Table2[Sharpe Ratio Z-Score])</f>
        <v>139</v>
      </c>
      <c r="AV29">
        <f>(Table2[[#This Row],[Rank 1Y]]+Table2[[#This Row],[Rank 6M]]+Table2[[#This Row],[Rank Sharpe]])/3</f>
        <v>60</v>
      </c>
    </row>
    <row r="30" spans="1:48" x14ac:dyDescent="0.3">
      <c r="A30" t="s">
        <v>449</v>
      </c>
      <c r="B30" t="s">
        <v>450</v>
      </c>
      <c r="C30" t="s">
        <v>3099</v>
      </c>
      <c r="D30" t="s">
        <v>92</v>
      </c>
      <c r="E30">
        <v>49264.167187500003</v>
      </c>
      <c r="F30">
        <v>1343.95</v>
      </c>
      <c r="G30">
        <v>113.915596996593</v>
      </c>
      <c r="H30">
        <f>(Table2[[#This Row],[1Y Return vs Nifty]]-AVERAGE(Table2[1Y Return vs Nifty]))/_xlfn.STDEV.P(Table2[1Y Return vs Nifty])</f>
        <v>1.2004791097609064</v>
      </c>
      <c r="I30">
        <v>-13.5623266700463</v>
      </c>
      <c r="J30">
        <f>(Table2[[#This Row],[1M Return vs Nifty]]-AVERAGE(Table2[1M Return vs Nifty]))/_xlfn.STDEV.P(Table2[1M Return vs Nifty])</f>
        <v>-1.2640778659845191</v>
      </c>
      <c r="K30">
        <v>53.691399993047497</v>
      </c>
      <c r="L30">
        <f>(Table2[[#This Row],[6M Return vs Nifty]]-AVERAGE(Table2[6M Return vs Nifty]))/_xlfn.STDEV.P(Table2[6M Return vs Nifty])</f>
        <v>1.4642723938319613</v>
      </c>
      <c r="M30">
        <v>3.7780239402214102</v>
      </c>
      <c r="N30">
        <f>(Table2[[#This Row],[1W Return vs Nifty]]-AVERAGE(Table2[1W Return vs Nifty]))/_xlfn.STDEV.P(Table2[1W Return vs Nifty])</f>
        <v>0.81840189514748396</v>
      </c>
      <c r="O30">
        <v>1446.04</v>
      </c>
      <c r="P30">
        <v>1436.79448021547</v>
      </c>
      <c r="Q30">
        <v>1095.2076532834301</v>
      </c>
      <c r="R30">
        <v>33.327015787064802</v>
      </c>
      <c r="S30" s="1">
        <f>(Table2[[#This Row],[Close Price]]-Table2[[#This Row],[20D EMA]])/Table2[[#This Row],[20D EMA]]</f>
        <v>-7.0599706785427735E-2</v>
      </c>
      <c r="T30" s="1">
        <f>(Table2[[#This Row],[Close Price]]-Table2[[#This Row],[50D EMA]])/Table2[[#This Row],[50D EMA]]</f>
        <v>-6.4619179356498122E-2</v>
      </c>
      <c r="U30" s="1">
        <f>(Table2[[#This Row],[Close Price]]-Table2[[#This Row],[200D EMA]])/Table2[[#This Row],[200D EMA]]</f>
        <v>0.22711889016739517</v>
      </c>
      <c r="V30">
        <v>0.46663555427976</v>
      </c>
      <c r="W30">
        <v>1324</v>
      </c>
      <c r="X30">
        <v>1357.95</v>
      </c>
      <c r="Y30">
        <v>1222.3499999999999</v>
      </c>
      <c r="Z30">
        <v>1359.95</v>
      </c>
      <c r="AA30">
        <v>1222.3499999999999</v>
      </c>
      <c r="AB30">
        <v>1467.45</v>
      </c>
      <c r="AC30" s="1">
        <f>(Table2[[#This Row],[Close Price]]/Table2[[#This Row],[Day Low]])-1</f>
        <v>1.506797583081565E-2</v>
      </c>
      <c r="AD30" s="1">
        <f>(Table2[[#This Row],[Day High]]/Table2[[#This Row],[Close Price]])-1</f>
        <v>1.0417054205885679E-2</v>
      </c>
      <c r="AE30" s="1">
        <f>(Table2[[#This Row],[Close Price]]/Table2[[#This Row],[Current Week Low]])-1</f>
        <v>9.9480508855892547E-2</v>
      </c>
      <c r="AF30" s="1">
        <f>(Table2[[#This Row],[Current Week High]]/Table2[[#This Row],[Close Price]])-1</f>
        <v>1.1905204806726521E-2</v>
      </c>
      <c r="AG30" s="1">
        <f>(Table2[[#This Row],[Close Price]]/Table2[[#This Row],[Current Month Low]])-1</f>
        <v>9.9480508855892547E-2</v>
      </c>
      <c r="AH30" s="1">
        <f>(Table2[[#This Row],[Current Month High]]/Table2[[#This Row],[Close Price]])-1</f>
        <v>9.189329960191972E-2</v>
      </c>
      <c r="AI30">
        <v>33.539194166449597</v>
      </c>
      <c r="AJ30">
        <v>198.655555555555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</v>
      </c>
      <c r="AM30">
        <v>0</v>
      </c>
      <c r="AN30">
        <v>-4.47</v>
      </c>
      <c r="AO30" t="s">
        <v>3132</v>
      </c>
      <c r="AP30">
        <v>0.20177630767462701</v>
      </c>
      <c r="AQ30">
        <f>(Table2[[#This Row],[Sharpe Ratio]]-AVERAGE(Table2[Sharpe Ratio]))/_xlfn.STDEV.P(Table2[Sharpe Ratio])</f>
        <v>1.5622303178019645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3.7813058505577972</v>
      </c>
      <c r="AS30">
        <f>_xlfn.RANK.AVG(Table2[[#This Row],[1Y Return vs Nifty Z-Score]],Table2[1Y Return vs Nifty Z-Score])</f>
        <v>81</v>
      </c>
      <c r="AT30">
        <f>_xlfn.RANK.AVG(Table2[[#This Row],[6M Return vs Nifty Z-Score]],Table2[6M Return vs Nifty Z-Score])</f>
        <v>59</v>
      </c>
      <c r="AU30">
        <f>_xlfn.RANK.AVG(Table2[[#This Row],[Sharpe Ratio Z-Score]],Table2[Sharpe Ratio Z-Score])</f>
        <v>41</v>
      </c>
      <c r="AV30">
        <f>(Table2[[#This Row],[Rank 1Y]]+Table2[[#This Row],[Rank 6M]]+Table2[[#This Row],[Rank Sharpe]])/3</f>
        <v>60.333333333333336</v>
      </c>
    </row>
    <row r="31" spans="1:48" x14ac:dyDescent="0.3">
      <c r="A31" t="s">
        <v>1390</v>
      </c>
      <c r="B31" t="s">
        <v>1391</v>
      </c>
      <c r="C31" t="s">
        <v>3099</v>
      </c>
      <c r="D31" t="s">
        <v>372</v>
      </c>
      <c r="E31">
        <v>7781.3976731399998</v>
      </c>
      <c r="F31">
        <v>342.9</v>
      </c>
      <c r="G31">
        <v>133.57295529401</v>
      </c>
      <c r="H31">
        <f>(Table2[[#This Row],[1Y Return vs Nifty]]-AVERAGE(Table2[1Y Return vs Nifty]))/_xlfn.STDEV.P(Table2[1Y Return vs Nifty])</f>
        <v>1.496226030728532</v>
      </c>
      <c r="I31">
        <v>-0.67545452119056804</v>
      </c>
      <c r="J31">
        <f>(Table2[[#This Row],[1M Return vs Nifty]]-AVERAGE(Table2[1M Return vs Nifty]))/_xlfn.STDEV.P(Table2[1M Return vs Nifty])</f>
        <v>-3.3582291829702175E-2</v>
      </c>
      <c r="K31">
        <v>84.832268230524093</v>
      </c>
      <c r="L31">
        <f>(Table2[[#This Row],[6M Return vs Nifty]]-AVERAGE(Table2[6M Return vs Nifty]))/_xlfn.STDEV.P(Table2[6M Return vs Nifty])</f>
        <v>2.4783097941568686</v>
      </c>
      <c r="M31">
        <v>2.32343529610087</v>
      </c>
      <c r="N31">
        <f>(Table2[[#This Row],[1W Return vs Nifty]]-AVERAGE(Table2[1W Return vs Nifty]))/_xlfn.STDEV.P(Table2[1W Return vs Nifty])</f>
        <v>0.53709960892780839</v>
      </c>
      <c r="O31">
        <v>328.39</v>
      </c>
      <c r="P31">
        <v>316.99269477253802</v>
      </c>
      <c r="Q31">
        <v>249.67717968370201</v>
      </c>
      <c r="R31">
        <v>62.471072016276601</v>
      </c>
      <c r="S31" s="1">
        <f>(Table2[[#This Row],[Close Price]]-Table2[[#This Row],[20D EMA]])/Table2[[#This Row],[20D EMA]]</f>
        <v>4.4185267517281253E-2</v>
      </c>
      <c r="T31" s="1">
        <f>(Table2[[#This Row],[Close Price]]-Table2[[#This Row],[50D EMA]])/Table2[[#This Row],[50D EMA]]</f>
        <v>8.1728398334390842E-2</v>
      </c>
      <c r="U31" s="1">
        <f>(Table2[[#This Row],[Close Price]]-Table2[[#This Row],[200D EMA]])/Table2[[#This Row],[200D EMA]]</f>
        <v>0.37337341135619695</v>
      </c>
      <c r="V31">
        <v>0.68692168504212403</v>
      </c>
      <c r="W31">
        <v>340.9</v>
      </c>
      <c r="X31">
        <v>364.8</v>
      </c>
      <c r="Y31">
        <v>323.10000000000002</v>
      </c>
      <c r="Z31">
        <v>345</v>
      </c>
      <c r="AA31">
        <v>303.25</v>
      </c>
      <c r="AB31">
        <v>349.9</v>
      </c>
      <c r="AC31" s="1">
        <f>(Table2[[#This Row],[Close Price]]/Table2[[#This Row],[Day Low]])-1</f>
        <v>5.8668231152829708E-3</v>
      </c>
      <c r="AD31" s="1">
        <f>(Table2[[#This Row],[Day High]]/Table2[[#This Row],[Close Price]])-1</f>
        <v>6.3867016622922268E-2</v>
      </c>
      <c r="AE31" s="1">
        <f>(Table2[[#This Row],[Close Price]]/Table2[[#This Row],[Current Week Low]])-1</f>
        <v>6.1281337047353723E-2</v>
      </c>
      <c r="AF31" s="1">
        <f>(Table2[[#This Row],[Current Week High]]/Table2[[#This Row],[Close Price]])-1</f>
        <v>6.1242344706913254E-3</v>
      </c>
      <c r="AG31" s="1">
        <f>(Table2[[#This Row],[Close Price]]/Table2[[#This Row],[Current Month Low]])-1</f>
        <v>0.13075020610057697</v>
      </c>
      <c r="AH31" s="1">
        <f>(Table2[[#This Row],[Current Month High]]/Table2[[#This Row],[Close Price]])-1</f>
        <v>2.0414114902303826E-2</v>
      </c>
      <c r="AI31">
        <v>5.7159521726450802</v>
      </c>
      <c r="AJ31">
        <v>164.78764478764401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</v>
      </c>
      <c r="AM31" t="s">
        <v>3133</v>
      </c>
      <c r="AN31">
        <v>4.3499999999999996</v>
      </c>
      <c r="AO31" t="s">
        <v>3133</v>
      </c>
      <c r="AP31">
        <v>0.150548421512742</v>
      </c>
      <c r="AQ31">
        <f>(Table2[[#This Row],[Sharpe Ratio]]-AVERAGE(Table2[Sharpe Ratio]))/_xlfn.STDEV.P(Table2[Sharpe Ratio])</f>
        <v>0.97736140851571929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5.455414550499226</v>
      </c>
      <c r="AS31">
        <f>_xlfn.RANK.AVG(Table2[[#This Row],[1Y Return vs Nifty Z-Score]],Table2[1Y Return vs Nifty Z-Score])</f>
        <v>55</v>
      </c>
      <c r="AT31">
        <f>_xlfn.RANK.AVG(Table2[[#This Row],[6M Return vs Nifty Z-Score]],Table2[6M Return vs Nifty Z-Score])</f>
        <v>18</v>
      </c>
      <c r="AU31">
        <f>_xlfn.RANK.AVG(Table2[[#This Row],[Sharpe Ratio Z-Score]],Table2[Sharpe Ratio Z-Score])</f>
        <v>117</v>
      </c>
      <c r="AV31">
        <f>(Table2[[#This Row],[Rank 1Y]]+Table2[[#This Row],[Rank 6M]]+Table2[[#This Row],[Rank Sharpe]])/3</f>
        <v>63.333333333333336</v>
      </c>
    </row>
    <row r="32" spans="1:48" x14ac:dyDescent="0.3">
      <c r="A32" t="s">
        <v>345</v>
      </c>
      <c r="B32" t="s">
        <v>346</v>
      </c>
      <c r="C32" t="s">
        <v>3101</v>
      </c>
      <c r="D32" t="s">
        <v>141</v>
      </c>
      <c r="E32">
        <v>70818.224103910004</v>
      </c>
      <c r="F32">
        <v>1766.65</v>
      </c>
      <c r="G32">
        <v>193.77429185803899</v>
      </c>
      <c r="H32">
        <f>(Table2[[#This Row],[1Y Return vs Nifty]]-AVERAGE(Table2[1Y Return vs Nifty]))/_xlfn.STDEV.P(Table2[1Y Return vs Nifty])</f>
        <v>2.4019611583874099</v>
      </c>
      <c r="I32">
        <v>-1.85267238050566</v>
      </c>
      <c r="J32">
        <f>(Table2[[#This Row],[1M Return vs Nifty]]-AVERAGE(Table2[1M Return vs Nifty]))/_xlfn.STDEV.P(Table2[1M Return vs Nifty])</f>
        <v>-0.1459882619496006</v>
      </c>
      <c r="K32">
        <v>37.712894405519002</v>
      </c>
      <c r="L32">
        <f>(Table2[[#This Row],[6M Return vs Nifty]]-AVERAGE(Table2[6M Return vs Nifty]))/_xlfn.STDEV.P(Table2[6M Return vs Nifty])</f>
        <v>0.94396569770859906</v>
      </c>
      <c r="M32">
        <v>3.6242000883524699</v>
      </c>
      <c r="N32">
        <f>(Table2[[#This Row],[1W Return vs Nifty]]-AVERAGE(Table2[1W Return vs Nifty]))/_xlfn.STDEV.P(Table2[1W Return vs Nifty])</f>
        <v>0.78865396511877695</v>
      </c>
      <c r="O32">
        <v>1749.19</v>
      </c>
      <c r="P32">
        <v>1731.9971592115401</v>
      </c>
      <c r="Q32">
        <v>1376.3145369377401</v>
      </c>
      <c r="R32">
        <v>56.183048077124099</v>
      </c>
      <c r="S32" s="1">
        <f>(Table2[[#This Row],[Close Price]]-Table2[[#This Row],[20D EMA]])/Table2[[#This Row],[20D EMA]]</f>
        <v>9.9817629874399214E-3</v>
      </c>
      <c r="T32" s="1">
        <f>(Table2[[#This Row],[Close Price]]-Table2[[#This Row],[50D EMA]])/Table2[[#This Row],[50D EMA]]</f>
        <v>2.0007446665925882E-2</v>
      </c>
      <c r="U32" s="1">
        <f>(Table2[[#This Row],[Close Price]]-Table2[[#This Row],[200D EMA]])/Table2[[#This Row],[200D EMA]]</f>
        <v>0.28360919875971458</v>
      </c>
      <c r="V32">
        <v>0.85635511442150603</v>
      </c>
      <c r="W32">
        <v>1732.95</v>
      </c>
      <c r="X32">
        <v>1792.95</v>
      </c>
      <c r="Y32">
        <v>1693.2</v>
      </c>
      <c r="Z32">
        <v>1771</v>
      </c>
      <c r="AA32">
        <v>1592.35</v>
      </c>
      <c r="AB32">
        <v>1820</v>
      </c>
      <c r="AC32" s="1">
        <f>(Table2[[#This Row],[Close Price]]/Table2[[#This Row],[Day Low]])-1</f>
        <v>1.9446608384546593E-2</v>
      </c>
      <c r="AD32" s="1">
        <f>(Table2[[#This Row],[Day High]]/Table2[[#This Row],[Close Price]])-1</f>
        <v>1.4886932895593397E-2</v>
      </c>
      <c r="AE32" s="1">
        <f>(Table2[[#This Row],[Close Price]]/Table2[[#This Row],[Current Week Low]])-1</f>
        <v>4.3379399952752307E-2</v>
      </c>
      <c r="AF32" s="1">
        <f>(Table2[[#This Row],[Current Week High]]/Table2[[#This Row],[Close Price]])-1</f>
        <v>2.4622873800694833E-3</v>
      </c>
      <c r="AG32" s="1">
        <f>(Table2[[#This Row],[Close Price]]/Table2[[#This Row],[Current Month Low]])-1</f>
        <v>0.10946085973561104</v>
      </c>
      <c r="AH32" s="1">
        <f>(Table2[[#This Row],[Current Month High]]/Table2[[#This Row],[Close Price]])-1</f>
        <v>3.0198398098095103E-2</v>
      </c>
      <c r="AI32">
        <v>17.4426173831828</v>
      </c>
      <c r="AJ32">
        <v>225.349907918968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0.06</v>
      </c>
      <c r="AM32" t="s">
        <v>3133</v>
      </c>
      <c r="AN32">
        <v>-4.51</v>
      </c>
      <c r="AO32" t="s">
        <v>3132</v>
      </c>
      <c r="AP32">
        <v>0.185673657298696</v>
      </c>
      <c r="AQ32">
        <f>(Table2[[#This Row],[Sharpe Ratio]]-AVERAGE(Table2[Sharpe Ratio]))/_xlfn.STDEV.P(Table2[Sharpe Ratio])</f>
        <v>1.3783863166611225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5.366978875926308</v>
      </c>
      <c r="AS32">
        <f>_xlfn.RANK.AVG(Table2[[#This Row],[1Y Return vs Nifty Z-Score]],Table2[1Y Return vs Nifty Z-Score])</f>
        <v>20</v>
      </c>
      <c r="AT32">
        <f>_xlfn.RANK.AVG(Table2[[#This Row],[6M Return vs Nifty Z-Score]],Table2[6M Return vs Nifty Z-Score])</f>
        <v>108</v>
      </c>
      <c r="AU32">
        <f>_xlfn.RANK.AVG(Table2[[#This Row],[Sharpe Ratio Z-Score]],Table2[Sharpe Ratio Z-Score])</f>
        <v>64</v>
      </c>
      <c r="AV32">
        <f>(Table2[[#This Row],[Rank 1Y]]+Table2[[#This Row],[Rank 6M]]+Table2[[#This Row],[Rank Sharpe]])/3</f>
        <v>64</v>
      </c>
    </row>
    <row r="33" spans="1:48" x14ac:dyDescent="0.3">
      <c r="A33" t="s">
        <v>1343</v>
      </c>
      <c r="B33" t="s">
        <v>1344</v>
      </c>
      <c r="C33" t="s">
        <v>3106</v>
      </c>
      <c r="D33" t="s">
        <v>1345</v>
      </c>
      <c r="E33">
        <v>8233.7017150600004</v>
      </c>
      <c r="F33">
        <v>1259.95</v>
      </c>
      <c r="G33">
        <v>122.387516610861</v>
      </c>
      <c r="H33">
        <f>(Table2[[#This Row],[1Y Return vs Nifty]]-AVERAGE(Table2[1Y Return vs Nifty]))/_xlfn.STDEV.P(Table2[1Y Return vs Nifty])</f>
        <v>1.327939987397462</v>
      </c>
      <c r="I33">
        <v>-4.4624516050410099</v>
      </c>
      <c r="J33">
        <f>(Table2[[#This Row],[1M Return vs Nifty]]-AVERAGE(Table2[1M Return vs Nifty]))/_xlfn.STDEV.P(Table2[1M Return vs Nifty])</f>
        <v>-0.39518152996825495</v>
      </c>
      <c r="K33">
        <v>76.761064951197397</v>
      </c>
      <c r="L33">
        <f>(Table2[[#This Row],[6M Return vs Nifty]]-AVERAGE(Table2[6M Return vs Nifty]))/_xlfn.STDEV.P(Table2[6M Return vs Nifty])</f>
        <v>2.215487899518342</v>
      </c>
      <c r="M33">
        <v>1.2235990010675699</v>
      </c>
      <c r="N33">
        <f>(Table2[[#This Row],[1W Return vs Nifty]]-AVERAGE(Table2[1W Return vs Nifty]))/_xlfn.STDEV.P(Table2[1W Return vs Nifty])</f>
        <v>0.3244027303217587</v>
      </c>
      <c r="O33">
        <v>1283.97</v>
      </c>
      <c r="P33">
        <v>1207.2406635105799</v>
      </c>
      <c r="Q33">
        <v>900.31607499605002</v>
      </c>
      <c r="R33">
        <v>57.846493239045699</v>
      </c>
      <c r="S33" s="1">
        <f>(Table2[[#This Row],[Close Price]]-Table2[[#This Row],[20D EMA]])/Table2[[#This Row],[20D EMA]]</f>
        <v>-1.8707602202543659E-2</v>
      </c>
      <c r="T33" s="1">
        <f>(Table2[[#This Row],[Close Price]]-Table2[[#This Row],[50D EMA]])/Table2[[#This Row],[50D EMA]]</f>
        <v>4.3661001557174776E-2</v>
      </c>
      <c r="U33" s="1">
        <f>(Table2[[#This Row],[Close Price]]-Table2[[#This Row],[200D EMA]])/Table2[[#This Row],[200D EMA]]</f>
        <v>0.39945296434424749</v>
      </c>
      <c r="V33">
        <v>0.64591681182606997</v>
      </c>
      <c r="W33">
        <v>1314.2</v>
      </c>
      <c r="X33">
        <v>1344</v>
      </c>
      <c r="Y33">
        <v>1252.5</v>
      </c>
      <c r="Z33">
        <v>1334</v>
      </c>
      <c r="AA33">
        <v>1203.7</v>
      </c>
      <c r="AB33">
        <v>1356.6</v>
      </c>
      <c r="AC33" s="1">
        <f>(Table2[[#This Row],[Close Price]]/Table2[[#This Row],[Day Low]])-1</f>
        <v>-4.1279866078222538E-2</v>
      </c>
      <c r="AD33" s="1">
        <f>(Table2[[#This Row],[Day High]]/Table2[[#This Row],[Close Price]])-1</f>
        <v>6.6708996388745501E-2</v>
      </c>
      <c r="AE33" s="1">
        <f>(Table2[[#This Row],[Close Price]]/Table2[[#This Row],[Current Week Low]])-1</f>
        <v>5.9481037924151714E-3</v>
      </c>
      <c r="AF33" s="1">
        <f>(Table2[[#This Row],[Current Week High]]/Table2[[#This Row],[Close Price]])-1</f>
        <v>5.8772173498948366E-2</v>
      </c>
      <c r="AG33" s="1">
        <f>(Table2[[#This Row],[Close Price]]/Table2[[#This Row],[Current Month Low]])-1</f>
        <v>4.6730913018193876E-2</v>
      </c>
      <c r="AH33" s="1">
        <f>(Table2[[#This Row],[Current Month High]]/Table2[[#This Row],[Close Price]])-1</f>
        <v>7.67093932298899E-2</v>
      </c>
      <c r="AI33">
        <v>11.512361601650801</v>
      </c>
      <c r="AJ33">
        <v>189.344356412906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</v>
      </c>
      <c r="AM33">
        <v>0</v>
      </c>
      <c r="AN33">
        <v>-0.53</v>
      </c>
      <c r="AO33" t="s">
        <v>3132</v>
      </c>
      <c r="AP33">
        <v>0.154313549732083</v>
      </c>
      <c r="AQ33">
        <f>(Table2[[#This Row],[Sharpe Ratio]]-AVERAGE(Table2[Sharpe Ratio]))/_xlfn.STDEV.P(Table2[Sharpe Ratio])</f>
        <v>1.0203478871693565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4.4929969744386637</v>
      </c>
      <c r="AS33">
        <f>_xlfn.RANK.AVG(Table2[[#This Row],[1Y Return vs Nifty Z-Score]],Table2[1Y Return vs Nifty Z-Score])</f>
        <v>67</v>
      </c>
      <c r="AT33">
        <f>_xlfn.RANK.AVG(Table2[[#This Row],[6M Return vs Nifty Z-Score]],Table2[6M Return vs Nifty Z-Score])</f>
        <v>25</v>
      </c>
      <c r="AU33">
        <f>_xlfn.RANK.AVG(Table2[[#This Row],[Sharpe Ratio Z-Score]],Table2[Sharpe Ratio Z-Score])</f>
        <v>109</v>
      </c>
      <c r="AV33">
        <f>(Table2[[#This Row],[Rank 1Y]]+Table2[[#This Row],[Rank 6M]]+Table2[[#This Row],[Rank Sharpe]])/3</f>
        <v>67</v>
      </c>
    </row>
    <row r="34" spans="1:48" x14ac:dyDescent="0.3">
      <c r="A34" t="s">
        <v>807</v>
      </c>
      <c r="B34" t="s">
        <v>808</v>
      </c>
      <c r="C34" t="s">
        <v>3099</v>
      </c>
      <c r="D34" t="s">
        <v>704</v>
      </c>
      <c r="E34">
        <v>19508.842032479999</v>
      </c>
      <c r="F34">
        <v>1448.6</v>
      </c>
      <c r="G34">
        <v>95.018955304173303</v>
      </c>
      <c r="H34">
        <f>(Table2[[#This Row],[1Y Return vs Nifty]]-AVERAGE(Table2[1Y Return vs Nifty]))/_xlfn.STDEV.P(Table2[1Y Return vs Nifty])</f>
        <v>0.91617724617347174</v>
      </c>
      <c r="I34">
        <v>-21.042797113958802</v>
      </c>
      <c r="J34">
        <f>(Table2[[#This Row],[1M Return vs Nifty]]-AVERAGE(Table2[1M Return vs Nifty]))/_xlfn.STDEV.P(Table2[1M Return vs Nifty])</f>
        <v>-1.9783462832938015</v>
      </c>
      <c r="K34">
        <v>41.120810623934602</v>
      </c>
      <c r="L34">
        <f>(Table2[[#This Row],[6M Return vs Nifty]]-AVERAGE(Table2[6M Return vs Nifty]))/_xlfn.STDEV.P(Table2[6M Return vs Nifty])</f>
        <v>1.0549373789184504</v>
      </c>
      <c r="M34">
        <v>-5.8968727160170804</v>
      </c>
      <c r="N34">
        <f>(Table2[[#This Row],[1W Return vs Nifty]]-AVERAGE(Table2[1W Return vs Nifty]))/_xlfn.STDEV.P(Table2[1W Return vs Nifty])</f>
        <v>-1.052622300826817</v>
      </c>
      <c r="O34">
        <v>1522.08</v>
      </c>
      <c r="P34">
        <v>1506.0221328448799</v>
      </c>
      <c r="Q34">
        <v>1168.21242838272</v>
      </c>
      <c r="R34">
        <v>43.192626618306299</v>
      </c>
      <c r="S34" s="1">
        <f>(Table2[[#This Row],[Close Price]]-Table2[[#This Row],[20D EMA]])/Table2[[#This Row],[20D EMA]]</f>
        <v>-4.8276043309155907E-2</v>
      </c>
      <c r="T34" s="1">
        <f>(Table2[[#This Row],[Close Price]]-Table2[[#This Row],[50D EMA]])/Table2[[#This Row],[50D EMA]]</f>
        <v>-3.8128345920394581E-2</v>
      </c>
      <c r="U34" s="1">
        <f>(Table2[[#This Row],[Close Price]]-Table2[[#This Row],[200D EMA]])/Table2[[#This Row],[200D EMA]]</f>
        <v>0.2400142001617378</v>
      </c>
      <c r="V34">
        <v>0.67812503018539005</v>
      </c>
      <c r="W34">
        <v>1432.05</v>
      </c>
      <c r="X34">
        <v>1464.4</v>
      </c>
      <c r="Y34">
        <v>1315.45</v>
      </c>
      <c r="Z34">
        <v>1465</v>
      </c>
      <c r="AA34">
        <v>1315.45</v>
      </c>
      <c r="AB34">
        <v>1636.75</v>
      </c>
      <c r="AC34" s="1">
        <f>(Table2[[#This Row],[Close Price]]/Table2[[#This Row],[Day Low]])-1</f>
        <v>1.1556859048217571E-2</v>
      </c>
      <c r="AD34" s="1">
        <f>(Table2[[#This Row],[Day High]]/Table2[[#This Row],[Close Price]])-1</f>
        <v>1.0907082700538639E-2</v>
      </c>
      <c r="AE34" s="1">
        <f>(Table2[[#This Row],[Close Price]]/Table2[[#This Row],[Current Week Low]])-1</f>
        <v>0.10122011478961568</v>
      </c>
      <c r="AF34" s="1">
        <f>(Table2[[#This Row],[Current Week High]]/Table2[[#This Row],[Close Price]])-1</f>
        <v>1.1321275714482937E-2</v>
      </c>
      <c r="AG34" s="1">
        <f>(Table2[[#This Row],[Close Price]]/Table2[[#This Row],[Current Month Low]])-1</f>
        <v>0.10122011478961568</v>
      </c>
      <c r="AH34" s="1">
        <f>(Table2[[#This Row],[Current Month High]]/Table2[[#This Row],[Close Price]])-1</f>
        <v>0.12988402595609561</v>
      </c>
      <c r="AI34">
        <v>30.9505729670026</v>
      </c>
      <c r="AJ34">
        <v>137.436485821996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0.09</v>
      </c>
      <c r="AM34" t="s">
        <v>3133</v>
      </c>
      <c r="AN34">
        <v>-9.0500000000000007</v>
      </c>
      <c r="AO34" t="s">
        <v>3132</v>
      </c>
      <c r="AP34">
        <v>0.23769112715424301</v>
      </c>
      <c r="AQ34">
        <f>(Table2[[#This Row],[Sharpe Ratio]]-AVERAGE(Table2[Sharpe Ratio]))/_xlfn.STDEV.P(Table2[Sharpe Ratio])</f>
        <v>1.9722699050274877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0.9124159459987915</v>
      </c>
      <c r="AS34">
        <f>_xlfn.RANK.AVG(Table2[[#This Row],[1Y Return vs Nifty Z-Score]],Table2[1Y Return vs Nifty Z-Score])</f>
        <v>104</v>
      </c>
      <c r="AT34">
        <f>_xlfn.RANK.AVG(Table2[[#This Row],[6M Return vs Nifty Z-Score]],Table2[6M Return vs Nifty Z-Score])</f>
        <v>91</v>
      </c>
      <c r="AU34">
        <f>_xlfn.RANK.AVG(Table2[[#This Row],[Sharpe Ratio Z-Score]],Table2[Sharpe Ratio Z-Score])</f>
        <v>14</v>
      </c>
      <c r="AV34">
        <f>(Table2[[#This Row],[Rank 1Y]]+Table2[[#This Row],[Rank 6M]]+Table2[[#This Row],[Rank Sharpe]])/3</f>
        <v>69.666666666666671</v>
      </c>
    </row>
    <row r="35" spans="1:48" x14ac:dyDescent="0.3">
      <c r="A35" t="s">
        <v>930</v>
      </c>
      <c r="B35" t="s">
        <v>931</v>
      </c>
      <c r="C35" t="s">
        <v>3099</v>
      </c>
      <c r="D35" t="s">
        <v>260</v>
      </c>
      <c r="E35">
        <v>15644.35251126</v>
      </c>
      <c r="F35">
        <v>1970.1</v>
      </c>
      <c r="G35">
        <v>100.663537593762</v>
      </c>
      <c r="H35">
        <f>(Table2[[#This Row],[1Y Return vs Nifty]]-AVERAGE(Table2[1Y Return vs Nifty]))/_xlfn.STDEV.P(Table2[1Y Return vs Nifty])</f>
        <v>1.0011005510772444</v>
      </c>
      <c r="I35">
        <v>-15.0880668570074</v>
      </c>
      <c r="J35">
        <f>(Table2[[#This Row],[1M Return vs Nifty]]-AVERAGE(Table2[1M Return vs Nifty]))/_xlfn.STDEV.P(Table2[1M Return vs Nifty])</f>
        <v>-1.4097622900774887</v>
      </c>
      <c r="K35">
        <v>99.159263412758307</v>
      </c>
      <c r="L35">
        <f>(Table2[[#This Row],[6M Return vs Nifty]]-AVERAGE(Table2[6M Return vs Nifty]))/_xlfn.STDEV.P(Table2[6M Return vs Nifty])</f>
        <v>2.9448384997237977</v>
      </c>
      <c r="M35">
        <v>-9.1355816409480504</v>
      </c>
      <c r="N35">
        <f>(Table2[[#This Row],[1W Return vs Nifty]]-AVERAGE(Table2[1W Return vs Nifty]))/_xlfn.STDEV.P(Table2[1W Return vs Nifty])</f>
        <v>-1.6789548579147924</v>
      </c>
      <c r="O35">
        <v>2145.0500000000002</v>
      </c>
      <c r="P35">
        <v>2066.61032472436</v>
      </c>
      <c r="Q35">
        <v>1478.1375616354701</v>
      </c>
      <c r="R35">
        <v>32.669250146979898</v>
      </c>
      <c r="S35" s="1">
        <f>(Table2[[#This Row],[Close Price]]-Table2[[#This Row],[20D EMA]])/Table2[[#This Row],[20D EMA]]</f>
        <v>-8.1559870399291509E-2</v>
      </c>
      <c r="T35" s="1">
        <f>(Table2[[#This Row],[Close Price]]-Table2[[#This Row],[50D EMA]])/Table2[[#This Row],[50D EMA]]</f>
        <v>-4.6699817362633386E-2</v>
      </c>
      <c r="U35" s="1">
        <f>(Table2[[#This Row],[Close Price]]-Table2[[#This Row],[200D EMA]])/Table2[[#This Row],[200D EMA]]</f>
        <v>0.33282588247077832</v>
      </c>
      <c r="V35">
        <v>0.57215860921046302</v>
      </c>
      <c r="W35">
        <v>1950</v>
      </c>
      <c r="X35">
        <v>1996.7</v>
      </c>
      <c r="Y35">
        <v>1949.05</v>
      </c>
      <c r="Z35">
        <v>2010.95</v>
      </c>
      <c r="AA35">
        <v>1941.5</v>
      </c>
      <c r="AB35">
        <v>2472</v>
      </c>
      <c r="AC35" s="1">
        <f>(Table2[[#This Row],[Close Price]]/Table2[[#This Row],[Day Low]])-1</f>
        <v>1.0307692307692351E-2</v>
      </c>
      <c r="AD35" s="1">
        <f>(Table2[[#This Row],[Day High]]/Table2[[#This Row],[Close Price]])-1</f>
        <v>1.3501852697832772E-2</v>
      </c>
      <c r="AE35" s="1">
        <f>(Table2[[#This Row],[Close Price]]/Table2[[#This Row],[Current Week Low]])-1</f>
        <v>1.0800133398322309E-2</v>
      </c>
      <c r="AF35" s="1">
        <f>(Table2[[#This Row],[Current Week High]]/Table2[[#This Row],[Close Price]])-1</f>
        <v>2.0734988071671623E-2</v>
      </c>
      <c r="AG35" s="1">
        <f>(Table2[[#This Row],[Close Price]]/Table2[[#This Row],[Current Month Low]])-1</f>
        <v>1.4730878186968832E-2</v>
      </c>
      <c r="AH35" s="1">
        <f>(Table2[[#This Row],[Current Month High]]/Table2[[#This Row],[Close Price]])-1</f>
        <v>0.25475864169331519</v>
      </c>
      <c r="AI35">
        <v>36.236739251814598</v>
      </c>
      <c r="AJ35">
        <v>158.50938197086899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0.13</v>
      </c>
      <c r="AM35" t="s">
        <v>3133</v>
      </c>
      <c r="AN35">
        <v>-10.53</v>
      </c>
      <c r="AO35" t="s">
        <v>3132</v>
      </c>
      <c r="AP35">
        <v>0.15567885851185101</v>
      </c>
      <c r="AQ35">
        <f>(Table2[[#This Row],[Sharpe Ratio]]-AVERAGE(Table2[Sharpe Ratio]))/_xlfn.STDEV.P(Table2[Sharpe Ratio])</f>
        <v>1.0359356210520008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1.8931575238607616</v>
      </c>
      <c r="AS35">
        <f>_xlfn.RANK.AVG(Table2[[#This Row],[1Y Return vs Nifty Z-Score]],Table2[1Y Return vs Nifty Z-Score])</f>
        <v>95</v>
      </c>
      <c r="AT35">
        <f>_xlfn.RANK.AVG(Table2[[#This Row],[6M Return vs Nifty Z-Score]],Table2[6M Return vs Nifty Z-Score])</f>
        <v>12</v>
      </c>
      <c r="AU35">
        <f>_xlfn.RANK.AVG(Table2[[#This Row],[Sharpe Ratio Z-Score]],Table2[Sharpe Ratio Z-Score])</f>
        <v>106</v>
      </c>
      <c r="AV35">
        <f>(Table2[[#This Row],[Rank 1Y]]+Table2[[#This Row],[Rank 6M]]+Table2[[#This Row],[Rank Sharpe]])/3</f>
        <v>71</v>
      </c>
    </row>
    <row r="36" spans="1:48" x14ac:dyDescent="0.3">
      <c r="A36" t="s">
        <v>1440</v>
      </c>
      <c r="B36" t="s">
        <v>1441</v>
      </c>
      <c r="C36" t="s">
        <v>3099</v>
      </c>
      <c r="D36" t="s">
        <v>302</v>
      </c>
      <c r="E36">
        <v>7233.0573859899996</v>
      </c>
      <c r="F36">
        <v>3113.35</v>
      </c>
      <c r="G36">
        <v>220.64902653735999</v>
      </c>
      <c r="H36">
        <f>(Table2[[#This Row],[1Y Return vs Nifty]]-AVERAGE(Table2[1Y Return vs Nifty]))/_xlfn.STDEV.P(Table2[1Y Return vs Nifty])</f>
        <v>2.8062942286288695</v>
      </c>
      <c r="I36">
        <v>37.045602901130302</v>
      </c>
      <c r="J36">
        <f>(Table2[[#This Row],[1M Return vs Nifty]]-AVERAGE(Table2[1M Return vs Nifty]))/_xlfn.STDEV.P(Table2[1M Return vs Nifty])</f>
        <v>3.5681911776717343</v>
      </c>
      <c r="K36">
        <v>55.487168773129802</v>
      </c>
      <c r="L36">
        <f>(Table2[[#This Row],[6M Return vs Nifty]]-AVERAGE(Table2[6M Return vs Nifty]))/_xlfn.STDEV.P(Table2[6M Return vs Nifty])</f>
        <v>1.5227478573756474</v>
      </c>
      <c r="M36">
        <v>31.398419054074701</v>
      </c>
      <c r="N36">
        <f>(Table2[[#This Row],[1W Return vs Nifty]]-AVERAGE(Table2[1W Return vs Nifty]))/_xlfn.STDEV.P(Table2[1W Return vs Nifty])</f>
        <v>6.1598984916064223</v>
      </c>
      <c r="O36">
        <v>2565.9</v>
      </c>
      <c r="P36">
        <v>2332.19020251138</v>
      </c>
      <c r="Q36">
        <v>1837.62030578337</v>
      </c>
      <c r="R36">
        <v>78.181779891103403</v>
      </c>
      <c r="S36" s="1">
        <f>(Table2[[#This Row],[Close Price]]-Table2[[#This Row],[20D EMA]])/Table2[[#This Row],[20D EMA]]</f>
        <v>0.21335593748782095</v>
      </c>
      <c r="T36" s="1">
        <f>(Table2[[#This Row],[Close Price]]-Table2[[#This Row],[50D EMA]])/Table2[[#This Row],[50D EMA]]</f>
        <v>0.3349468652459997</v>
      </c>
      <c r="U36" s="1">
        <f>(Table2[[#This Row],[Close Price]]-Table2[[#This Row],[200D EMA]])/Table2[[#This Row],[200D EMA]]</f>
        <v>0.69422921057285092</v>
      </c>
      <c r="V36">
        <v>1.67200234296469</v>
      </c>
      <c r="W36">
        <v>2990</v>
      </c>
      <c r="X36">
        <v>3120.35</v>
      </c>
      <c r="Y36">
        <v>3074.1</v>
      </c>
      <c r="Z36">
        <v>3297.05</v>
      </c>
      <c r="AA36">
        <v>2300</v>
      </c>
      <c r="AB36">
        <v>3400</v>
      </c>
      <c r="AC36" s="1">
        <f>(Table2[[#This Row],[Close Price]]/Table2[[#This Row],[Day Low]])-1</f>
        <v>4.1254180602006585E-2</v>
      </c>
      <c r="AD36" s="1">
        <f>(Table2[[#This Row],[Day High]]/Table2[[#This Row],[Close Price]])-1</f>
        <v>2.2483819679766093E-3</v>
      </c>
      <c r="AE36" s="1">
        <f>(Table2[[#This Row],[Close Price]]/Table2[[#This Row],[Current Week Low]])-1</f>
        <v>1.2767964607527382E-2</v>
      </c>
      <c r="AF36" s="1">
        <f>(Table2[[#This Row],[Current Week High]]/Table2[[#This Row],[Close Price]])-1</f>
        <v>5.9003966788186535E-2</v>
      </c>
      <c r="AG36" s="1">
        <f>(Table2[[#This Row],[Close Price]]/Table2[[#This Row],[Current Month Low]])-1</f>
        <v>0.35363043478260869</v>
      </c>
      <c r="AH36" s="1">
        <f>(Table2[[#This Row],[Current Month High]]/Table2[[#This Row],[Close Price]])-1</f>
        <v>9.2071241588642438E-2</v>
      </c>
      <c r="AI36">
        <v>9.2071241588642394</v>
      </c>
      <c r="AJ36">
        <v>248.63941769316901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0.78</v>
      </c>
      <c r="AM36" t="s">
        <v>3133</v>
      </c>
      <c r="AN36">
        <v>28.6</v>
      </c>
      <c r="AO36" t="s">
        <v>3133</v>
      </c>
      <c r="AP36">
        <v>0.138048479327992</v>
      </c>
      <c r="AQ36">
        <f>(Table2[[#This Row],[Sharpe Ratio]]-AVERAGE(Table2[Sharpe Ratio]))/_xlfn.STDEV.P(Table2[Sharpe Ratio])</f>
        <v>0.83464953614540616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14.891781291428078</v>
      </c>
      <c r="AS36">
        <f>_xlfn.RANK.AVG(Table2[[#This Row],[1Y Return vs Nifty Z-Score]],Table2[1Y Return vs Nifty Z-Score])</f>
        <v>15</v>
      </c>
      <c r="AT36">
        <f>_xlfn.RANK.AVG(Table2[[#This Row],[6M Return vs Nifty Z-Score]],Table2[6M Return vs Nifty Z-Score])</f>
        <v>55</v>
      </c>
      <c r="AU36">
        <f>_xlfn.RANK.AVG(Table2[[#This Row],[Sharpe Ratio Z-Score]],Table2[Sharpe Ratio Z-Score])</f>
        <v>146</v>
      </c>
      <c r="AV36">
        <f>(Table2[[#This Row],[Rank 1Y]]+Table2[[#This Row],[Rank 6M]]+Table2[[#This Row],[Rank Sharpe]])/3</f>
        <v>72</v>
      </c>
    </row>
    <row r="37" spans="1:48" x14ac:dyDescent="0.3">
      <c r="A37" t="s">
        <v>318</v>
      </c>
      <c r="B37" t="s">
        <v>319</v>
      </c>
      <c r="C37" t="s">
        <v>3094</v>
      </c>
      <c r="D37" t="s">
        <v>89</v>
      </c>
      <c r="E37">
        <v>84175.223549759903</v>
      </c>
      <c r="F37">
        <v>1751.4</v>
      </c>
      <c r="G37">
        <v>147.23182767648501</v>
      </c>
      <c r="H37">
        <f>(Table2[[#This Row],[1Y Return vs Nifty]]-AVERAGE(Table2[1Y Return vs Nifty]))/_xlfn.STDEV.P(Table2[1Y Return vs Nifty])</f>
        <v>1.7017251313649344</v>
      </c>
      <c r="I37">
        <v>17.575668696274899</v>
      </c>
      <c r="J37">
        <f>(Table2[[#This Row],[1M Return vs Nifty]]-AVERAGE(Table2[1M Return vs Nifty]))/_xlfn.STDEV.P(Table2[1M Return vs Nifty])</f>
        <v>1.709115709906863</v>
      </c>
      <c r="K37">
        <v>42.288701271256798</v>
      </c>
      <c r="L37">
        <f>(Table2[[#This Row],[6M Return vs Nifty]]-AVERAGE(Table2[6M Return vs Nifty]))/_xlfn.STDEV.P(Table2[6M Return vs Nifty])</f>
        <v>1.0929673011044074</v>
      </c>
      <c r="M37">
        <v>-2.1760083487470401</v>
      </c>
      <c r="N37">
        <f>(Table2[[#This Row],[1W Return vs Nifty]]-AVERAGE(Table2[1W Return vs Nifty]))/_xlfn.STDEV.P(Table2[1W Return vs Nifty])</f>
        <v>-0.33304590549531915</v>
      </c>
      <c r="O37">
        <v>1683.41</v>
      </c>
      <c r="P37">
        <v>1586.6689519583699</v>
      </c>
      <c r="Q37">
        <v>1279.2122704113499</v>
      </c>
      <c r="R37">
        <v>56.944864008963101</v>
      </c>
      <c r="S37" s="1">
        <f>(Table2[[#This Row],[Close Price]]-Table2[[#This Row],[20D EMA]])/Table2[[#This Row],[20D EMA]]</f>
        <v>4.03882595446148E-2</v>
      </c>
      <c r="T37" s="1">
        <f>(Table2[[#This Row],[Close Price]]-Table2[[#This Row],[50D EMA]])/Table2[[#This Row],[50D EMA]]</f>
        <v>0.10382193956610067</v>
      </c>
      <c r="U37" s="1">
        <f>(Table2[[#This Row],[Close Price]]-Table2[[#This Row],[200D EMA]])/Table2[[#This Row],[200D EMA]]</f>
        <v>0.36912382761682794</v>
      </c>
      <c r="V37">
        <v>1.9850708124062699</v>
      </c>
      <c r="W37">
        <v>1720.05</v>
      </c>
      <c r="X37">
        <v>1774.9</v>
      </c>
      <c r="Y37">
        <v>1744.35</v>
      </c>
      <c r="Z37">
        <v>1790.15</v>
      </c>
      <c r="AA37">
        <v>1732</v>
      </c>
      <c r="AB37">
        <v>1896</v>
      </c>
      <c r="AC37" s="1">
        <f>(Table2[[#This Row],[Close Price]]/Table2[[#This Row],[Day Low]])-1</f>
        <v>1.8226214354233994E-2</v>
      </c>
      <c r="AD37" s="1">
        <f>(Table2[[#This Row],[Day High]]/Table2[[#This Row],[Close Price]])-1</f>
        <v>1.3417837158844259E-2</v>
      </c>
      <c r="AE37" s="1">
        <f>(Table2[[#This Row],[Close Price]]/Table2[[#This Row],[Current Week Low]])-1</f>
        <v>4.0416200877118058E-3</v>
      </c>
      <c r="AF37" s="1">
        <f>(Table2[[#This Row],[Current Week High]]/Table2[[#This Row],[Close Price]])-1</f>
        <v>2.212515701724338E-2</v>
      </c>
      <c r="AG37" s="1">
        <f>(Table2[[#This Row],[Close Price]]/Table2[[#This Row],[Current Month Low]])-1</f>
        <v>1.1200923787529016E-2</v>
      </c>
      <c r="AH37" s="1">
        <f>(Table2[[#This Row],[Current Month High]]/Table2[[#This Row],[Close Price]])-1</f>
        <v>8.2562521411442269E-2</v>
      </c>
      <c r="AI37">
        <v>8.9414182939362608</v>
      </c>
      <c r="AJ37">
        <v>181.80209171359601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0.19</v>
      </c>
      <c r="AM37" t="s">
        <v>3133</v>
      </c>
      <c r="AN37">
        <v>14.1</v>
      </c>
      <c r="AO37" t="s">
        <v>3133</v>
      </c>
      <c r="AP37">
        <v>0.164099637646655</v>
      </c>
      <c r="AQ37">
        <f>(Table2[[#This Row],[Sharpe Ratio]]-AVERAGE(Table2[Sharpe Ratio]))/_xlfn.STDEV.P(Table2[Sharpe Ratio])</f>
        <v>1.1320756782924957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5.3028379151733818</v>
      </c>
      <c r="AS37">
        <f>_xlfn.RANK.AVG(Table2[[#This Row],[1Y Return vs Nifty Z-Score]],Table2[1Y Return vs Nifty Z-Score])</f>
        <v>38</v>
      </c>
      <c r="AT37">
        <f>_xlfn.RANK.AVG(Table2[[#This Row],[6M Return vs Nifty Z-Score]],Table2[6M Return vs Nifty Z-Score])</f>
        <v>87</v>
      </c>
      <c r="AU37">
        <f>_xlfn.RANK.AVG(Table2[[#This Row],[Sharpe Ratio Z-Score]],Table2[Sharpe Ratio Z-Score])</f>
        <v>96</v>
      </c>
      <c r="AV37">
        <f>(Table2[[#This Row],[Rank 1Y]]+Table2[[#This Row],[Rank 6M]]+Table2[[#This Row],[Rank Sharpe]])/3</f>
        <v>73.666666666666671</v>
      </c>
    </row>
    <row r="38" spans="1:48" x14ac:dyDescent="0.3">
      <c r="A38" t="s">
        <v>825</v>
      </c>
      <c r="B38" t="s">
        <v>826</v>
      </c>
      <c r="C38" t="s">
        <v>3099</v>
      </c>
      <c r="D38" t="s">
        <v>260</v>
      </c>
      <c r="E38">
        <v>18508.134085310001</v>
      </c>
      <c r="F38">
        <v>1275.7</v>
      </c>
      <c r="G38">
        <v>130.30849687737799</v>
      </c>
      <c r="H38">
        <f>(Table2[[#This Row],[1Y Return vs Nifty]]-AVERAGE(Table2[1Y Return vs Nifty]))/_xlfn.STDEV.P(Table2[1Y Return vs Nifty])</f>
        <v>1.4471119274630577</v>
      </c>
      <c r="I38">
        <v>-9.6332018008565399</v>
      </c>
      <c r="J38">
        <f>(Table2[[#This Row],[1M Return vs Nifty]]-AVERAGE(Table2[1M Return vs Nifty]))/_xlfn.STDEV.P(Table2[1M Return vs Nifty])</f>
        <v>-0.88890763801970463</v>
      </c>
      <c r="K38">
        <v>39.715775220641198</v>
      </c>
      <c r="L38">
        <f>(Table2[[#This Row],[6M Return vs Nifty]]-AVERAGE(Table2[6M Return vs Nifty]))/_xlfn.STDEV.P(Table2[6M Return vs Nifty])</f>
        <v>1.0091853325446931</v>
      </c>
      <c r="M38">
        <v>5.9327521295057002</v>
      </c>
      <c r="N38">
        <f>(Table2[[#This Row],[1W Return vs Nifty]]-AVERAGE(Table2[1W Return vs Nifty]))/_xlfn.STDEV.P(Table2[1W Return vs Nifty])</f>
        <v>1.2351038735917921</v>
      </c>
      <c r="O38">
        <v>1222.81</v>
      </c>
      <c r="P38">
        <v>1232.7060363318101</v>
      </c>
      <c r="Q38">
        <v>974.92670321566004</v>
      </c>
      <c r="R38">
        <v>65.219882394737994</v>
      </c>
      <c r="S38" s="1">
        <f>(Table2[[#This Row],[Close Price]]-Table2[[#This Row],[20D EMA]])/Table2[[#This Row],[20D EMA]]</f>
        <v>4.3252835681749494E-2</v>
      </c>
      <c r="T38" s="1">
        <f>(Table2[[#This Row],[Close Price]]-Table2[[#This Row],[50D EMA]])/Table2[[#This Row],[50D EMA]]</f>
        <v>3.4877710014407023E-2</v>
      </c>
      <c r="U38" s="1">
        <f>(Table2[[#This Row],[Close Price]]-Table2[[#This Row],[200D EMA]])/Table2[[#This Row],[200D EMA]]</f>
        <v>0.30850862510205246</v>
      </c>
      <c r="V38">
        <v>0.95661807556211598</v>
      </c>
      <c r="W38">
        <v>1258.7</v>
      </c>
      <c r="X38">
        <v>1286</v>
      </c>
      <c r="Y38">
        <v>1225.05</v>
      </c>
      <c r="Z38">
        <v>1280</v>
      </c>
      <c r="AA38">
        <v>1087.6500000000001</v>
      </c>
      <c r="AB38">
        <v>1280</v>
      </c>
      <c r="AC38" s="1">
        <f>(Table2[[#This Row],[Close Price]]/Table2[[#This Row],[Day Low]])-1</f>
        <v>1.350599825216503E-2</v>
      </c>
      <c r="AD38" s="1">
        <f>(Table2[[#This Row],[Day High]]/Table2[[#This Row],[Close Price]])-1</f>
        <v>8.0739985890099231E-3</v>
      </c>
      <c r="AE38" s="1">
        <f>(Table2[[#This Row],[Close Price]]/Table2[[#This Row],[Current Week Low]])-1</f>
        <v>4.1345251214236267E-2</v>
      </c>
      <c r="AF38" s="1">
        <f>(Table2[[#This Row],[Current Week High]]/Table2[[#This Row],[Close Price]])-1</f>
        <v>3.3706984400720952E-3</v>
      </c>
      <c r="AG38" s="1">
        <f>(Table2[[#This Row],[Close Price]]/Table2[[#This Row],[Current Month Low]])-1</f>
        <v>0.17289569254815418</v>
      </c>
      <c r="AH38" s="1">
        <f>(Table2[[#This Row],[Current Month High]]/Table2[[#This Row],[Close Price]])-1</f>
        <v>3.3706984400720952E-3</v>
      </c>
      <c r="AI38">
        <v>13.663086932664401</v>
      </c>
      <c r="AJ38">
        <v>178.53711790393001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-0.04</v>
      </c>
      <c r="AM38" t="s">
        <v>3132</v>
      </c>
      <c r="AN38">
        <v>4.84</v>
      </c>
      <c r="AO38" t="s">
        <v>3133</v>
      </c>
      <c r="AP38">
        <v>0.18029791688468499</v>
      </c>
      <c r="AQ38">
        <f>(Table2[[#This Row],[Sharpe Ratio]]-AVERAGE(Table2[Sharpe Ratio]))/_xlfn.STDEV.P(Table2[Sharpe Ratio])</f>
        <v>1.3170114744001529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58</v>
      </c>
      <c r="AT38">
        <f>_xlfn.RANK.AVG(Table2[[#This Row],[6M Return vs Nifty Z-Score]],Table2[6M Return vs Nifty Z-Score])</f>
        <v>96</v>
      </c>
      <c r="AU38">
        <f>_xlfn.RANK.AVG(Table2[[#This Row],[Sharpe Ratio Z-Score]],Table2[Sharpe Ratio Z-Score])</f>
        <v>74</v>
      </c>
      <c r="AV38">
        <f>(Table2[[#This Row],[Rank 1Y]]+Table2[[#This Row],[Rank 6M]]+Table2[[#This Row],[Rank Sharpe]])/3</f>
        <v>76</v>
      </c>
    </row>
    <row r="39" spans="1:48" x14ac:dyDescent="0.3">
      <c r="A39" t="s">
        <v>300</v>
      </c>
      <c r="B39" t="s">
        <v>301</v>
      </c>
      <c r="C39" t="s">
        <v>3102</v>
      </c>
      <c r="D39" t="s">
        <v>302</v>
      </c>
      <c r="E39">
        <v>92164.121017500001</v>
      </c>
      <c r="F39">
        <v>10185</v>
      </c>
      <c r="G39">
        <v>119.38218941286701</v>
      </c>
      <c r="H39">
        <f>(Table2[[#This Row],[1Y Return vs Nifty]]-AVERAGE(Table2[1Y Return vs Nifty]))/_xlfn.STDEV.P(Table2[1Y Return vs Nifty])</f>
        <v>1.2827245392248672</v>
      </c>
      <c r="I39">
        <v>-16.162822339590502</v>
      </c>
      <c r="J39">
        <f>(Table2[[#This Row],[1M Return vs Nifty]]-AVERAGE(Table2[1M Return vs Nifty]))/_xlfn.STDEV.P(Table2[1M Return vs Nifty])</f>
        <v>-1.5123846990950687</v>
      </c>
      <c r="K39">
        <v>37.189578145442098</v>
      </c>
      <c r="L39">
        <f>(Table2[[#This Row],[6M Return vs Nifty]]-AVERAGE(Table2[6M Return vs Nifty]))/_xlfn.STDEV.P(Table2[6M Return vs Nifty])</f>
        <v>0.92692499557180019</v>
      </c>
      <c r="M39">
        <v>-0.74224651185531598</v>
      </c>
      <c r="N39">
        <f>(Table2[[#This Row],[1W Return vs Nifty]]-AVERAGE(Table2[1W Return vs Nifty]))/_xlfn.STDEV.P(Table2[1W Return vs Nifty])</f>
        <v>-5.5771306767776217E-2</v>
      </c>
      <c r="O39">
        <v>10611.36</v>
      </c>
      <c r="P39">
        <v>10408.059867169801</v>
      </c>
      <c r="Q39">
        <v>8413.7309134086499</v>
      </c>
      <c r="R39">
        <v>32.005368750149202</v>
      </c>
      <c r="S39" s="1">
        <f>(Table2[[#This Row],[Close Price]]-Table2[[#This Row],[20D EMA]])/Table2[[#This Row],[20D EMA]]</f>
        <v>-4.0179581128149511E-2</v>
      </c>
      <c r="T39" s="1">
        <f>(Table2[[#This Row],[Close Price]]-Table2[[#This Row],[50D EMA]])/Table2[[#This Row],[50D EMA]]</f>
        <v>-2.143145504700638E-2</v>
      </c>
      <c r="U39" s="1">
        <f>(Table2[[#This Row],[Close Price]]-Table2[[#This Row],[200D EMA]])/Table2[[#This Row],[200D EMA]]</f>
        <v>0.2105212425760544</v>
      </c>
      <c r="V39">
        <v>0.37703974985189298</v>
      </c>
      <c r="W39">
        <v>10100</v>
      </c>
      <c r="X39">
        <v>10343.950000000001</v>
      </c>
      <c r="Y39">
        <v>10118.15</v>
      </c>
      <c r="Z39">
        <v>10289.700000000001</v>
      </c>
      <c r="AA39">
        <v>10080.049999999999</v>
      </c>
      <c r="AB39">
        <v>10919.95</v>
      </c>
      <c r="AC39" s="1">
        <f>(Table2[[#This Row],[Close Price]]/Table2[[#This Row],[Day Low]])-1</f>
        <v>8.4158415841584233E-3</v>
      </c>
      <c r="AD39" s="1">
        <f>(Table2[[#This Row],[Day High]]/Table2[[#This Row],[Close Price]])-1</f>
        <v>1.5606283750613681E-2</v>
      </c>
      <c r="AE39" s="1">
        <f>(Table2[[#This Row],[Close Price]]/Table2[[#This Row],[Current Week Low]])-1</f>
        <v>6.6069390155314434E-3</v>
      </c>
      <c r="AF39" s="1">
        <f>(Table2[[#This Row],[Current Week High]]/Table2[[#This Row],[Close Price]])-1</f>
        <v>1.0279823269514043E-2</v>
      </c>
      <c r="AG39" s="1">
        <f>(Table2[[#This Row],[Close Price]]/Table2[[#This Row],[Current Month Low]])-1</f>
        <v>1.0411654704093776E-2</v>
      </c>
      <c r="AH39" s="1">
        <f>(Table2[[#This Row],[Current Month High]]/Table2[[#This Row],[Close Price]])-1</f>
        <v>7.216003927344139E-2</v>
      </c>
      <c r="AI39">
        <v>30.5645557191948</v>
      </c>
      <c r="AJ39">
        <v>151.32324092238201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-0.01</v>
      </c>
      <c r="AM39" t="s">
        <v>3132</v>
      </c>
      <c r="AN39">
        <v>-0.09</v>
      </c>
      <c r="AO39" t="s">
        <v>3132</v>
      </c>
      <c r="AP39">
        <v>0.192506922817853</v>
      </c>
      <c r="AQ39">
        <f>(Table2[[#This Row],[Sharpe Ratio]]-AVERAGE(Table2[Sharpe Ratio]))/_xlfn.STDEV.P(Table2[Sharpe Ratio])</f>
        <v>1.4564017268309495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2.0978952557647719</v>
      </c>
      <c r="AS39">
        <f>_xlfn.RANK.AVG(Table2[[#This Row],[1Y Return vs Nifty Z-Score]],Table2[1Y Return vs Nifty Z-Score])</f>
        <v>71</v>
      </c>
      <c r="AT39">
        <f>_xlfn.RANK.AVG(Table2[[#This Row],[6M Return vs Nifty Z-Score]],Table2[6M Return vs Nifty Z-Score])</f>
        <v>114</v>
      </c>
      <c r="AU39">
        <f>_xlfn.RANK.AVG(Table2[[#This Row],[Sharpe Ratio Z-Score]],Table2[Sharpe Ratio Z-Score])</f>
        <v>53</v>
      </c>
      <c r="AV39">
        <f>(Table2[[#This Row],[Rank 1Y]]+Table2[[#This Row],[Rank 6M]]+Table2[[#This Row],[Rank Sharpe]])/3</f>
        <v>79.333333333333329</v>
      </c>
    </row>
    <row r="40" spans="1:48" x14ac:dyDescent="0.3">
      <c r="A40" t="s">
        <v>1370</v>
      </c>
      <c r="B40" t="s">
        <v>1371</v>
      </c>
      <c r="C40" t="s">
        <v>3088</v>
      </c>
      <c r="D40" t="s">
        <v>536</v>
      </c>
      <c r="E40">
        <v>7976.1568950000001</v>
      </c>
      <c r="F40">
        <v>400.05</v>
      </c>
      <c r="G40">
        <v>96.317157099113004</v>
      </c>
      <c r="H40">
        <f>(Table2[[#This Row],[1Y Return vs Nifty]]-AVERAGE(Table2[1Y Return vs Nifty]))/_xlfn.STDEV.P(Table2[1Y Return vs Nifty])</f>
        <v>0.93570882197521665</v>
      </c>
      <c r="I40">
        <v>1.37347776681634</v>
      </c>
      <c r="J40">
        <f>(Table2[[#This Row],[1M Return vs Nifty]]-AVERAGE(Table2[1M Return vs Nifty]))/_xlfn.STDEV.P(Table2[1M Return vs Nifty])</f>
        <v>0.16205882907326799</v>
      </c>
      <c r="K40">
        <v>30.892093548413001</v>
      </c>
      <c r="L40">
        <f>(Table2[[#This Row],[6M Return vs Nifty]]-AVERAGE(Table2[6M Return vs Nifty]))/_xlfn.STDEV.P(Table2[6M Return vs Nifty])</f>
        <v>0.72186054904900177</v>
      </c>
      <c r="M40">
        <v>0.110847610395767</v>
      </c>
      <c r="N40">
        <f>(Table2[[#This Row],[1W Return vs Nifty]]-AVERAGE(Table2[1W Return vs Nifty]))/_xlfn.STDEV.P(Table2[1W Return vs Nifty])</f>
        <v>0.10920820680108564</v>
      </c>
      <c r="O40">
        <v>389.35</v>
      </c>
      <c r="P40">
        <v>376.68889165853602</v>
      </c>
      <c r="Q40">
        <v>307.18425070008101</v>
      </c>
      <c r="R40">
        <v>63.934669749018902</v>
      </c>
      <c r="S40" s="1">
        <f>(Table2[[#This Row],[Close Price]]-Table2[[#This Row],[20D EMA]])/Table2[[#This Row],[20D EMA]]</f>
        <v>2.7481700269680207E-2</v>
      </c>
      <c r="T40" s="1">
        <f>(Table2[[#This Row],[Close Price]]-Table2[[#This Row],[50D EMA]])/Table2[[#This Row],[50D EMA]]</f>
        <v>6.2016982339475397E-2</v>
      </c>
      <c r="U40" s="1">
        <f>(Table2[[#This Row],[Close Price]]-Table2[[#This Row],[200D EMA]])/Table2[[#This Row],[200D EMA]]</f>
        <v>0.30231285975200717</v>
      </c>
      <c r="V40">
        <v>0.96966803448692995</v>
      </c>
      <c r="W40">
        <v>400.1</v>
      </c>
      <c r="X40">
        <v>403.8</v>
      </c>
      <c r="Y40">
        <v>393</v>
      </c>
      <c r="Z40">
        <v>402</v>
      </c>
      <c r="AA40">
        <v>378.3</v>
      </c>
      <c r="AB40">
        <v>403.55</v>
      </c>
      <c r="AC40" s="1">
        <f>(Table2[[#This Row],[Close Price]]/Table2[[#This Row],[Day Low]])-1</f>
        <v>-1.2496875781053962E-4</v>
      </c>
      <c r="AD40" s="1">
        <f>(Table2[[#This Row],[Day High]]/Table2[[#This Row],[Close Price]])-1</f>
        <v>9.3738282714661558E-3</v>
      </c>
      <c r="AE40" s="1">
        <f>(Table2[[#This Row],[Close Price]]/Table2[[#This Row],[Current Week Low]])-1</f>
        <v>1.7938931297709848E-2</v>
      </c>
      <c r="AF40" s="1">
        <f>(Table2[[#This Row],[Current Week High]]/Table2[[#This Row],[Close Price]])-1</f>
        <v>4.8743907011623566E-3</v>
      </c>
      <c r="AG40" s="1">
        <f>(Table2[[#This Row],[Close Price]]/Table2[[#This Row],[Current Month Low]])-1</f>
        <v>5.7494052339413182E-2</v>
      </c>
      <c r="AH40" s="1">
        <f>(Table2[[#This Row],[Current Month High]]/Table2[[#This Row],[Close Price]])-1</f>
        <v>8.7489063867016714E-3</v>
      </c>
      <c r="AI40">
        <v>12.7859017622797</v>
      </c>
      <c r="AJ40">
        <v>127.301136363636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0.09</v>
      </c>
      <c r="AM40" t="s">
        <v>3133</v>
      </c>
      <c r="AN40">
        <v>1.94</v>
      </c>
      <c r="AO40" t="s">
        <v>3133</v>
      </c>
      <c r="AP40">
        <v>0.328439741489163</v>
      </c>
      <c r="AQ40">
        <f>(Table2[[#This Row],[Sharpe Ratio]]-AVERAGE(Table2[Sharpe Ratio]))/_xlfn.STDEV.P(Table2[Sharpe Ratio])</f>
        <v>3.0083470704521438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4.9371834773507164</v>
      </c>
      <c r="AS40">
        <f>_xlfn.RANK.AVG(Table2[[#This Row],[1Y Return vs Nifty Z-Score]],Table2[1Y Return vs Nifty Z-Score])</f>
        <v>101</v>
      </c>
      <c r="AT40">
        <f>_xlfn.RANK.AVG(Table2[[#This Row],[6M Return vs Nifty Z-Score]],Table2[6M Return vs Nifty Z-Score])</f>
        <v>138</v>
      </c>
      <c r="AU40">
        <f>_xlfn.RANK.AVG(Table2[[#This Row],[Sharpe Ratio Z-Score]],Table2[Sharpe Ratio Z-Score])</f>
        <v>1</v>
      </c>
      <c r="AV40">
        <f>(Table2[[#This Row],[Rank 1Y]]+Table2[[#This Row],[Rank 6M]]+Table2[[#This Row],[Rank Sharpe]])/3</f>
        <v>80</v>
      </c>
    </row>
    <row r="41" spans="1:48" x14ac:dyDescent="0.3">
      <c r="A41" t="s">
        <v>803</v>
      </c>
      <c r="B41" t="s">
        <v>804</v>
      </c>
      <c r="C41" t="s">
        <v>3099</v>
      </c>
      <c r="D41" t="s">
        <v>161</v>
      </c>
      <c r="E41">
        <v>19656.74271735</v>
      </c>
      <c r="F41">
        <v>822.1</v>
      </c>
      <c r="G41">
        <v>135.501335987423</v>
      </c>
      <c r="H41">
        <f>(Table2[[#This Row],[1Y Return vs Nifty]]-AVERAGE(Table2[1Y Return vs Nifty]))/_xlfn.STDEV.P(Table2[1Y Return vs Nifty])</f>
        <v>1.5252387110643861</v>
      </c>
      <c r="I41">
        <v>-2.64462283073542</v>
      </c>
      <c r="J41">
        <f>(Table2[[#This Row],[1M Return vs Nifty]]-AVERAGE(Table2[1M Return vs Nifty]))/_xlfn.STDEV.P(Table2[1M Return vs Nifty])</f>
        <v>-0.22160719513224747</v>
      </c>
      <c r="K41">
        <v>33.556195788542603</v>
      </c>
      <c r="L41">
        <f>(Table2[[#This Row],[6M Return vs Nifty]]-AVERAGE(Table2[6M Return vs Nifty]))/_xlfn.STDEV.P(Table2[6M Return vs Nifty])</f>
        <v>0.80861147998578453</v>
      </c>
      <c r="M41">
        <v>5.6604345232689504</v>
      </c>
      <c r="N41">
        <f>(Table2[[#This Row],[1W Return vs Nifty]]-AVERAGE(Table2[1W Return vs Nifty]))/_xlfn.STDEV.P(Table2[1W Return vs Nifty])</f>
        <v>1.1824404862335176</v>
      </c>
      <c r="O41">
        <v>808.6</v>
      </c>
      <c r="P41">
        <v>810.36963932231095</v>
      </c>
      <c r="Q41">
        <v>655.06498345771899</v>
      </c>
      <c r="R41">
        <v>56.801137996129597</v>
      </c>
      <c r="S41" s="1">
        <f>(Table2[[#This Row],[Close Price]]-Table2[[#This Row],[20D EMA]])/Table2[[#This Row],[20D EMA]]</f>
        <v>1.6695523126391294E-2</v>
      </c>
      <c r="T41" s="1">
        <f>(Table2[[#This Row],[Close Price]]-Table2[[#This Row],[50D EMA]])/Table2[[#This Row],[50D EMA]]</f>
        <v>1.447532102448809E-2</v>
      </c>
      <c r="U41" s="1">
        <f>(Table2[[#This Row],[Close Price]]-Table2[[#This Row],[200D EMA]])/Table2[[#This Row],[200D EMA]]</f>
        <v>0.25498999452023413</v>
      </c>
      <c r="V41">
        <v>1.2301954441671601</v>
      </c>
      <c r="W41">
        <v>823.7</v>
      </c>
      <c r="X41">
        <v>835.9</v>
      </c>
      <c r="Y41">
        <v>816.5</v>
      </c>
      <c r="Z41">
        <v>850</v>
      </c>
      <c r="AA41">
        <v>745</v>
      </c>
      <c r="AB41">
        <v>853</v>
      </c>
      <c r="AC41" s="1">
        <f>(Table2[[#This Row],[Close Price]]/Table2[[#This Row],[Day Low]])-1</f>
        <v>-1.9424547772247669E-3</v>
      </c>
      <c r="AD41" s="1">
        <f>(Table2[[#This Row],[Day High]]/Table2[[#This Row],[Close Price]])-1</f>
        <v>1.6786279041479002E-2</v>
      </c>
      <c r="AE41" s="1">
        <f>(Table2[[#This Row],[Close Price]]/Table2[[#This Row],[Current Week Low]])-1</f>
        <v>6.8585425597060823E-3</v>
      </c>
      <c r="AF41" s="1">
        <f>(Table2[[#This Row],[Current Week High]]/Table2[[#This Row],[Close Price]])-1</f>
        <v>3.3937477192555576E-2</v>
      </c>
      <c r="AG41" s="1">
        <f>(Table2[[#This Row],[Close Price]]/Table2[[#This Row],[Current Month Low]])-1</f>
        <v>0.10348993288590602</v>
      </c>
      <c r="AH41" s="1">
        <f>(Table2[[#This Row],[Current Month High]]/Table2[[#This Row],[Close Price]])-1</f>
        <v>3.7586668288529301E-2</v>
      </c>
      <c r="AI41">
        <v>19.2069091351417</v>
      </c>
      <c r="AJ41">
        <v>174.03333333333299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-0.13</v>
      </c>
      <c r="AM41" t="s">
        <v>3132</v>
      </c>
      <c r="AN41">
        <v>7.24</v>
      </c>
      <c r="AO41" t="s">
        <v>3133</v>
      </c>
      <c r="AP41">
        <v>0.18283175497697099</v>
      </c>
      <c r="AQ41">
        <f>(Table2[[#This Row],[Sharpe Ratio]]-AVERAGE(Table2[Sharpe Ratio]))/_xlfn.STDEV.P(Table2[Sharpe Ratio])</f>
        <v>1.3459403104770524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52</v>
      </c>
      <c r="AT41">
        <f>_xlfn.RANK.AVG(Table2[[#This Row],[6M Return vs Nifty Z-Score]],Table2[6M Return vs Nifty Z-Score])</f>
        <v>129</v>
      </c>
      <c r="AU41">
        <f>_xlfn.RANK.AVG(Table2[[#This Row],[Sharpe Ratio Z-Score]],Table2[Sharpe Ratio Z-Score])</f>
        <v>70</v>
      </c>
      <c r="AV41">
        <f>(Table2[[#This Row],[Rank 1Y]]+Table2[[#This Row],[Rank 6M]]+Table2[[#This Row],[Rank Sharpe]])/3</f>
        <v>83.666666666666671</v>
      </c>
    </row>
    <row r="42" spans="1:48" x14ac:dyDescent="0.3">
      <c r="A42" t="s">
        <v>1153</v>
      </c>
      <c r="B42" t="s">
        <v>1154</v>
      </c>
      <c r="C42" t="s">
        <v>609</v>
      </c>
      <c r="D42" t="s">
        <v>465</v>
      </c>
      <c r="E42">
        <v>10462.67569815</v>
      </c>
      <c r="F42">
        <v>399.75</v>
      </c>
      <c r="G42">
        <v>153.351333687324</v>
      </c>
      <c r="H42">
        <f>(Table2[[#This Row],[1Y Return vs Nifty]]-AVERAGE(Table2[1Y Return vs Nifty]))/_xlfn.STDEV.P(Table2[1Y Return vs Nifty])</f>
        <v>1.793793711138765</v>
      </c>
      <c r="I42">
        <v>-2.46944603245788</v>
      </c>
      <c r="J42">
        <f>(Table2[[#This Row],[1M Return vs Nifty]]-AVERAGE(Table2[1M Return vs Nifty]))/_xlfn.STDEV.P(Table2[1M Return vs Nifty])</f>
        <v>-0.20488053931652545</v>
      </c>
      <c r="K42">
        <v>34.360033360280198</v>
      </c>
      <c r="L42">
        <f>(Table2[[#This Row],[6M Return vs Nifty]]-AVERAGE(Table2[6M Return vs Nifty]))/_xlfn.STDEV.P(Table2[6M Return vs Nifty])</f>
        <v>0.83478677334344742</v>
      </c>
      <c r="M42">
        <v>4.8691540490139102</v>
      </c>
      <c r="N42">
        <f>(Table2[[#This Row],[1W Return vs Nifty]]-AVERAGE(Table2[1W Return vs Nifty]))/_xlfn.STDEV.P(Table2[1W Return vs Nifty])</f>
        <v>1.02941508805745</v>
      </c>
      <c r="O42">
        <v>381.86</v>
      </c>
      <c r="P42">
        <v>372.97182418850502</v>
      </c>
      <c r="Q42">
        <v>306.513059157535</v>
      </c>
      <c r="R42">
        <v>66.165691239174905</v>
      </c>
      <c r="S42" s="1">
        <f>(Table2[[#This Row],[Close Price]]-Table2[[#This Row],[20D EMA]])/Table2[[#This Row],[20D EMA]]</f>
        <v>4.6849630754726826E-2</v>
      </c>
      <c r="T42" s="1">
        <f>(Table2[[#This Row],[Close Price]]-Table2[[#This Row],[50D EMA]])/Table2[[#This Row],[50D EMA]]</f>
        <v>7.1796779474582836E-2</v>
      </c>
      <c r="U42" s="1">
        <f>(Table2[[#This Row],[Close Price]]-Table2[[#This Row],[200D EMA]])/Table2[[#This Row],[200D EMA]]</f>
        <v>0.3041858676388241</v>
      </c>
      <c r="V42">
        <v>1.9291769164541199</v>
      </c>
      <c r="W42">
        <v>391.65</v>
      </c>
      <c r="X42">
        <v>401.9</v>
      </c>
      <c r="Y42">
        <v>376</v>
      </c>
      <c r="Z42">
        <v>402.2</v>
      </c>
      <c r="AA42">
        <v>350</v>
      </c>
      <c r="AB42">
        <v>421.3</v>
      </c>
      <c r="AC42" s="1">
        <f>(Table2[[#This Row],[Close Price]]/Table2[[#This Row],[Day Low]])-1</f>
        <v>2.0681731137495163E-2</v>
      </c>
      <c r="AD42" s="1">
        <f>(Table2[[#This Row],[Day High]]/Table2[[#This Row],[Close Price]])-1</f>
        <v>5.3783614759224108E-3</v>
      </c>
      <c r="AE42" s="1">
        <f>(Table2[[#This Row],[Close Price]]/Table2[[#This Row],[Current Week Low]])-1</f>
        <v>6.3164893617021267E-2</v>
      </c>
      <c r="AF42" s="1">
        <f>(Table2[[#This Row],[Current Week High]]/Table2[[#This Row],[Close Price]])-1</f>
        <v>6.1288305190743131E-3</v>
      </c>
      <c r="AG42" s="1">
        <f>(Table2[[#This Row],[Close Price]]/Table2[[#This Row],[Current Month Low]])-1</f>
        <v>0.14214285714285713</v>
      </c>
      <c r="AH42" s="1">
        <f>(Table2[[#This Row],[Current Month High]]/Table2[[#This Row],[Close Price]])-1</f>
        <v>5.3908692933083202E-2</v>
      </c>
      <c r="AI42">
        <v>5.3908692933083202</v>
      </c>
      <c r="AJ42">
        <v>190.094339622641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0.01</v>
      </c>
      <c r="AM42" t="s">
        <v>3133</v>
      </c>
      <c r="AN42">
        <v>3.23</v>
      </c>
      <c r="AO42" t="s">
        <v>3133</v>
      </c>
      <c r="AP42">
        <v>0.16727726576305199</v>
      </c>
      <c r="AQ42">
        <f>(Table2[[#This Row],[Sharpe Ratio]]-AVERAGE(Table2[Sharpe Ratio]))/_xlfn.STDEV.P(Table2[Sharpe Ratio])</f>
        <v>1.1683546667458038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4.6214696999689409</v>
      </c>
      <c r="AS42">
        <f>_xlfn.RANK.AVG(Table2[[#This Row],[1Y Return vs Nifty Z-Score]],Table2[1Y Return vs Nifty Z-Score])</f>
        <v>35</v>
      </c>
      <c r="AT42">
        <f>_xlfn.RANK.AVG(Table2[[#This Row],[6M Return vs Nifty Z-Score]],Table2[6M Return vs Nifty Z-Score])</f>
        <v>123</v>
      </c>
      <c r="AU42">
        <f>_xlfn.RANK.AVG(Table2[[#This Row],[Sharpe Ratio Z-Score]],Table2[Sharpe Ratio Z-Score])</f>
        <v>93</v>
      </c>
      <c r="AV42">
        <f>(Table2[[#This Row],[Rank 1Y]]+Table2[[#This Row],[Rank 6M]]+Table2[[#This Row],[Rank Sharpe]])/3</f>
        <v>83.666666666666671</v>
      </c>
    </row>
    <row r="43" spans="1:48" x14ac:dyDescent="0.3">
      <c r="A43" t="s">
        <v>117</v>
      </c>
      <c r="B43" t="s">
        <v>118</v>
      </c>
      <c r="C43" t="s">
        <v>3088</v>
      </c>
      <c r="D43" t="s">
        <v>119</v>
      </c>
      <c r="E43">
        <v>241192.34673600001</v>
      </c>
      <c r="F43">
        <v>184.56</v>
      </c>
      <c r="G43">
        <v>237.63266057601601</v>
      </c>
      <c r="H43">
        <f>(Table2[[#This Row],[1Y Return vs Nifty]]-AVERAGE(Table2[1Y Return vs Nifty]))/_xlfn.STDEV.P(Table2[1Y Return vs Nifty])</f>
        <v>3.0618147007990024</v>
      </c>
      <c r="I43">
        <v>-12.119738288632099</v>
      </c>
      <c r="J43">
        <f>(Table2[[#This Row],[1M Return vs Nifty]]-AVERAGE(Table2[1M Return vs Nifty]))/_xlfn.STDEV.P(Table2[1M Return vs Nifty])</f>
        <v>-1.1263331442123743</v>
      </c>
      <c r="K43">
        <v>26.185205578725899</v>
      </c>
      <c r="L43">
        <f>(Table2[[#This Row],[6M Return vs Nifty]]-AVERAGE(Table2[6M Return vs Nifty]))/_xlfn.STDEV.P(Table2[6M Return vs Nifty])</f>
        <v>0.56859056299710187</v>
      </c>
      <c r="M43">
        <v>-2.06610833573228</v>
      </c>
      <c r="N43">
        <f>(Table2[[#This Row],[1W Return vs Nifty]]-AVERAGE(Table2[1W Return vs Nifty]))/_xlfn.STDEV.P(Table2[1W Return vs Nifty])</f>
        <v>-0.31179238819227728</v>
      </c>
      <c r="O43">
        <v>187.57</v>
      </c>
      <c r="P43">
        <v>183.67139495263601</v>
      </c>
      <c r="Q43">
        <v>144.960955289943</v>
      </c>
      <c r="R43">
        <v>46.6119027331872</v>
      </c>
      <c r="S43" s="1">
        <f>(Table2[[#This Row],[Close Price]]-Table2[[#This Row],[20D EMA]])/Table2[[#This Row],[20D EMA]]</f>
        <v>-1.6047342325531753E-2</v>
      </c>
      <c r="T43" s="1">
        <f>(Table2[[#This Row],[Close Price]]-Table2[[#This Row],[50D EMA]])/Table2[[#This Row],[50D EMA]]</f>
        <v>4.8380154546827673E-3</v>
      </c>
      <c r="U43" s="1">
        <f>(Table2[[#This Row],[Close Price]]-Table2[[#This Row],[200D EMA]])/Table2[[#This Row],[200D EMA]]</f>
        <v>0.27317041772284922</v>
      </c>
      <c r="V43">
        <v>0.65885122914004701</v>
      </c>
      <c r="W43">
        <v>185.35</v>
      </c>
      <c r="X43">
        <v>189.45</v>
      </c>
      <c r="Y43">
        <v>179.8</v>
      </c>
      <c r="Z43">
        <v>187.45</v>
      </c>
      <c r="AA43">
        <v>175.13</v>
      </c>
      <c r="AB43">
        <v>195.65</v>
      </c>
      <c r="AC43" s="1">
        <f>(Table2[[#This Row],[Close Price]]/Table2[[#This Row],[Day Low]])-1</f>
        <v>-4.2622066360937794E-3</v>
      </c>
      <c r="AD43" s="1">
        <f>(Table2[[#This Row],[Day High]]/Table2[[#This Row],[Close Price]])-1</f>
        <v>2.6495448634590302E-2</v>
      </c>
      <c r="AE43" s="1">
        <f>(Table2[[#This Row],[Close Price]]/Table2[[#This Row],[Current Week Low]])-1</f>
        <v>2.6473859844271308E-2</v>
      </c>
      <c r="AF43" s="1">
        <f>(Table2[[#This Row],[Current Week High]]/Table2[[#This Row],[Close Price]])-1</f>
        <v>1.5658864325964306E-2</v>
      </c>
      <c r="AG43" s="1">
        <f>(Table2[[#This Row],[Close Price]]/Table2[[#This Row],[Current Month Low]])-1</f>
        <v>5.3845714612002604E-2</v>
      </c>
      <c r="AH43" s="1">
        <f>(Table2[[#This Row],[Current Month High]]/Table2[[#This Row],[Close Price]])-1</f>
        <v>6.0088859991330734E-2</v>
      </c>
      <c r="AI43">
        <v>24.0788903337668</v>
      </c>
      <c r="AJ43">
        <v>311.50501672240802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-7.0000000000000007E-2</v>
      </c>
      <c r="AM43" t="s">
        <v>3132</v>
      </c>
      <c r="AN43">
        <v>0.54</v>
      </c>
      <c r="AO43" t="s">
        <v>3133</v>
      </c>
      <c r="AP43">
        <v>0.17560402541275599</v>
      </c>
      <c r="AQ43">
        <f>(Table2[[#This Row],[Sharpe Ratio]]-AVERAGE(Table2[Sharpe Ratio]))/_xlfn.STDEV.P(Table2[Sharpe Ratio])</f>
        <v>1.263421303280859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3.4557010346723116</v>
      </c>
      <c r="AS43">
        <f>_xlfn.RANK.AVG(Table2[[#This Row],[1Y Return vs Nifty Z-Score]],Table2[1Y Return vs Nifty Z-Score])</f>
        <v>13</v>
      </c>
      <c r="AT43">
        <f>_xlfn.RANK.AVG(Table2[[#This Row],[6M Return vs Nifty Z-Score]],Table2[6M Return vs Nifty Z-Score])</f>
        <v>170</v>
      </c>
      <c r="AU43">
        <f>_xlfn.RANK.AVG(Table2[[#This Row],[Sharpe Ratio Z-Score]],Table2[Sharpe Ratio Z-Score])</f>
        <v>78</v>
      </c>
      <c r="AV43">
        <f>(Table2[[#This Row],[Rank 1Y]]+Table2[[#This Row],[Rank 6M]]+Table2[[#This Row],[Rank Sharpe]])/3</f>
        <v>87</v>
      </c>
    </row>
    <row r="44" spans="1:48" x14ac:dyDescent="0.3">
      <c r="A44" t="s">
        <v>261</v>
      </c>
      <c r="B44" t="s">
        <v>262</v>
      </c>
      <c r="C44" t="s">
        <v>3099</v>
      </c>
      <c r="D44" t="s">
        <v>161</v>
      </c>
      <c r="E44">
        <v>104009.23241385</v>
      </c>
      <c r="F44">
        <v>298.7</v>
      </c>
      <c r="G44">
        <v>168.10127565213901</v>
      </c>
      <c r="H44">
        <f>(Table2[[#This Row],[1Y Return vs Nifty]]-AVERAGE(Table2[1Y Return vs Nifty]))/_xlfn.STDEV.P(Table2[1Y Return vs Nifty])</f>
        <v>2.0157080627288466</v>
      </c>
      <c r="I44">
        <v>-8.20540262928691</v>
      </c>
      <c r="J44">
        <f>(Table2[[#This Row],[1M Return vs Nifty]]-AVERAGE(Table2[1M Return vs Nifty]))/_xlfn.STDEV.P(Table2[1M Return vs Nifty])</f>
        <v>-0.75257505544229897</v>
      </c>
      <c r="K44">
        <v>25.206432908637598</v>
      </c>
      <c r="L44">
        <f>(Table2[[#This Row],[6M Return vs Nifty]]-AVERAGE(Table2[6M Return vs Nifty]))/_xlfn.STDEV.P(Table2[6M Return vs Nifty])</f>
        <v>0.53671887315478195</v>
      </c>
      <c r="M44">
        <v>2.1048789677133901</v>
      </c>
      <c r="N44">
        <f>(Table2[[#This Row],[1W Return vs Nifty]]-AVERAGE(Table2[1W Return vs Nifty]))/_xlfn.STDEV.P(Table2[1W Return vs Nifty])</f>
        <v>0.49483309248573348</v>
      </c>
      <c r="O44">
        <v>305.2</v>
      </c>
      <c r="P44">
        <v>301.53647660405301</v>
      </c>
      <c r="Q44">
        <v>244.88208911350799</v>
      </c>
      <c r="R44">
        <v>43.864578966474397</v>
      </c>
      <c r="S44" s="1">
        <f>(Table2[[#This Row],[Close Price]]-Table2[[#This Row],[20D EMA]])/Table2[[#This Row],[20D EMA]]</f>
        <v>-2.1297509829619921E-2</v>
      </c>
      <c r="T44" s="1">
        <f>(Table2[[#This Row],[Close Price]]-Table2[[#This Row],[50D EMA]])/Table2[[#This Row],[50D EMA]]</f>
        <v>-9.406744537171172E-3</v>
      </c>
      <c r="U44" s="1">
        <f>(Table2[[#This Row],[Close Price]]-Table2[[#This Row],[200D EMA]])/Table2[[#This Row],[200D EMA]]</f>
        <v>0.21977071120765501</v>
      </c>
      <c r="V44">
        <v>0.69464017905222697</v>
      </c>
      <c r="W44">
        <v>298.2</v>
      </c>
      <c r="X44">
        <v>301.35000000000002</v>
      </c>
      <c r="Y44">
        <v>296.55</v>
      </c>
      <c r="Z44">
        <v>302.64999999999998</v>
      </c>
      <c r="AA44">
        <v>285</v>
      </c>
      <c r="AB44">
        <v>319.95</v>
      </c>
      <c r="AC44" s="1">
        <f>(Table2[[#This Row],[Close Price]]/Table2[[#This Row],[Day Low]])-1</f>
        <v>1.6767270288398084E-3</v>
      </c>
      <c r="AD44" s="1">
        <f>(Table2[[#This Row],[Day High]]/Table2[[#This Row],[Close Price]])-1</f>
        <v>8.8717777033813228E-3</v>
      </c>
      <c r="AE44" s="1">
        <f>(Table2[[#This Row],[Close Price]]/Table2[[#This Row],[Current Week Low]])-1</f>
        <v>7.2500421514076763E-3</v>
      </c>
      <c r="AF44" s="1">
        <f>(Table2[[#This Row],[Current Week High]]/Table2[[#This Row],[Close Price]])-1</f>
        <v>1.3223970539002261E-2</v>
      </c>
      <c r="AG44" s="1">
        <f>(Table2[[#This Row],[Close Price]]/Table2[[#This Row],[Current Month Low]])-1</f>
        <v>4.8070175438596374E-2</v>
      </c>
      <c r="AH44" s="1">
        <f>(Table2[[#This Row],[Current Month High]]/Table2[[#This Row],[Close Price]])-1</f>
        <v>7.1141613659189806E-2</v>
      </c>
      <c r="AI44">
        <v>12.2698359558085</v>
      </c>
      <c r="AJ44">
        <v>206.358974358974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-0.05</v>
      </c>
      <c r="AM44" t="s">
        <v>3132</v>
      </c>
      <c r="AN44">
        <v>-4.12</v>
      </c>
      <c r="AO44" t="s">
        <v>3132</v>
      </c>
      <c r="AP44">
        <v>0.18824031131716701</v>
      </c>
      <c r="AQ44">
        <f>(Table2[[#This Row],[Sharpe Ratio]]-AVERAGE(Table2[Sharpe Ratio]))/_xlfn.STDEV.P(Table2[Sharpe Ratio])</f>
        <v>1.4076898122524593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3.7023747851795221</v>
      </c>
      <c r="AS44">
        <f>_xlfn.RANK.AVG(Table2[[#This Row],[1Y Return vs Nifty Z-Score]],Table2[1Y Return vs Nifty Z-Score])</f>
        <v>26</v>
      </c>
      <c r="AT44">
        <f>_xlfn.RANK.AVG(Table2[[#This Row],[6M Return vs Nifty Z-Score]],Table2[6M Return vs Nifty Z-Score])</f>
        <v>178</v>
      </c>
      <c r="AU44">
        <f>_xlfn.RANK.AVG(Table2[[#This Row],[Sharpe Ratio Z-Score]],Table2[Sharpe Ratio Z-Score])</f>
        <v>60</v>
      </c>
      <c r="AV44">
        <f>(Table2[[#This Row],[Rank 1Y]]+Table2[[#This Row],[Rank 6M]]+Table2[[#This Row],[Rank Sharpe]])/3</f>
        <v>88</v>
      </c>
    </row>
    <row r="45" spans="1:48" x14ac:dyDescent="0.3">
      <c r="A45" t="s">
        <v>711</v>
      </c>
      <c r="B45" t="s">
        <v>712</v>
      </c>
      <c r="C45" t="s">
        <v>3102</v>
      </c>
      <c r="D45" t="s">
        <v>302</v>
      </c>
      <c r="E45">
        <v>23291.446749129998</v>
      </c>
      <c r="F45">
        <v>471.95</v>
      </c>
      <c r="G45">
        <v>155.85647503319299</v>
      </c>
      <c r="H45">
        <f>(Table2[[#This Row],[1Y Return vs Nifty]]-AVERAGE(Table2[1Y Return vs Nifty]))/_xlfn.STDEV.P(Table2[1Y Return vs Nifty])</f>
        <v>1.8314838131565321</v>
      </c>
      <c r="I45">
        <v>11.185798547652899</v>
      </c>
      <c r="J45">
        <f>(Table2[[#This Row],[1M Return vs Nifty]]-AVERAGE(Table2[1M Return vs Nifty]))/_xlfn.STDEV.P(Table2[1M Return vs Nifty])</f>
        <v>1.0989826344420375</v>
      </c>
      <c r="K45">
        <v>21.119820362986999</v>
      </c>
      <c r="L45">
        <f>(Table2[[#This Row],[6M Return vs Nifty]]-AVERAGE(Table2[6M Return vs Nifty]))/_xlfn.STDEV.P(Table2[6M Return vs Nifty])</f>
        <v>0.40364686211368966</v>
      </c>
      <c r="M45">
        <v>5.5008763166466403</v>
      </c>
      <c r="N45">
        <f>(Table2[[#This Row],[1W Return vs Nifty]]-AVERAGE(Table2[1W Return vs Nifty]))/_xlfn.STDEV.P(Table2[1W Return vs Nifty])</f>
        <v>1.1515835917504009</v>
      </c>
      <c r="O45">
        <v>443.18</v>
      </c>
      <c r="P45">
        <v>412.92601983190798</v>
      </c>
      <c r="Q45">
        <v>340.66889326995801</v>
      </c>
      <c r="R45">
        <v>65.350619317607894</v>
      </c>
      <c r="S45" s="1">
        <f>(Table2[[#This Row],[Close Price]]-Table2[[#This Row],[20D EMA]])/Table2[[#This Row],[20D EMA]]</f>
        <v>6.4917189403853923E-2</v>
      </c>
      <c r="T45" s="1">
        <f>(Table2[[#This Row],[Close Price]]-Table2[[#This Row],[50D EMA]])/Table2[[#This Row],[50D EMA]]</f>
        <v>0.1429408110249851</v>
      </c>
      <c r="U45" s="1">
        <f>(Table2[[#This Row],[Close Price]]-Table2[[#This Row],[200D EMA]])/Table2[[#This Row],[200D EMA]]</f>
        <v>0.3853627652055987</v>
      </c>
      <c r="V45">
        <v>1.8065779351264699</v>
      </c>
      <c r="W45">
        <v>467.2</v>
      </c>
      <c r="X45">
        <v>475.4</v>
      </c>
      <c r="Y45">
        <v>465.45</v>
      </c>
      <c r="Z45">
        <v>478.6</v>
      </c>
      <c r="AA45">
        <v>427.65</v>
      </c>
      <c r="AB45">
        <v>491.4</v>
      </c>
      <c r="AC45" s="1">
        <f>(Table2[[#This Row],[Close Price]]/Table2[[#This Row],[Day Low]])-1</f>
        <v>1.0166952054794454E-2</v>
      </c>
      <c r="AD45" s="1">
        <f>(Table2[[#This Row],[Day High]]/Table2[[#This Row],[Close Price]])-1</f>
        <v>7.3100964085177633E-3</v>
      </c>
      <c r="AE45" s="1">
        <f>(Table2[[#This Row],[Close Price]]/Table2[[#This Row],[Current Week Low]])-1</f>
        <v>1.3964980126758952E-2</v>
      </c>
      <c r="AF45" s="1">
        <f>(Table2[[#This Row],[Current Week High]]/Table2[[#This Row],[Close Price]])-1</f>
        <v>1.409047568598365E-2</v>
      </c>
      <c r="AG45" s="1">
        <f>(Table2[[#This Row],[Close Price]]/Table2[[#This Row],[Current Month Low]])-1</f>
        <v>0.10358938384192684</v>
      </c>
      <c r="AH45" s="1">
        <f>(Table2[[#This Row],[Current Month High]]/Table2[[#This Row],[Close Price]])-1</f>
        <v>4.1211992795846975E-2</v>
      </c>
      <c r="AI45">
        <v>4.1211992795846903</v>
      </c>
      <c r="AJ45">
        <v>196.73058786545101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0.31</v>
      </c>
      <c r="AM45" t="s">
        <v>3133</v>
      </c>
      <c r="AN45">
        <v>17.25</v>
      </c>
      <c r="AO45" t="s">
        <v>3133</v>
      </c>
      <c r="AP45">
        <v>0.228286779248319</v>
      </c>
      <c r="AQ45">
        <f>(Table2[[#This Row],[Sharpe Ratio]]-AVERAGE(Table2[Sharpe Ratio]))/_xlfn.STDEV.P(Table2[Sharpe Ratio])</f>
        <v>1.8649004405739933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6.3505973420366537</v>
      </c>
      <c r="AS45">
        <f>_xlfn.RANK.AVG(Table2[[#This Row],[1Y Return vs Nifty Z-Score]],Table2[1Y Return vs Nifty Z-Score])</f>
        <v>32</v>
      </c>
      <c r="AT45">
        <f>_xlfn.RANK.AVG(Table2[[#This Row],[6M Return vs Nifty Z-Score]],Table2[6M Return vs Nifty Z-Score])</f>
        <v>210</v>
      </c>
      <c r="AU45">
        <f>_xlfn.RANK.AVG(Table2[[#This Row],[Sharpe Ratio Z-Score]],Table2[Sharpe Ratio Z-Score])</f>
        <v>23</v>
      </c>
      <c r="AV45">
        <f>(Table2[[#This Row],[Rank 1Y]]+Table2[[#This Row],[Rank 6M]]+Table2[[#This Row],[Rank Sharpe]])/3</f>
        <v>88.333333333333329</v>
      </c>
    </row>
    <row r="46" spans="1:48" x14ac:dyDescent="0.3">
      <c r="A46" t="s">
        <v>1337</v>
      </c>
      <c r="B46" t="s">
        <v>1338</v>
      </c>
      <c r="C46" t="s">
        <v>3102</v>
      </c>
      <c r="D46" t="s">
        <v>302</v>
      </c>
      <c r="E46">
        <v>8282.1929941399994</v>
      </c>
      <c r="F46">
        <v>1993.3</v>
      </c>
      <c r="G46">
        <v>96.5673742176931</v>
      </c>
      <c r="H46">
        <f>(Table2[[#This Row],[1Y Return vs Nifty]]-AVERAGE(Table2[1Y Return vs Nifty]))/_xlfn.STDEV.P(Table2[1Y Return vs Nifty])</f>
        <v>0.93947336354147482</v>
      </c>
      <c r="I46">
        <v>30.719934221725801</v>
      </c>
      <c r="J46">
        <f>(Table2[[#This Row],[1M Return vs Nifty]]-AVERAGE(Table2[1M Return vs Nifty]))/_xlfn.STDEV.P(Table2[1M Return vs Nifty])</f>
        <v>2.9641883425642153</v>
      </c>
      <c r="K46">
        <v>88.0406199312322</v>
      </c>
      <c r="L46">
        <f>(Table2[[#This Row],[6M Return vs Nifty]]-AVERAGE(Table2[6M Return vs Nifty]))/_xlfn.STDEV.P(Table2[6M Return vs Nifty])</f>
        <v>2.5827830732287325</v>
      </c>
      <c r="M46">
        <v>8.0292771686304594</v>
      </c>
      <c r="N46">
        <f>(Table2[[#This Row],[1W Return vs Nifty]]-AVERAGE(Table2[1W Return vs Nifty]))/_xlfn.STDEV.P(Table2[1W Return vs Nifty])</f>
        <v>1.6405499693016643</v>
      </c>
      <c r="O46">
        <v>1723.35</v>
      </c>
      <c r="P46">
        <v>1556.89241813273</v>
      </c>
      <c r="Q46">
        <v>1277.0838405362599</v>
      </c>
      <c r="R46">
        <v>79.225230831521401</v>
      </c>
      <c r="S46" s="1">
        <f>(Table2[[#This Row],[Close Price]]-Table2[[#This Row],[20D EMA]])/Table2[[#This Row],[20D EMA]]</f>
        <v>0.1566425856616474</v>
      </c>
      <c r="T46" s="1">
        <f>(Table2[[#This Row],[Close Price]]-Table2[[#This Row],[50D EMA]])/Table2[[#This Row],[50D EMA]]</f>
        <v>0.2803068322412916</v>
      </c>
      <c r="U46" s="1">
        <f>(Table2[[#This Row],[Close Price]]-Table2[[#This Row],[200D EMA]])/Table2[[#This Row],[200D EMA]]</f>
        <v>0.56082156607900846</v>
      </c>
      <c r="V46">
        <v>1.6960809620191899</v>
      </c>
      <c r="W46">
        <v>1950.1</v>
      </c>
      <c r="X46">
        <v>2005.95</v>
      </c>
      <c r="Y46">
        <v>1917.5</v>
      </c>
      <c r="Z46">
        <v>2010</v>
      </c>
      <c r="AA46">
        <v>1692.4</v>
      </c>
      <c r="AB46">
        <v>2010</v>
      </c>
      <c r="AC46" s="1">
        <f>(Table2[[#This Row],[Close Price]]/Table2[[#This Row],[Day Low]])-1</f>
        <v>2.2152710117429919E-2</v>
      </c>
      <c r="AD46" s="1">
        <f>(Table2[[#This Row],[Day High]]/Table2[[#This Row],[Close Price]])-1</f>
        <v>6.3462599709025458E-3</v>
      </c>
      <c r="AE46" s="1">
        <f>(Table2[[#This Row],[Close Price]]/Table2[[#This Row],[Current Week Low]])-1</f>
        <v>3.9530638852672828E-2</v>
      </c>
      <c r="AF46" s="1">
        <f>(Table2[[#This Row],[Current Week High]]/Table2[[#This Row],[Close Price]])-1</f>
        <v>8.3780665228516682E-3</v>
      </c>
      <c r="AG46" s="1">
        <f>(Table2[[#This Row],[Close Price]]/Table2[[#This Row],[Current Month Low]])-1</f>
        <v>0.17779484755376962</v>
      </c>
      <c r="AH46" s="1">
        <f>(Table2[[#This Row],[Current Month High]]/Table2[[#This Row],[Close Price]])-1</f>
        <v>8.3780665228516682E-3</v>
      </c>
      <c r="AI46">
        <v>0.83780665228516604</v>
      </c>
      <c r="AJ46">
        <v>128.56323816076099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0.52</v>
      </c>
      <c r="AM46" t="s">
        <v>3133</v>
      </c>
      <c r="AN46">
        <v>15.47</v>
      </c>
      <c r="AO46" t="s">
        <v>3133</v>
      </c>
      <c r="AP46">
        <v>0.135953134440472</v>
      </c>
      <c r="AQ46">
        <f>(Table2[[#This Row],[Sharpe Ratio]]-AVERAGE(Table2[Sharpe Ratio]))/_xlfn.STDEV.P(Table2[Sharpe Ratio])</f>
        <v>0.81072697812554895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8.9377217267616356</v>
      </c>
      <c r="AS46">
        <f>_xlfn.RANK.AVG(Table2[[#This Row],[1Y Return vs Nifty Z-Score]],Table2[1Y Return vs Nifty Z-Score])</f>
        <v>100</v>
      </c>
      <c r="AT46">
        <f>_xlfn.RANK.AVG(Table2[[#This Row],[6M Return vs Nifty Z-Score]],Table2[6M Return vs Nifty Z-Score])</f>
        <v>16</v>
      </c>
      <c r="AU46">
        <f>_xlfn.RANK.AVG(Table2[[#This Row],[Sharpe Ratio Z-Score]],Table2[Sharpe Ratio Z-Score])</f>
        <v>152</v>
      </c>
      <c r="AV46">
        <f>(Table2[[#This Row],[Rank 1Y]]+Table2[[#This Row],[Rank 6M]]+Table2[[#This Row],[Rank Sharpe]])/3</f>
        <v>89.333333333333329</v>
      </c>
    </row>
    <row r="47" spans="1:48" x14ac:dyDescent="0.3">
      <c r="A47" t="s">
        <v>1392</v>
      </c>
      <c r="B47" t="s">
        <v>1393</v>
      </c>
      <c r="C47" t="s">
        <v>3091</v>
      </c>
      <c r="D47" t="s">
        <v>46</v>
      </c>
      <c r="E47">
        <v>7780.6046009499996</v>
      </c>
      <c r="F47">
        <v>555.15</v>
      </c>
      <c r="G47">
        <v>71.126544799003</v>
      </c>
      <c r="H47">
        <f>(Table2[[#This Row],[1Y Return vs Nifty]]-AVERAGE(Table2[1Y Return vs Nifty]))/_xlfn.STDEV.P(Table2[1Y Return vs Nifty])</f>
        <v>0.55671354131099493</v>
      </c>
      <c r="I47">
        <v>10.033150619612099</v>
      </c>
      <c r="J47">
        <f>(Table2[[#This Row],[1M Return vs Nifty]]-AVERAGE(Table2[1M Return vs Nifty]))/_xlfn.STDEV.P(Table2[1M Return vs Nifty])</f>
        <v>0.98892271007638288</v>
      </c>
      <c r="K47">
        <v>45.596113478055699</v>
      </c>
      <c r="L47">
        <f>(Table2[[#This Row],[6M Return vs Nifty]]-AVERAGE(Table2[6M Return vs Nifty]))/_xlfn.STDEV.P(Table2[6M Return vs Nifty])</f>
        <v>1.2006662788724398</v>
      </c>
      <c r="M47">
        <v>1.1676161383343699</v>
      </c>
      <c r="N47">
        <f>(Table2[[#This Row],[1W Return vs Nifty]]-AVERAGE(Table2[1W Return vs Nifty]))/_xlfn.STDEV.P(Table2[1W Return vs Nifty])</f>
        <v>0.31357622803905127</v>
      </c>
      <c r="O47">
        <v>530.79</v>
      </c>
      <c r="P47">
        <v>487.02537452279</v>
      </c>
      <c r="Q47">
        <v>381.557551963614</v>
      </c>
      <c r="R47">
        <v>67.991404463222906</v>
      </c>
      <c r="S47" s="1">
        <f>(Table2[[#This Row],[Close Price]]-Table2[[#This Row],[20D EMA]])/Table2[[#This Row],[20D EMA]]</f>
        <v>4.5893856327361135E-2</v>
      </c>
      <c r="T47" s="1">
        <f>(Table2[[#This Row],[Close Price]]-Table2[[#This Row],[50D EMA]])/Table2[[#This Row],[50D EMA]]</f>
        <v>0.13987900639460857</v>
      </c>
      <c r="U47" s="1">
        <f>(Table2[[#This Row],[Close Price]]-Table2[[#This Row],[200D EMA]])/Table2[[#This Row],[200D EMA]]</f>
        <v>0.45495744257458715</v>
      </c>
      <c r="V47">
        <v>0.85922474823807404</v>
      </c>
      <c r="W47">
        <v>565.20000000000005</v>
      </c>
      <c r="X47">
        <v>588</v>
      </c>
      <c r="Y47">
        <v>540.15</v>
      </c>
      <c r="Z47">
        <v>584.79999999999995</v>
      </c>
      <c r="AA47">
        <v>525.04999999999995</v>
      </c>
      <c r="AB47">
        <v>584.79999999999995</v>
      </c>
      <c r="AC47" s="1">
        <f>(Table2[[#This Row],[Close Price]]/Table2[[#This Row],[Day Low]])-1</f>
        <v>-1.7781316348195464E-2</v>
      </c>
      <c r="AD47" s="1">
        <f>(Table2[[#This Row],[Day High]]/Table2[[#This Row],[Close Price]])-1</f>
        <v>5.9173196433396358E-2</v>
      </c>
      <c r="AE47" s="1">
        <f>(Table2[[#This Row],[Close Price]]/Table2[[#This Row],[Current Week Low]])-1</f>
        <v>2.7770063871146888E-2</v>
      </c>
      <c r="AF47" s="1">
        <f>(Table2[[#This Row],[Current Week High]]/Table2[[#This Row],[Close Price]])-1</f>
        <v>5.3408988561649995E-2</v>
      </c>
      <c r="AG47" s="1">
        <f>(Table2[[#This Row],[Close Price]]/Table2[[#This Row],[Current Month Low]])-1</f>
        <v>5.7327873535853779E-2</v>
      </c>
      <c r="AH47" s="1">
        <f>(Table2[[#This Row],[Current Month High]]/Table2[[#This Row],[Close Price]])-1</f>
        <v>5.3408988561649995E-2</v>
      </c>
      <c r="AI47">
        <v>4.4672611006034399</v>
      </c>
      <c r="AJ47">
        <v>130.113989637305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0.42</v>
      </c>
      <c r="AM47" t="s">
        <v>3133</v>
      </c>
      <c r="AN47">
        <v>11.23</v>
      </c>
      <c r="AO47" t="s">
        <v>3133</v>
      </c>
      <c r="AP47">
        <v>0.20673267929571201</v>
      </c>
      <c r="AQ47">
        <f>(Table2[[#This Row],[Sharpe Ratio]]-AVERAGE(Table2[Sharpe Ratio]))/_xlfn.STDEV.P(Table2[Sharpe Ratio])</f>
        <v>1.6188172254655118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4.6786959837643805</v>
      </c>
      <c r="AS47">
        <f>_xlfn.RANK.AVG(Table2[[#This Row],[1Y Return vs Nifty Z-Score]],Table2[1Y Return vs Nifty Z-Score])</f>
        <v>153</v>
      </c>
      <c r="AT47">
        <f>_xlfn.RANK.AVG(Table2[[#This Row],[6M Return vs Nifty Z-Score]],Table2[6M Return vs Nifty Z-Score])</f>
        <v>81</v>
      </c>
      <c r="AU47">
        <f>_xlfn.RANK.AVG(Table2[[#This Row],[Sharpe Ratio Z-Score]],Table2[Sharpe Ratio Z-Score])</f>
        <v>37</v>
      </c>
      <c r="AV47">
        <f>(Table2[[#This Row],[Rank 1Y]]+Table2[[#This Row],[Rank 6M]]+Table2[[#This Row],[Rank Sharpe]])/3</f>
        <v>90.333333333333329</v>
      </c>
    </row>
    <row r="48" spans="1:48" x14ac:dyDescent="0.3">
      <c r="A48" t="s">
        <v>720</v>
      </c>
      <c r="B48" t="s">
        <v>721</v>
      </c>
      <c r="C48" t="s">
        <v>3090</v>
      </c>
      <c r="D48" t="s">
        <v>43</v>
      </c>
      <c r="E48">
        <v>23014.955481100002</v>
      </c>
      <c r="F48">
        <v>4430.05</v>
      </c>
      <c r="G48">
        <v>92.997907615261497</v>
      </c>
      <c r="H48">
        <f>(Table2[[#This Row],[1Y Return vs Nifty]]-AVERAGE(Table2[1Y Return vs Nifty]))/_xlfn.STDEV.P(Table2[1Y Return vs Nifty])</f>
        <v>0.88577038162530186</v>
      </c>
      <c r="I48">
        <v>7.5088807197868999</v>
      </c>
      <c r="J48">
        <f>(Table2[[#This Row],[1M Return vs Nifty]]-AVERAGE(Table2[1M Return vs Nifty]))/_xlfn.STDEV.P(Table2[1M Return vs Nifty])</f>
        <v>0.74789425073972893</v>
      </c>
      <c r="K48">
        <v>58.953752677780201</v>
      </c>
      <c r="L48">
        <f>(Table2[[#This Row],[6M Return vs Nifty]]-AVERAGE(Table2[6M Return vs Nifty]))/_xlfn.STDEV.P(Table2[6M Return vs Nifty])</f>
        <v>1.6356299293806089</v>
      </c>
      <c r="M48">
        <v>6.5626330829301098</v>
      </c>
      <c r="N48">
        <f>(Table2[[#This Row],[1W Return vs Nifty]]-AVERAGE(Table2[1W Return vs Nifty]))/_xlfn.STDEV.P(Table2[1W Return vs Nifty])</f>
        <v>1.3569162863042841</v>
      </c>
      <c r="O48">
        <v>4233.3599999999997</v>
      </c>
      <c r="P48">
        <v>4086.2390158385001</v>
      </c>
      <c r="Q48">
        <v>3256.65174312627</v>
      </c>
      <c r="R48">
        <v>64.903215578302493</v>
      </c>
      <c r="S48" s="1">
        <f>(Table2[[#This Row],[Close Price]]-Table2[[#This Row],[20D EMA]])/Table2[[#This Row],[20D EMA]]</f>
        <v>4.6461912050947837E-2</v>
      </c>
      <c r="T48" s="1">
        <f>(Table2[[#This Row],[Close Price]]-Table2[[#This Row],[50D EMA]])/Table2[[#This Row],[50D EMA]]</f>
        <v>8.4138735602315162E-2</v>
      </c>
      <c r="U48" s="1">
        <f>(Table2[[#This Row],[Close Price]]-Table2[[#This Row],[200D EMA]])/Table2[[#This Row],[200D EMA]]</f>
        <v>0.3603081782847648</v>
      </c>
      <c r="V48">
        <v>0.64850269651058001</v>
      </c>
      <c r="W48">
        <v>4392.05</v>
      </c>
      <c r="X48">
        <v>4510.8</v>
      </c>
      <c r="Y48">
        <v>4411.6000000000004</v>
      </c>
      <c r="Z48">
        <v>4599.8999999999996</v>
      </c>
      <c r="AA48">
        <v>3965.5</v>
      </c>
      <c r="AB48">
        <v>4599.8999999999996</v>
      </c>
      <c r="AC48" s="1">
        <f>(Table2[[#This Row],[Close Price]]/Table2[[#This Row],[Day Low]])-1</f>
        <v>8.6519962204436585E-3</v>
      </c>
      <c r="AD48" s="1">
        <f>(Table2[[#This Row],[Day High]]/Table2[[#This Row],[Close Price]])-1</f>
        <v>1.822778523944435E-2</v>
      </c>
      <c r="AE48" s="1">
        <f>(Table2[[#This Row],[Close Price]]/Table2[[#This Row],[Current Week Low]])-1</f>
        <v>4.1821561338288848E-3</v>
      </c>
      <c r="AF48" s="1">
        <f>(Table2[[#This Row],[Current Week High]]/Table2[[#This Row],[Close Price]])-1</f>
        <v>3.8340425051635929E-2</v>
      </c>
      <c r="AG48" s="1">
        <f>(Table2[[#This Row],[Close Price]]/Table2[[#This Row],[Current Month Low]])-1</f>
        <v>0.11714790064304625</v>
      </c>
      <c r="AH48" s="1">
        <f>(Table2[[#This Row],[Current Month High]]/Table2[[#This Row],[Close Price]])-1</f>
        <v>3.8340425051635929E-2</v>
      </c>
      <c r="AI48">
        <v>8.8317287615263993</v>
      </c>
      <c r="AJ48">
        <v>122.38090457306301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0.03</v>
      </c>
      <c r="AM48" t="s">
        <v>3133</v>
      </c>
      <c r="AN48">
        <v>3.5</v>
      </c>
      <c r="AO48" t="s">
        <v>3133</v>
      </c>
      <c r="AP48">
        <v>0.14941920607231701</v>
      </c>
      <c r="AQ48">
        <f>(Table2[[#This Row],[Sharpe Ratio]]-AVERAGE(Table2[Sharpe Ratio]))/_xlfn.STDEV.P(Table2[Sharpe Ratio])</f>
        <v>0.96446915290119928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5.5906800009511235</v>
      </c>
      <c r="AS48">
        <f>_xlfn.RANK.AVG(Table2[[#This Row],[1Y Return vs Nifty Z-Score]],Table2[1Y Return vs Nifty Z-Score])</f>
        <v>109</v>
      </c>
      <c r="AT48">
        <f>_xlfn.RANK.AVG(Table2[[#This Row],[6M Return vs Nifty Z-Score]],Table2[6M Return vs Nifty Z-Score])</f>
        <v>48</v>
      </c>
      <c r="AU48">
        <f>_xlfn.RANK.AVG(Table2[[#This Row],[Sharpe Ratio Z-Score]],Table2[Sharpe Ratio Z-Score])</f>
        <v>121</v>
      </c>
      <c r="AV48">
        <f>(Table2[[#This Row],[Rank 1Y]]+Table2[[#This Row],[Rank 6M]]+Table2[[#This Row],[Rank Sharpe]])/3</f>
        <v>92.666666666666671</v>
      </c>
    </row>
    <row r="49" spans="1:48" x14ac:dyDescent="0.3">
      <c r="A49" t="s">
        <v>347</v>
      </c>
      <c r="B49" t="s">
        <v>348</v>
      </c>
      <c r="C49" t="s">
        <v>3100</v>
      </c>
      <c r="D49" t="s">
        <v>349</v>
      </c>
      <c r="E49">
        <v>69793.150685375003</v>
      </c>
      <c r="F49">
        <v>11664.25</v>
      </c>
      <c r="G49">
        <v>125.45948100602401</v>
      </c>
      <c r="H49">
        <f>(Table2[[#This Row],[1Y Return vs Nifty]]-AVERAGE(Table2[1Y Return vs Nifty]))/_xlfn.STDEV.P(Table2[1Y Return vs Nifty])</f>
        <v>1.3741579988639883</v>
      </c>
      <c r="I49">
        <v>-6.2828077832147597</v>
      </c>
      <c r="J49">
        <f>(Table2[[#This Row],[1M Return vs Nifty]]-AVERAGE(Table2[1M Return vs Nifty]))/_xlfn.STDEV.P(Table2[1M Return vs Nifty])</f>
        <v>-0.56899719250876279</v>
      </c>
      <c r="K49">
        <v>73.422535284869795</v>
      </c>
      <c r="L49">
        <f>(Table2[[#This Row],[6M Return vs Nifty]]-AVERAGE(Table2[6M Return vs Nifty]))/_xlfn.STDEV.P(Table2[6M Return vs Nifty])</f>
        <v>2.1067756466057448</v>
      </c>
      <c r="M49">
        <v>3.8039575253084701</v>
      </c>
      <c r="N49">
        <f>(Table2[[#This Row],[1W Return vs Nifty]]-AVERAGE(Table2[1W Return vs Nifty]))/_xlfn.STDEV.P(Table2[1W Return vs Nifty])</f>
        <v>0.82341718026217914</v>
      </c>
      <c r="O49">
        <v>11597.42</v>
      </c>
      <c r="P49">
        <v>11140.383000383301</v>
      </c>
      <c r="Q49">
        <v>8508.3174979773994</v>
      </c>
      <c r="R49">
        <v>52.5202994927213</v>
      </c>
      <c r="S49" s="1">
        <f>(Table2[[#This Row],[Close Price]]-Table2[[#This Row],[20D EMA]])/Table2[[#This Row],[20D EMA]]</f>
        <v>5.7624885534886148E-3</v>
      </c>
      <c r="T49" s="1">
        <f>(Table2[[#This Row],[Close Price]]-Table2[[#This Row],[50D EMA]])/Table2[[#This Row],[50D EMA]]</f>
        <v>4.7024146261279771E-2</v>
      </c>
      <c r="U49" s="1">
        <f>(Table2[[#This Row],[Close Price]]-Table2[[#This Row],[200D EMA]])/Table2[[#This Row],[200D EMA]]</f>
        <v>0.37092321751895485</v>
      </c>
      <c r="V49">
        <v>1.22442781295435</v>
      </c>
      <c r="W49">
        <v>11737.8</v>
      </c>
      <c r="X49">
        <v>12020</v>
      </c>
      <c r="Y49">
        <v>11559.9</v>
      </c>
      <c r="Z49">
        <v>11900</v>
      </c>
      <c r="AA49">
        <v>10950.05</v>
      </c>
      <c r="AB49">
        <v>12199.95</v>
      </c>
      <c r="AC49" s="1">
        <f>(Table2[[#This Row],[Close Price]]/Table2[[#This Row],[Day Low]])-1</f>
        <v>-6.2660805261632868E-3</v>
      </c>
      <c r="AD49" s="1">
        <f>(Table2[[#This Row],[Day High]]/Table2[[#This Row],[Close Price]])-1</f>
        <v>3.0499174829071718E-2</v>
      </c>
      <c r="AE49" s="1">
        <f>(Table2[[#This Row],[Close Price]]/Table2[[#This Row],[Current Week Low]])-1</f>
        <v>9.0268946963210084E-3</v>
      </c>
      <c r="AF49" s="1">
        <f>(Table2[[#This Row],[Current Week High]]/Table2[[#This Row],[Close Price]])-1</f>
        <v>2.0211329489679963E-2</v>
      </c>
      <c r="AG49" s="1">
        <f>(Table2[[#This Row],[Close Price]]/Table2[[#This Row],[Current Month Low]])-1</f>
        <v>6.5223446468281043E-2</v>
      </c>
      <c r="AH49" s="1">
        <f>(Table2[[#This Row],[Current Month High]]/Table2[[#This Row],[Close Price]])-1</f>
        <v>4.5926656235934615E-2</v>
      </c>
      <c r="AI49">
        <v>10.414300105021701</v>
      </c>
      <c r="AJ49">
        <v>154.40021810250801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0.17</v>
      </c>
      <c r="AM49" t="s">
        <v>3133</v>
      </c>
      <c r="AN49">
        <v>6.91</v>
      </c>
      <c r="AO49" t="s">
        <v>3133</v>
      </c>
      <c r="AP49">
        <v>0.12004535153408701</v>
      </c>
      <c r="AQ49">
        <f>(Table2[[#This Row],[Sharpe Ratio]]-AVERAGE(Table2[Sharpe Ratio]))/_xlfn.STDEV.P(Table2[Sharpe Ratio])</f>
        <v>0.62910777939034557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4.3644614126134949</v>
      </c>
      <c r="AS49">
        <f>_xlfn.RANK.AVG(Table2[[#This Row],[1Y Return vs Nifty Z-Score]],Table2[1Y Return vs Nifty Z-Score])</f>
        <v>66</v>
      </c>
      <c r="AT49">
        <f>_xlfn.RANK.AVG(Table2[[#This Row],[6M Return vs Nifty Z-Score]],Table2[6M Return vs Nifty Z-Score])</f>
        <v>27</v>
      </c>
      <c r="AU49">
        <f>_xlfn.RANK.AVG(Table2[[#This Row],[Sharpe Ratio Z-Score]],Table2[Sharpe Ratio Z-Score])</f>
        <v>189</v>
      </c>
      <c r="AV49">
        <f>(Table2[[#This Row],[Rank 1Y]]+Table2[[#This Row],[Rank 6M]]+Table2[[#This Row],[Rank Sharpe]])/3</f>
        <v>94</v>
      </c>
    </row>
    <row r="50" spans="1:48" x14ac:dyDescent="0.3">
      <c r="A50" t="s">
        <v>682</v>
      </c>
      <c r="B50" t="s">
        <v>683</v>
      </c>
      <c r="C50" t="s">
        <v>3091</v>
      </c>
      <c r="D50" t="s">
        <v>46</v>
      </c>
      <c r="E50">
        <v>25591.433285399999</v>
      </c>
      <c r="F50">
        <v>272.10000000000002</v>
      </c>
      <c r="G50">
        <v>138.34559876631599</v>
      </c>
      <c r="H50">
        <f>(Table2[[#This Row],[1Y Return vs Nifty]]-AVERAGE(Table2[1Y Return vs Nifty]))/_xlfn.STDEV.P(Table2[1Y Return vs Nifty])</f>
        <v>1.5680309289480554</v>
      </c>
      <c r="I50">
        <v>-16.859774358549899</v>
      </c>
      <c r="J50">
        <f>(Table2[[#This Row],[1M Return vs Nifty]]-AVERAGE(Table2[1M Return vs Nifty]))/_xlfn.STDEV.P(Table2[1M Return vs Nifty])</f>
        <v>-1.5789327617142785</v>
      </c>
      <c r="K50">
        <v>27.443320729281801</v>
      </c>
      <c r="L50">
        <f>(Table2[[#This Row],[6M Return vs Nifty]]-AVERAGE(Table2[6M Return vs Nifty]))/_xlfn.STDEV.P(Table2[6M Return vs Nifty])</f>
        <v>0.60955845788205409</v>
      </c>
      <c r="M50">
        <v>-4.4654736940469304</v>
      </c>
      <c r="N50">
        <f>(Table2[[#This Row],[1W Return vs Nifty]]-AVERAGE(Table2[1W Return vs Nifty]))/_xlfn.STDEV.P(Table2[1W Return vs Nifty])</f>
        <v>-0.7758046458833735</v>
      </c>
      <c r="O50">
        <v>282.95999999999998</v>
      </c>
      <c r="P50">
        <v>280.44103062732597</v>
      </c>
      <c r="Q50">
        <v>228.75316836192999</v>
      </c>
      <c r="R50">
        <v>42.801880489123</v>
      </c>
      <c r="S50" s="1">
        <f>(Table2[[#This Row],[Close Price]]-Table2[[#This Row],[20D EMA]])/Table2[[#This Row],[20D EMA]]</f>
        <v>-3.8379983036471436E-2</v>
      </c>
      <c r="T50" s="1">
        <f>(Table2[[#This Row],[Close Price]]-Table2[[#This Row],[50D EMA]])/Table2[[#This Row],[50D EMA]]</f>
        <v>-2.9742547332206264E-2</v>
      </c>
      <c r="U50" s="1">
        <f>(Table2[[#This Row],[Close Price]]-Table2[[#This Row],[200D EMA]])/Table2[[#This Row],[200D EMA]]</f>
        <v>0.18949172135394116</v>
      </c>
      <c r="V50">
        <v>0.63823907496472498</v>
      </c>
      <c r="W50">
        <v>271.89999999999998</v>
      </c>
      <c r="X50">
        <v>277</v>
      </c>
      <c r="Y50">
        <v>259.14999999999998</v>
      </c>
      <c r="Z50">
        <v>276.60000000000002</v>
      </c>
      <c r="AA50">
        <v>259.14999999999998</v>
      </c>
      <c r="AB50">
        <v>291</v>
      </c>
      <c r="AC50" s="1">
        <f>(Table2[[#This Row],[Close Price]]/Table2[[#This Row],[Day Low]])-1</f>
        <v>7.3556454578915798E-4</v>
      </c>
      <c r="AD50" s="1">
        <f>(Table2[[#This Row],[Day High]]/Table2[[#This Row],[Close Price]])-1</f>
        <v>1.8008085262770868E-2</v>
      </c>
      <c r="AE50" s="1">
        <f>(Table2[[#This Row],[Close Price]]/Table2[[#This Row],[Current Week Low]])-1</f>
        <v>4.9971059232105208E-2</v>
      </c>
      <c r="AF50" s="1">
        <f>(Table2[[#This Row],[Current Week High]]/Table2[[#This Row],[Close Price]])-1</f>
        <v>1.6538037486218293E-2</v>
      </c>
      <c r="AG50" s="1">
        <f>(Table2[[#This Row],[Close Price]]/Table2[[#This Row],[Current Month Low]])-1</f>
        <v>4.9971059232105208E-2</v>
      </c>
      <c r="AH50" s="1">
        <f>(Table2[[#This Row],[Current Month High]]/Table2[[#This Row],[Close Price]])-1</f>
        <v>6.9459757442116743E-2</v>
      </c>
      <c r="AI50">
        <v>29.217199558985602</v>
      </c>
      <c r="AJ50">
        <v>176.805696846388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-0.06</v>
      </c>
      <c r="AM50" t="s">
        <v>3132</v>
      </c>
      <c r="AN50">
        <v>-3.06</v>
      </c>
      <c r="AO50" t="s">
        <v>3132</v>
      </c>
      <c r="AP50">
        <v>0.180213212332337</v>
      </c>
      <c r="AQ50">
        <f>(Table2[[#This Row],[Sharpe Ratio]]-AVERAGE(Table2[Sharpe Ratio]))/_xlfn.STDEV.P(Table2[Sharpe Ratio])</f>
        <v>1.316044402306122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1.1388963815385793</v>
      </c>
      <c r="AS50">
        <f>_xlfn.RANK.AVG(Table2[[#This Row],[1Y Return vs Nifty Z-Score]],Table2[1Y Return vs Nifty Z-Score])</f>
        <v>48</v>
      </c>
      <c r="AT50">
        <f>_xlfn.RANK.AVG(Table2[[#This Row],[6M Return vs Nifty Z-Score]],Table2[6M Return vs Nifty Z-Score])</f>
        <v>159</v>
      </c>
      <c r="AU50">
        <f>_xlfn.RANK.AVG(Table2[[#This Row],[Sharpe Ratio Z-Score]],Table2[Sharpe Ratio Z-Score])</f>
        <v>75</v>
      </c>
      <c r="AV50">
        <f>(Table2[[#This Row],[Rank 1Y]]+Table2[[#This Row],[Rank 6M]]+Table2[[#This Row],[Rank Sharpe]])/3</f>
        <v>94</v>
      </c>
    </row>
    <row r="51" spans="1:48" x14ac:dyDescent="0.3">
      <c r="A51" t="s">
        <v>567</v>
      </c>
      <c r="B51" t="s">
        <v>568</v>
      </c>
      <c r="C51" t="s">
        <v>3099</v>
      </c>
      <c r="D51" t="s">
        <v>228</v>
      </c>
      <c r="E51">
        <v>33769.301578924998</v>
      </c>
      <c r="F51">
        <v>8406.9500000000007</v>
      </c>
      <c r="G51">
        <v>77.492047559625803</v>
      </c>
      <c r="H51">
        <f>(Table2[[#This Row],[1Y Return vs Nifty]]-AVERAGE(Table2[1Y Return vs Nifty]))/_xlfn.STDEV.P(Table2[1Y Return vs Nifty])</f>
        <v>0.65248316678058238</v>
      </c>
      <c r="I51">
        <v>-3.5122279639028902</v>
      </c>
      <c r="J51">
        <f>(Table2[[#This Row],[1M Return vs Nifty]]-AVERAGE(Table2[1M Return vs Nifty]))/_xlfn.STDEV.P(Table2[1M Return vs Nifty])</f>
        <v>-0.30444997219598724</v>
      </c>
      <c r="K51">
        <v>28.4791327455222</v>
      </c>
      <c r="L51">
        <f>(Table2[[#This Row],[6M Return vs Nifty]]-AVERAGE(Table2[6M Return vs Nifty]))/_xlfn.STDEV.P(Table2[6M Return vs Nifty])</f>
        <v>0.64328751502213932</v>
      </c>
      <c r="M51">
        <v>-2.78092039608834</v>
      </c>
      <c r="N51">
        <f>(Table2[[#This Row],[1W Return vs Nifty]]-AVERAGE(Table2[1W Return vs Nifty]))/_xlfn.STDEV.P(Table2[1W Return vs Nifty])</f>
        <v>-0.45002959196003423</v>
      </c>
      <c r="O51">
        <v>8438.9500000000007</v>
      </c>
      <c r="P51">
        <v>8309.9986117109092</v>
      </c>
      <c r="Q51">
        <v>6925.4396279080302</v>
      </c>
      <c r="R51">
        <v>49.280056653572302</v>
      </c>
      <c r="S51" s="1">
        <f>(Table2[[#This Row],[Close Price]]-Table2[[#This Row],[20D EMA]])/Table2[[#This Row],[20D EMA]]</f>
        <v>-3.791940940519851E-3</v>
      </c>
      <c r="T51" s="1">
        <f>(Table2[[#This Row],[Close Price]]-Table2[[#This Row],[50D EMA]])/Table2[[#This Row],[50D EMA]]</f>
        <v>1.1666835678222886E-2</v>
      </c>
      <c r="U51" s="1">
        <f>(Table2[[#This Row],[Close Price]]-Table2[[#This Row],[200D EMA]])/Table2[[#This Row],[200D EMA]]</f>
        <v>0.2139229351046254</v>
      </c>
      <c r="V51">
        <v>1.7278710884758499</v>
      </c>
      <c r="W51">
        <v>8393.0499999999993</v>
      </c>
      <c r="X51">
        <v>8617.15</v>
      </c>
      <c r="Y51">
        <v>8169.95</v>
      </c>
      <c r="Z51">
        <v>8465</v>
      </c>
      <c r="AA51">
        <v>8081</v>
      </c>
      <c r="AB51">
        <v>9329.9500000000007</v>
      </c>
      <c r="AC51" s="1">
        <f>(Table2[[#This Row],[Close Price]]/Table2[[#This Row],[Day Low]])-1</f>
        <v>1.6561321569634746E-3</v>
      </c>
      <c r="AD51" s="1">
        <f>(Table2[[#This Row],[Day High]]/Table2[[#This Row],[Close Price]])-1</f>
        <v>2.5003122416571877E-2</v>
      </c>
      <c r="AE51" s="1">
        <f>(Table2[[#This Row],[Close Price]]/Table2[[#This Row],[Current Week Low]])-1</f>
        <v>2.9008745463558583E-2</v>
      </c>
      <c r="AF51" s="1">
        <f>(Table2[[#This Row],[Current Week High]]/Table2[[#This Row],[Close Price]])-1</f>
        <v>6.9050012192293231E-3</v>
      </c>
      <c r="AG51" s="1">
        <f>(Table2[[#This Row],[Close Price]]/Table2[[#This Row],[Current Month Low]])-1</f>
        <v>4.033535453532977E-2</v>
      </c>
      <c r="AH51" s="1">
        <f>(Table2[[#This Row],[Current Month High]]/Table2[[#This Row],[Close Price]])-1</f>
        <v>0.1097901141317601</v>
      </c>
      <c r="AI51">
        <v>14.903740357680199</v>
      </c>
      <c r="AJ51">
        <v>109.754241516966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0.04</v>
      </c>
      <c r="AM51" t="s">
        <v>3133</v>
      </c>
      <c r="AN51">
        <v>5.37</v>
      </c>
      <c r="AO51" t="s">
        <v>3133</v>
      </c>
      <c r="AP51">
        <v>0.27548787839717997</v>
      </c>
      <c r="AQ51">
        <f>(Table2[[#This Row],[Sharpe Ratio]]-AVERAGE(Table2[Sharpe Ratio]))/_xlfn.STDEV.P(Table2[Sharpe Ratio])</f>
        <v>2.403795512079915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2.9450866297266152</v>
      </c>
      <c r="AS51">
        <f>_xlfn.RANK.AVG(Table2[[#This Row],[1Y Return vs Nifty Z-Score]],Table2[1Y Return vs Nifty Z-Score])</f>
        <v>133</v>
      </c>
      <c r="AT51">
        <f>_xlfn.RANK.AVG(Table2[[#This Row],[6M Return vs Nifty Z-Score]],Table2[6M Return vs Nifty Z-Score])</f>
        <v>150</v>
      </c>
      <c r="AU51">
        <f>_xlfn.RANK.AVG(Table2[[#This Row],[Sharpe Ratio Z-Score]],Table2[Sharpe Ratio Z-Score])</f>
        <v>4</v>
      </c>
      <c r="AV51">
        <f>(Table2[[#This Row],[Rank 1Y]]+Table2[[#This Row],[Rank 6M]]+Table2[[#This Row],[Rank Sharpe]])/3</f>
        <v>95.666666666666671</v>
      </c>
    </row>
    <row r="52" spans="1:48" x14ac:dyDescent="0.3">
      <c r="A52" t="s">
        <v>1506</v>
      </c>
      <c r="B52" t="s">
        <v>1507</v>
      </c>
      <c r="C52" t="s">
        <v>3101</v>
      </c>
      <c r="D52" t="s">
        <v>141</v>
      </c>
      <c r="E52">
        <v>6504.5134160699999</v>
      </c>
      <c r="F52">
        <v>220.42</v>
      </c>
      <c r="G52">
        <v>154.759046950471</v>
      </c>
      <c r="H52">
        <f>(Table2[[#This Row],[1Y Return vs Nifty]]-AVERAGE(Table2[1Y Return vs Nifty]))/_xlfn.STDEV.P(Table2[1Y Return vs Nifty])</f>
        <v>1.81497289792887</v>
      </c>
      <c r="I52">
        <v>2.8998339251647698</v>
      </c>
      <c r="J52">
        <f>(Table2[[#This Row],[1M Return vs Nifty]]-AVERAGE(Table2[1M Return vs Nifty]))/_xlfn.STDEV.P(Table2[1M Return vs Nifty])</f>
        <v>0.30780206883982852</v>
      </c>
      <c r="K52">
        <v>25.301019300372101</v>
      </c>
      <c r="L52">
        <f>(Table2[[#This Row],[6M Return vs Nifty]]-AVERAGE(Table2[6M Return vs Nifty]))/_xlfn.STDEV.P(Table2[6M Return vs Nifty])</f>
        <v>0.53979888165194834</v>
      </c>
      <c r="M52">
        <v>4.9246812197310499</v>
      </c>
      <c r="N52">
        <f>(Table2[[#This Row],[1W Return vs Nifty]]-AVERAGE(Table2[1W Return vs Nifty]))/_xlfn.STDEV.P(Table2[1W Return vs Nifty])</f>
        <v>1.0401534642527939</v>
      </c>
      <c r="O52">
        <v>211.68</v>
      </c>
      <c r="P52">
        <v>199.73319175252701</v>
      </c>
      <c r="Q52">
        <v>158.598517265276</v>
      </c>
      <c r="R52">
        <v>59.492837893703403</v>
      </c>
      <c r="S52" s="1">
        <f>(Table2[[#This Row],[Close Price]]-Table2[[#This Row],[20D EMA]])/Table2[[#This Row],[20D EMA]]</f>
        <v>4.1288737717309051E-2</v>
      </c>
      <c r="T52" s="1">
        <f>(Table2[[#This Row],[Close Price]]-Table2[[#This Row],[50D EMA]])/Table2[[#This Row],[50D EMA]]</f>
        <v>0.10357221083766742</v>
      </c>
      <c r="U52" s="1">
        <f>(Table2[[#This Row],[Close Price]]-Table2[[#This Row],[200D EMA]])/Table2[[#This Row],[200D EMA]]</f>
        <v>0.38979861729299631</v>
      </c>
      <c r="V52">
        <v>0.39953689948902998</v>
      </c>
      <c r="W52">
        <v>210.1</v>
      </c>
      <c r="X52">
        <v>219</v>
      </c>
      <c r="Y52">
        <v>215.3</v>
      </c>
      <c r="Z52">
        <v>225</v>
      </c>
      <c r="AA52">
        <v>205.1</v>
      </c>
      <c r="AB52">
        <v>227.33</v>
      </c>
      <c r="AC52" s="1">
        <f>(Table2[[#This Row],[Close Price]]/Table2[[#This Row],[Day Low]])-1</f>
        <v>4.9119466920513943E-2</v>
      </c>
      <c r="AD52" s="1">
        <f>(Table2[[#This Row],[Day High]]/Table2[[#This Row],[Close Price]])-1</f>
        <v>-6.442246620088854E-3</v>
      </c>
      <c r="AE52" s="1">
        <f>(Table2[[#This Row],[Close Price]]/Table2[[#This Row],[Current Week Low]])-1</f>
        <v>2.3780771017185121E-2</v>
      </c>
      <c r="AF52" s="1">
        <f>(Table2[[#This Row],[Current Week High]]/Table2[[#This Row],[Close Price]])-1</f>
        <v>2.0778513746483984E-2</v>
      </c>
      <c r="AG52" s="1">
        <f>(Table2[[#This Row],[Close Price]]/Table2[[#This Row],[Current Month Low]])-1</f>
        <v>7.4695270599707486E-2</v>
      </c>
      <c r="AH52" s="1">
        <f>(Table2[[#This Row],[Current Month High]]/Table2[[#This Row],[Close Price]])-1</f>
        <v>3.1349242355503293E-2</v>
      </c>
      <c r="AI52">
        <v>8.4157517466654603</v>
      </c>
      <c r="AJ52">
        <v>190.02631578947299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0.22</v>
      </c>
      <c r="AM52" t="s">
        <v>3133</v>
      </c>
      <c r="AN52">
        <v>13.04</v>
      </c>
      <c r="AO52" t="s">
        <v>3133</v>
      </c>
      <c r="AP52">
        <v>0.17778961394232501</v>
      </c>
      <c r="AQ52">
        <f>(Table2[[#This Row],[Sharpe Ratio]]-AVERAGE(Table2[Sharpe Ratio]))/_xlfn.STDEV.P(Table2[Sharpe Ratio])</f>
        <v>1.2883741731962417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4.9911014858696818</v>
      </c>
      <c r="AS52">
        <f>_xlfn.RANK.AVG(Table2[[#This Row],[1Y Return vs Nifty Z-Score]],Table2[1Y Return vs Nifty Z-Score])</f>
        <v>34</v>
      </c>
      <c r="AT52">
        <f>_xlfn.RANK.AVG(Table2[[#This Row],[6M Return vs Nifty Z-Score]],Table2[6M Return vs Nifty Z-Score])</f>
        <v>177</v>
      </c>
      <c r="AU52">
        <f>_xlfn.RANK.AVG(Table2[[#This Row],[Sharpe Ratio Z-Score]],Table2[Sharpe Ratio Z-Score])</f>
        <v>76</v>
      </c>
      <c r="AV52">
        <f>(Table2[[#This Row],[Rank 1Y]]+Table2[[#This Row],[Rank 6M]]+Table2[[#This Row],[Rank Sharpe]])/3</f>
        <v>95.666666666666671</v>
      </c>
    </row>
    <row r="53" spans="1:48" x14ac:dyDescent="0.3">
      <c r="A53" t="s">
        <v>258</v>
      </c>
      <c r="B53" t="s">
        <v>259</v>
      </c>
      <c r="C53" t="s">
        <v>3099</v>
      </c>
      <c r="D53" t="s">
        <v>260</v>
      </c>
      <c r="E53">
        <v>104049.792</v>
      </c>
      <c r="F53">
        <v>3753.6</v>
      </c>
      <c r="G53">
        <v>90.171642100446405</v>
      </c>
      <c r="H53">
        <f>(Table2[[#This Row],[1Y Return vs Nifty]]-AVERAGE(Table2[1Y Return vs Nifty]))/_xlfn.STDEV.P(Table2[1Y Return vs Nifty])</f>
        <v>0.84324893437908788</v>
      </c>
      <c r="I53">
        <v>-5.9390197136604099</v>
      </c>
      <c r="J53">
        <f>(Table2[[#This Row],[1M Return vs Nifty]]-AVERAGE(Table2[1M Return vs Nifty]))/_xlfn.STDEV.P(Table2[1M Return vs Nifty])</f>
        <v>-0.53617078644626315</v>
      </c>
      <c r="K53">
        <v>33.559943030983298</v>
      </c>
      <c r="L53">
        <f>(Table2[[#This Row],[6M Return vs Nifty]]-AVERAGE(Table2[6M Return vs Nifty]))/_xlfn.STDEV.P(Table2[6M Return vs Nifty])</f>
        <v>0.80873350111743614</v>
      </c>
      <c r="M53">
        <v>8.2912870165757795</v>
      </c>
      <c r="N53">
        <f>(Table2[[#This Row],[1W Return vs Nifty]]-AVERAGE(Table2[1W Return vs Nifty]))/_xlfn.STDEV.P(Table2[1W Return vs Nifty])</f>
        <v>1.6912199436184583</v>
      </c>
      <c r="O53">
        <v>3723.44</v>
      </c>
      <c r="P53">
        <v>3704.1169409378299</v>
      </c>
      <c r="Q53">
        <v>3024.8362432413501</v>
      </c>
      <c r="R53">
        <v>55.128034383666098</v>
      </c>
      <c r="S53" s="1">
        <f>(Table2[[#This Row],[Close Price]]-Table2[[#This Row],[20D EMA]])/Table2[[#This Row],[20D EMA]]</f>
        <v>8.100036525363603E-3</v>
      </c>
      <c r="T53" s="1">
        <f>(Table2[[#This Row],[Close Price]]-Table2[[#This Row],[50D EMA]])/Table2[[#This Row],[50D EMA]]</f>
        <v>1.335893543621266E-2</v>
      </c>
      <c r="U53" s="1">
        <f>(Table2[[#This Row],[Close Price]]-Table2[[#This Row],[200D EMA]])/Table2[[#This Row],[200D EMA]]</f>
        <v>0.24092668103504411</v>
      </c>
      <c r="V53">
        <v>1.32267707759903</v>
      </c>
      <c r="W53">
        <v>3716.7</v>
      </c>
      <c r="X53">
        <v>3754.55</v>
      </c>
      <c r="Y53">
        <v>3650.05</v>
      </c>
      <c r="Z53">
        <v>3776.55</v>
      </c>
      <c r="AA53">
        <v>3359.05</v>
      </c>
      <c r="AB53">
        <v>3864.95</v>
      </c>
      <c r="AC53" s="1">
        <f>(Table2[[#This Row],[Close Price]]/Table2[[#This Row],[Day Low]])-1</f>
        <v>9.9281620792639469E-3</v>
      </c>
      <c r="AD53" s="1">
        <f>(Table2[[#This Row],[Day High]]/Table2[[#This Row],[Close Price]])-1</f>
        <v>2.5309036658138773E-4</v>
      </c>
      <c r="AE53" s="1">
        <f>(Table2[[#This Row],[Close Price]]/Table2[[#This Row],[Current Week Low]])-1</f>
        <v>2.8369474390761651E-2</v>
      </c>
      <c r="AF53" s="1">
        <f>(Table2[[#This Row],[Current Week High]]/Table2[[#This Row],[Close Price]])-1</f>
        <v>6.1141304347827052E-3</v>
      </c>
      <c r="AG53" s="1">
        <f>(Table2[[#This Row],[Close Price]]/Table2[[#This Row],[Current Month Low]])-1</f>
        <v>0.11745880531697939</v>
      </c>
      <c r="AH53" s="1">
        <f>(Table2[[#This Row],[Current Month High]]/Table2[[#This Row],[Close Price]])-1</f>
        <v>2.9664855072463636E-2</v>
      </c>
      <c r="AI53">
        <v>11.143968456947899</v>
      </c>
      <c r="AJ53">
        <v>127.036835420068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-0.06</v>
      </c>
      <c r="AM53" t="s">
        <v>3132</v>
      </c>
      <c r="AN53">
        <v>3.96</v>
      </c>
      <c r="AO53" t="s">
        <v>3133</v>
      </c>
      <c r="AP53">
        <v>0.19172882896530999</v>
      </c>
      <c r="AQ53">
        <f>(Table2[[#This Row],[Sharpe Ratio]]-AVERAGE(Table2[Sharpe Ratio]))/_xlfn.STDEV.P(Table2[Sharpe Ratio])</f>
        <v>1.4475182272967102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4.2545498199654297</v>
      </c>
      <c r="AS53">
        <f>_xlfn.RANK.AVG(Table2[[#This Row],[1Y Return vs Nifty Z-Score]],Table2[1Y Return vs Nifty Z-Score])</f>
        <v>113</v>
      </c>
      <c r="AT53">
        <f>_xlfn.RANK.AVG(Table2[[#This Row],[6M Return vs Nifty Z-Score]],Table2[6M Return vs Nifty Z-Score])</f>
        <v>128</v>
      </c>
      <c r="AU53">
        <f>_xlfn.RANK.AVG(Table2[[#This Row],[Sharpe Ratio Z-Score]],Table2[Sharpe Ratio Z-Score])</f>
        <v>56</v>
      </c>
      <c r="AV53">
        <f>(Table2[[#This Row],[Rank 1Y]]+Table2[[#This Row],[Rank 6M]]+Table2[[#This Row],[Rank Sharpe]])/3</f>
        <v>99</v>
      </c>
    </row>
    <row r="54" spans="1:48" x14ac:dyDescent="0.3">
      <c r="A54" t="s">
        <v>247</v>
      </c>
      <c r="B54" t="s">
        <v>248</v>
      </c>
      <c r="C54" t="s">
        <v>3099</v>
      </c>
      <c r="D54" t="s">
        <v>161</v>
      </c>
      <c r="E54">
        <v>107884.30876999001</v>
      </c>
      <c r="F54">
        <v>705.85</v>
      </c>
      <c r="G54">
        <v>50.398516308622199</v>
      </c>
      <c r="H54">
        <f>(Table2[[#This Row],[1Y Return vs Nifty]]-AVERAGE(Table2[1Y Return vs Nifty]))/_xlfn.STDEV.P(Table2[1Y Return vs Nifty])</f>
        <v>0.24485828024242817</v>
      </c>
      <c r="I54">
        <v>-4.0255697546121398</v>
      </c>
      <c r="J54">
        <f>(Table2[[#This Row],[1M Return vs Nifty]]-AVERAGE(Table2[1M Return vs Nifty]))/_xlfn.STDEV.P(Table2[1M Return vs Nifty])</f>
        <v>-0.35346611778974391</v>
      </c>
      <c r="K54">
        <v>47.987331736371701</v>
      </c>
      <c r="L54">
        <f>(Table2[[#This Row],[6M Return vs Nifty]]-AVERAGE(Table2[6M Return vs Nifty]))/_xlfn.STDEV.P(Table2[6M Return vs Nifty])</f>
        <v>1.2785313122999309</v>
      </c>
      <c r="M54">
        <v>1.5848345203123699</v>
      </c>
      <c r="N54">
        <f>(Table2[[#This Row],[1W Return vs Nifty]]-AVERAGE(Table2[1W Return vs Nifty]))/_xlfn.STDEV.P(Table2[1W Return vs Nifty])</f>
        <v>0.39426191548592743</v>
      </c>
      <c r="O54">
        <v>707.44</v>
      </c>
      <c r="P54">
        <v>688.55933856241802</v>
      </c>
      <c r="Q54">
        <v>563.99076544440402</v>
      </c>
      <c r="R54">
        <v>49.889123101363502</v>
      </c>
      <c r="S54" s="1">
        <f>(Table2[[#This Row],[Close Price]]-Table2[[#This Row],[20D EMA]])/Table2[[#This Row],[20D EMA]]</f>
        <v>-2.2475404274567901E-3</v>
      </c>
      <c r="T54" s="1">
        <f>(Table2[[#This Row],[Close Price]]-Table2[[#This Row],[50D EMA]])/Table2[[#This Row],[50D EMA]]</f>
        <v>2.5111360008102775E-2</v>
      </c>
      <c r="U54" s="1">
        <f>(Table2[[#This Row],[Close Price]]-Table2[[#This Row],[200D EMA]])/Table2[[#This Row],[200D EMA]]</f>
        <v>0.25152758386711549</v>
      </c>
      <c r="V54">
        <v>0.60009921091024199</v>
      </c>
      <c r="W54">
        <v>699</v>
      </c>
      <c r="X54">
        <v>712.9</v>
      </c>
      <c r="Y54">
        <v>696.45</v>
      </c>
      <c r="Z54">
        <v>716.75</v>
      </c>
      <c r="AA54">
        <v>665.55</v>
      </c>
      <c r="AB54">
        <v>748.4</v>
      </c>
      <c r="AC54" s="1">
        <f>(Table2[[#This Row],[Close Price]]/Table2[[#This Row],[Day Low]])-1</f>
        <v>9.7997138769672087E-3</v>
      </c>
      <c r="AD54" s="1">
        <f>(Table2[[#This Row],[Day High]]/Table2[[#This Row],[Close Price]])-1</f>
        <v>9.9879577813981602E-3</v>
      </c>
      <c r="AE54" s="1">
        <f>(Table2[[#This Row],[Close Price]]/Table2[[#This Row],[Current Week Low]])-1</f>
        <v>1.3497020604494203E-2</v>
      </c>
      <c r="AF54" s="1">
        <f>(Table2[[#This Row],[Current Week High]]/Table2[[#This Row],[Close Price]])-1</f>
        <v>1.5442374442161899E-2</v>
      </c>
      <c r="AG54" s="1">
        <f>(Table2[[#This Row],[Close Price]]/Table2[[#This Row],[Current Month Low]])-1</f>
        <v>6.0551423634588097E-2</v>
      </c>
      <c r="AH54" s="1">
        <f>(Table2[[#This Row],[Current Month High]]/Table2[[#This Row],[Close Price]])-1</f>
        <v>6.0281929588439365E-2</v>
      </c>
      <c r="AI54">
        <v>11.036339165545</v>
      </c>
      <c r="AJ54">
        <v>96.506124721603499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0.08</v>
      </c>
      <c r="AM54" t="s">
        <v>3133</v>
      </c>
      <c r="AN54">
        <v>-3.12</v>
      </c>
      <c r="AO54" t="s">
        <v>3132</v>
      </c>
      <c r="AP54">
        <v>0.24795952627246201</v>
      </c>
      <c r="AQ54">
        <f>(Table2[[#This Row],[Sharpe Ratio]]-AVERAGE(Table2[Sharpe Ratio]))/_xlfn.STDEV.P(Table2[Sharpe Ratio])</f>
        <v>2.089504244414635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3.6536896346531775</v>
      </c>
      <c r="AS54">
        <f>_xlfn.RANK.AVG(Table2[[#This Row],[1Y Return vs Nifty Z-Score]],Table2[1Y Return vs Nifty Z-Score])</f>
        <v>228</v>
      </c>
      <c r="AT54">
        <f>_xlfn.RANK.AVG(Table2[[#This Row],[6M Return vs Nifty Z-Score]],Table2[6M Return vs Nifty Z-Score])</f>
        <v>73</v>
      </c>
      <c r="AU54">
        <f>_xlfn.RANK.AVG(Table2[[#This Row],[Sharpe Ratio Z-Score]],Table2[Sharpe Ratio Z-Score])</f>
        <v>12</v>
      </c>
      <c r="AV54">
        <f>(Table2[[#This Row],[Rank 1Y]]+Table2[[#This Row],[Rank 6M]]+Table2[[#This Row],[Rank Sharpe]])/3</f>
        <v>104.33333333333333</v>
      </c>
    </row>
    <row r="55" spans="1:48" x14ac:dyDescent="0.3">
      <c r="A55" t="s">
        <v>784</v>
      </c>
      <c r="B55" t="s">
        <v>785</v>
      </c>
      <c r="C55" t="s">
        <v>3091</v>
      </c>
      <c r="D55" t="s">
        <v>46</v>
      </c>
      <c r="E55">
        <v>20229.217065360001</v>
      </c>
      <c r="F55">
        <v>322.2</v>
      </c>
      <c r="G55">
        <v>82.822342952363002</v>
      </c>
      <c r="H55">
        <f>(Table2[[#This Row],[1Y Return vs Nifty]]-AVERAGE(Table2[1Y Return vs Nifty]))/_xlfn.STDEV.P(Table2[1Y Return vs Nifty])</f>
        <v>0.73267799389817578</v>
      </c>
      <c r="I55">
        <v>-2.4913230763322902</v>
      </c>
      <c r="J55">
        <f>(Table2[[#This Row],[1M Return vs Nifty]]-AVERAGE(Table2[1M Return vs Nifty]))/_xlfn.STDEV.P(Table2[1M Return vs Nifty])</f>
        <v>-0.20696945626643426</v>
      </c>
      <c r="K55">
        <v>38.847059749381899</v>
      </c>
      <c r="L55">
        <f>(Table2[[#This Row],[6M Return vs Nifty]]-AVERAGE(Table2[6M Return vs Nifty]))/_xlfn.STDEV.P(Table2[6M Return vs Nifty])</f>
        <v>0.98089742575352423</v>
      </c>
      <c r="M55">
        <v>-1.9162331649525199</v>
      </c>
      <c r="N55">
        <f>(Table2[[#This Row],[1W Return vs Nifty]]-AVERAGE(Table2[1W Return vs Nifty]))/_xlfn.STDEV.P(Table2[1W Return vs Nifty])</f>
        <v>-0.28280809193895318</v>
      </c>
      <c r="O55">
        <v>328.18</v>
      </c>
      <c r="P55">
        <v>318.35373461608799</v>
      </c>
      <c r="Q55">
        <v>253.26131766784101</v>
      </c>
      <c r="R55">
        <v>43.986709753559502</v>
      </c>
      <c r="S55" s="1">
        <f>(Table2[[#This Row],[Close Price]]-Table2[[#This Row],[20D EMA]])/Table2[[#This Row],[20D EMA]]</f>
        <v>-1.822170759948814E-2</v>
      </c>
      <c r="T55" s="1">
        <f>(Table2[[#This Row],[Close Price]]-Table2[[#This Row],[50D EMA]])/Table2[[#This Row],[50D EMA]]</f>
        <v>1.2081734767617289E-2</v>
      </c>
      <c r="U55" s="1">
        <f>(Table2[[#This Row],[Close Price]]-Table2[[#This Row],[200D EMA]])/Table2[[#This Row],[200D EMA]]</f>
        <v>0.27220375763255683</v>
      </c>
      <c r="V55">
        <v>0.98344866444850998</v>
      </c>
      <c r="W55">
        <v>318</v>
      </c>
      <c r="X55">
        <v>323.39999999999998</v>
      </c>
      <c r="Y55">
        <v>319.2</v>
      </c>
      <c r="Z55">
        <v>327.3</v>
      </c>
      <c r="AA55">
        <v>309.3</v>
      </c>
      <c r="AB55">
        <v>362.6</v>
      </c>
      <c r="AC55" s="1">
        <f>(Table2[[#This Row],[Close Price]]/Table2[[#This Row],[Day Low]])-1</f>
        <v>1.3207547169811207E-2</v>
      </c>
      <c r="AD55" s="1">
        <f>(Table2[[#This Row],[Day High]]/Table2[[#This Row],[Close Price]])-1</f>
        <v>3.7243947858471849E-3</v>
      </c>
      <c r="AE55" s="1">
        <f>(Table2[[#This Row],[Close Price]]/Table2[[#This Row],[Current Week Low]])-1</f>
        <v>9.3984962406015171E-3</v>
      </c>
      <c r="AF55" s="1">
        <f>(Table2[[#This Row],[Current Week High]]/Table2[[#This Row],[Close Price]])-1</f>
        <v>1.5828677839851091E-2</v>
      </c>
      <c r="AG55" s="1">
        <f>(Table2[[#This Row],[Close Price]]/Table2[[#This Row],[Current Month Low]])-1</f>
        <v>4.1707080504364669E-2</v>
      </c>
      <c r="AH55" s="1">
        <f>(Table2[[#This Row],[Current Month High]]/Table2[[#This Row],[Close Price]])-1</f>
        <v>0.12538795779019263</v>
      </c>
      <c r="AI55">
        <v>13.128491620111699</v>
      </c>
      <c r="AJ55">
        <v>135.957524716221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0.08</v>
      </c>
      <c r="AM55" t="s">
        <v>3133</v>
      </c>
      <c r="AN55">
        <v>-3.88</v>
      </c>
      <c r="AO55" t="s">
        <v>3132</v>
      </c>
      <c r="AP55">
        <v>0.16753967230300301</v>
      </c>
      <c r="AQ55">
        <f>(Table2[[#This Row],[Sharpe Ratio]]-AVERAGE(Table2[Sharpe Ratio]))/_xlfn.STDEV.P(Table2[Sharpe Ratio])</f>
        <v>1.1713505628935728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2.3951484343398852</v>
      </c>
      <c r="AS55">
        <f>_xlfn.RANK.AVG(Table2[[#This Row],[1Y Return vs Nifty Z-Score]],Table2[1Y Return vs Nifty Z-Score])</f>
        <v>122</v>
      </c>
      <c r="AT55">
        <f>_xlfn.RANK.AVG(Table2[[#This Row],[6M Return vs Nifty Z-Score]],Table2[6M Return vs Nifty Z-Score])</f>
        <v>103</v>
      </c>
      <c r="AU55">
        <f>_xlfn.RANK.AVG(Table2[[#This Row],[Sharpe Ratio Z-Score]],Table2[Sharpe Ratio Z-Score])</f>
        <v>91</v>
      </c>
      <c r="AV55">
        <f>(Table2[[#This Row],[Rank 1Y]]+Table2[[#This Row],[Rank 6M]]+Table2[[#This Row],[Rank Sharpe]])/3</f>
        <v>105.33333333333333</v>
      </c>
    </row>
    <row r="56" spans="1:48" x14ac:dyDescent="0.3">
      <c r="A56" t="s">
        <v>1018</v>
      </c>
      <c r="B56" t="s">
        <v>1019</v>
      </c>
      <c r="C56" t="s">
        <v>3099</v>
      </c>
      <c r="D56" t="s">
        <v>436</v>
      </c>
      <c r="E56">
        <v>13008.458348413</v>
      </c>
      <c r="F56">
        <v>210.43</v>
      </c>
      <c r="G56">
        <v>217.12381701900799</v>
      </c>
      <c r="H56">
        <f>(Table2[[#This Row],[1Y Return vs Nifty]]-AVERAGE(Table2[1Y Return vs Nifty]))/_xlfn.STDEV.P(Table2[1Y Return vs Nifty])</f>
        <v>2.7532570989675884</v>
      </c>
      <c r="I56">
        <v>11.895161035551901</v>
      </c>
      <c r="J56">
        <f>(Table2[[#This Row],[1M Return vs Nifty]]-AVERAGE(Table2[1M Return vs Nifty]))/_xlfn.STDEV.P(Table2[1M Return vs Nifty])</f>
        <v>1.1667157035490106</v>
      </c>
      <c r="K56">
        <v>15.990795028589799</v>
      </c>
      <c r="L56">
        <f>(Table2[[#This Row],[6M Return vs Nifty]]-AVERAGE(Table2[6M Return vs Nifty]))/_xlfn.STDEV.P(Table2[6M Return vs Nifty])</f>
        <v>0.2366308535480218</v>
      </c>
      <c r="M56">
        <v>1.0312492335332</v>
      </c>
      <c r="N56">
        <f>(Table2[[#This Row],[1W Return vs Nifty]]-AVERAGE(Table2[1W Return vs Nifty]))/_xlfn.STDEV.P(Table2[1W Return vs Nifty])</f>
        <v>0.28720428966298678</v>
      </c>
      <c r="O56">
        <v>203.16</v>
      </c>
      <c r="P56">
        <v>192.896586867412</v>
      </c>
      <c r="Q56">
        <v>157.269934712772</v>
      </c>
      <c r="R56">
        <v>57.786943990407799</v>
      </c>
      <c r="S56" s="1">
        <f>(Table2[[#This Row],[Close Price]]-Table2[[#This Row],[20D EMA]])/Table2[[#This Row],[20D EMA]]</f>
        <v>3.5784603268359964E-2</v>
      </c>
      <c r="T56" s="1">
        <f>(Table2[[#This Row],[Close Price]]-Table2[[#This Row],[50D EMA]])/Table2[[#This Row],[50D EMA]]</f>
        <v>9.0895403684045736E-2</v>
      </c>
      <c r="U56" s="1">
        <f>(Table2[[#This Row],[Close Price]]-Table2[[#This Row],[200D EMA]])/Table2[[#This Row],[200D EMA]]</f>
        <v>0.33801797771656888</v>
      </c>
      <c r="V56">
        <v>1.3485595632551699</v>
      </c>
      <c r="W56">
        <v>208.81</v>
      </c>
      <c r="X56">
        <v>213.9</v>
      </c>
      <c r="Y56">
        <v>202.56</v>
      </c>
      <c r="Z56">
        <v>214.5</v>
      </c>
      <c r="AA56">
        <v>193.66</v>
      </c>
      <c r="AB56">
        <v>223.95</v>
      </c>
      <c r="AC56" s="1">
        <f>(Table2[[#This Row],[Close Price]]/Table2[[#This Row],[Day Low]])-1</f>
        <v>7.758249125999761E-3</v>
      </c>
      <c r="AD56" s="1">
        <f>(Table2[[#This Row],[Day High]]/Table2[[#This Row],[Close Price]])-1</f>
        <v>1.6490044195219378E-2</v>
      </c>
      <c r="AE56" s="1">
        <f>(Table2[[#This Row],[Close Price]]/Table2[[#This Row],[Current Week Low]])-1</f>
        <v>3.8852685624012562E-2</v>
      </c>
      <c r="AF56" s="1">
        <f>(Table2[[#This Row],[Current Week High]]/Table2[[#This Row],[Close Price]])-1</f>
        <v>1.934134866701509E-2</v>
      </c>
      <c r="AG56" s="1">
        <f>(Table2[[#This Row],[Close Price]]/Table2[[#This Row],[Current Month Low]])-1</f>
        <v>8.6595063513374093E-2</v>
      </c>
      <c r="AH56" s="1">
        <f>(Table2[[#This Row],[Current Month High]]/Table2[[#This Row],[Close Price]])-1</f>
        <v>6.4249394097799728E-2</v>
      </c>
      <c r="AI56">
        <v>6.6387872451646599</v>
      </c>
      <c r="AJ56">
        <v>269.17543859649101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0.18</v>
      </c>
      <c r="AM56" t="s">
        <v>3133</v>
      </c>
      <c r="AN56">
        <v>-0.28000000000000003</v>
      </c>
      <c r="AO56" t="s">
        <v>3132</v>
      </c>
      <c r="AP56">
        <v>0.196264428636618</v>
      </c>
      <c r="AQ56">
        <f>(Table2[[#This Row],[Sharpe Ratio]]-AVERAGE(Table2[Sharpe Ratio]))/_xlfn.STDEV.P(Table2[Sharpe Ratio])</f>
        <v>1.4993011805174246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5.9431091262450328</v>
      </c>
      <c r="AS56">
        <f>_xlfn.RANK.AVG(Table2[[#This Row],[1Y Return vs Nifty Z-Score]],Table2[1Y Return vs Nifty Z-Score])</f>
        <v>16</v>
      </c>
      <c r="AT56">
        <f>_xlfn.RANK.AVG(Table2[[#This Row],[6M Return vs Nifty Z-Score]],Table2[6M Return vs Nifty Z-Score])</f>
        <v>255</v>
      </c>
      <c r="AU56">
        <f>_xlfn.RANK.AVG(Table2[[#This Row],[Sharpe Ratio Z-Score]],Table2[Sharpe Ratio Z-Score])</f>
        <v>49</v>
      </c>
      <c r="AV56">
        <f>(Table2[[#This Row],[Rank 1Y]]+Table2[[#This Row],[Rank 6M]]+Table2[[#This Row],[Rank Sharpe]])/3</f>
        <v>106.66666666666667</v>
      </c>
    </row>
    <row r="57" spans="1:48" x14ac:dyDescent="0.3">
      <c r="A57" t="s">
        <v>959</v>
      </c>
      <c r="B57" t="s">
        <v>960</v>
      </c>
      <c r="C57" t="s">
        <v>3092</v>
      </c>
      <c r="D57" t="s">
        <v>54</v>
      </c>
      <c r="E57">
        <v>15118.4292474799</v>
      </c>
      <c r="F57">
        <v>956.6</v>
      </c>
      <c r="G57">
        <v>268.345359508971</v>
      </c>
      <c r="H57">
        <f>(Table2[[#This Row],[1Y Return vs Nifty]]-AVERAGE(Table2[1Y Return vs Nifty]))/_xlfn.STDEV.P(Table2[1Y Return vs Nifty])</f>
        <v>3.5238903269639206</v>
      </c>
      <c r="I57">
        <v>9.9589240244515</v>
      </c>
      <c r="J57">
        <f>(Table2[[#This Row],[1M Return vs Nifty]]-AVERAGE(Table2[1M Return vs Nifty]))/_xlfn.STDEV.P(Table2[1M Return vs Nifty])</f>
        <v>0.98183522633520148</v>
      </c>
      <c r="K57">
        <v>107.628592017477</v>
      </c>
      <c r="L57">
        <f>(Table2[[#This Row],[6M Return vs Nifty]]-AVERAGE(Table2[6M Return vs Nifty]))/_xlfn.STDEV.P(Table2[6M Return vs Nifty])</f>
        <v>3.2206245149155897</v>
      </c>
      <c r="M57">
        <v>8.7426626399798195</v>
      </c>
      <c r="N57">
        <f>(Table2[[#This Row],[1W Return vs Nifty]]-AVERAGE(Table2[1W Return vs Nifty]))/_xlfn.STDEV.P(Table2[1W Return vs Nifty])</f>
        <v>1.7785112856213081</v>
      </c>
      <c r="O57">
        <v>877.51</v>
      </c>
      <c r="P57">
        <v>777.73097099394499</v>
      </c>
      <c r="Q57">
        <v>565.260613545144</v>
      </c>
      <c r="R57">
        <v>74.165199484860096</v>
      </c>
      <c r="S57" s="1">
        <f>(Table2[[#This Row],[Close Price]]-Table2[[#This Row],[20D EMA]])/Table2[[#This Row],[20D EMA]]</f>
        <v>9.0130027008239258E-2</v>
      </c>
      <c r="T57" s="1">
        <f>(Table2[[#This Row],[Close Price]]-Table2[[#This Row],[50D EMA]])/Table2[[#This Row],[50D EMA]]</f>
        <v>0.22998830659586478</v>
      </c>
      <c r="U57" s="1">
        <f>(Table2[[#This Row],[Close Price]]-Table2[[#This Row],[200D EMA]])/Table2[[#This Row],[200D EMA]]</f>
        <v>0.69231674218462436</v>
      </c>
      <c r="V57">
        <v>0.47507239738587598</v>
      </c>
      <c r="W57">
        <v>962.45</v>
      </c>
      <c r="X57">
        <v>992</v>
      </c>
      <c r="Y57">
        <v>956.6</v>
      </c>
      <c r="Z57">
        <v>995</v>
      </c>
      <c r="AA57">
        <v>840</v>
      </c>
      <c r="AB57">
        <v>995</v>
      </c>
      <c r="AC57" s="1">
        <f>(Table2[[#This Row],[Close Price]]/Table2[[#This Row],[Day Low]])-1</f>
        <v>-6.0782378305366258E-3</v>
      </c>
      <c r="AD57" s="1">
        <f>(Table2[[#This Row],[Day High]]/Table2[[#This Row],[Close Price]])-1</f>
        <v>3.7006063140288425E-2</v>
      </c>
      <c r="AE57" s="1">
        <f>(Table2[[#This Row],[Close Price]]/Table2[[#This Row],[Current Week Low]])-1</f>
        <v>0</v>
      </c>
      <c r="AF57" s="1">
        <f>(Table2[[#This Row],[Current Week High]]/Table2[[#This Row],[Close Price]])-1</f>
        <v>4.0142170186075576E-2</v>
      </c>
      <c r="AG57" s="1">
        <f>(Table2[[#This Row],[Close Price]]/Table2[[#This Row],[Current Month Low]])-1</f>
        <v>0.13880952380952394</v>
      </c>
      <c r="AH57" s="1">
        <f>(Table2[[#This Row],[Current Month High]]/Table2[[#This Row],[Close Price]])-1</f>
        <v>4.0142170186075576E-2</v>
      </c>
      <c r="AI57">
        <v>4.0142170186075496</v>
      </c>
      <c r="AJ57">
        <v>348.581477139507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0.54</v>
      </c>
      <c r="AM57" t="s">
        <v>3133</v>
      </c>
      <c r="AN57">
        <v>14.51</v>
      </c>
      <c r="AO57" t="s">
        <v>3133</v>
      </c>
      <c r="AP57">
        <v>7.7146730057664994E-2</v>
      </c>
      <c r="AQ57">
        <f>(Table2[[#This Row],[Sharpe Ratio]]-AVERAGE(Table2[Sharpe Ratio]))/_xlfn.STDEV.P(Table2[Sharpe Ratio])</f>
        <v>0.13933410663891824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9.644195460474938</v>
      </c>
      <c r="AS57">
        <f>_xlfn.RANK.AVG(Table2[[#This Row],[1Y Return vs Nifty Z-Score]],Table2[1Y Return vs Nifty Z-Score])</f>
        <v>8</v>
      </c>
      <c r="AT57">
        <f>_xlfn.RANK.AVG(Table2[[#This Row],[6M Return vs Nifty Z-Score]],Table2[6M Return vs Nifty Z-Score])</f>
        <v>7</v>
      </c>
      <c r="AU57">
        <f>_xlfn.RANK.AVG(Table2[[#This Row],[Sharpe Ratio Z-Score]],Table2[Sharpe Ratio Z-Score])</f>
        <v>306</v>
      </c>
      <c r="AV57">
        <f>(Table2[[#This Row],[Rank 1Y]]+Table2[[#This Row],[Rank 6M]]+Table2[[#This Row],[Rank Sharpe]])/3</f>
        <v>107</v>
      </c>
    </row>
    <row r="58" spans="1:48" x14ac:dyDescent="0.3">
      <c r="A58" t="s">
        <v>1254</v>
      </c>
      <c r="B58" t="s">
        <v>1255</v>
      </c>
      <c r="C58" t="s">
        <v>3099</v>
      </c>
      <c r="D58" t="s">
        <v>260</v>
      </c>
      <c r="E58">
        <v>8949.5139262320008</v>
      </c>
      <c r="F58">
        <v>78.209999999999994</v>
      </c>
      <c r="G58">
        <v>44.958999572933102</v>
      </c>
      <c r="H58">
        <f>(Table2[[#This Row],[1Y Return vs Nifty]]-AVERAGE(Table2[1Y Return vs Nifty]))/_xlfn.STDEV.P(Table2[1Y Return vs Nifty])</f>
        <v>0.16302020709994972</v>
      </c>
      <c r="I58">
        <v>-5.7919684085311802</v>
      </c>
      <c r="J58">
        <f>(Table2[[#This Row],[1M Return vs Nifty]]-AVERAGE(Table2[1M Return vs Nifty]))/_xlfn.STDEV.P(Table2[1M Return vs Nifty])</f>
        <v>-0.52212967716504211</v>
      </c>
      <c r="K58">
        <v>52.366100652061697</v>
      </c>
      <c r="L58">
        <f>(Table2[[#This Row],[6M Return vs Nifty]]-AVERAGE(Table2[6M Return vs Nifty]))/_xlfn.STDEV.P(Table2[6M Return vs Nifty])</f>
        <v>1.4211167859620359</v>
      </c>
      <c r="M58">
        <v>-5.5111295699518799</v>
      </c>
      <c r="N58">
        <f>(Table2[[#This Row],[1W Return vs Nifty]]-AVERAGE(Table2[1W Return vs Nifty]))/_xlfn.STDEV.P(Table2[1W Return vs Nifty])</f>
        <v>-0.97802359601751476</v>
      </c>
      <c r="O58">
        <v>81.2</v>
      </c>
      <c r="P58">
        <v>76.627471392817299</v>
      </c>
      <c r="Q58">
        <v>59.746343035931602</v>
      </c>
      <c r="R58">
        <v>35.667389830914303</v>
      </c>
      <c r="S58" s="1">
        <f>(Table2[[#This Row],[Close Price]]-Table2[[#This Row],[20D EMA]])/Table2[[#This Row],[20D EMA]]</f>
        <v>-3.6822660098522281E-2</v>
      </c>
      <c r="T58" s="1">
        <f>(Table2[[#This Row],[Close Price]]-Table2[[#This Row],[50D EMA]])/Table2[[#This Row],[50D EMA]]</f>
        <v>2.0652235789827118E-2</v>
      </c>
      <c r="U58" s="1">
        <f>(Table2[[#This Row],[Close Price]]-Table2[[#This Row],[200D EMA]])/Table2[[#This Row],[200D EMA]]</f>
        <v>0.30903409356727157</v>
      </c>
      <c r="V58">
        <v>0.79019309237718605</v>
      </c>
      <c r="W58">
        <v>78.3</v>
      </c>
      <c r="X58">
        <v>79.5</v>
      </c>
      <c r="Y58">
        <v>77.099999999999994</v>
      </c>
      <c r="Z58">
        <v>79.349999999999994</v>
      </c>
      <c r="AA58">
        <v>76.099999999999994</v>
      </c>
      <c r="AB58">
        <v>87.75</v>
      </c>
      <c r="AC58" s="1">
        <f>(Table2[[#This Row],[Close Price]]/Table2[[#This Row],[Day Low]])-1</f>
        <v>-1.1494252873563982E-3</v>
      </c>
      <c r="AD58" s="1">
        <f>(Table2[[#This Row],[Day High]]/Table2[[#This Row],[Close Price]])-1</f>
        <v>1.6494054468738195E-2</v>
      </c>
      <c r="AE58" s="1">
        <f>(Table2[[#This Row],[Close Price]]/Table2[[#This Row],[Current Week Low]])-1</f>
        <v>1.4396887159533023E-2</v>
      </c>
      <c r="AF58" s="1">
        <f>(Table2[[#This Row],[Current Week High]]/Table2[[#This Row],[Close Price]])-1</f>
        <v>1.4576141158419542E-2</v>
      </c>
      <c r="AG58" s="1">
        <f>(Table2[[#This Row],[Close Price]]/Table2[[#This Row],[Current Month Low]])-1</f>
        <v>2.7726675427069747E-2</v>
      </c>
      <c r="AH58" s="1">
        <f>(Table2[[#This Row],[Current Month High]]/Table2[[#This Row],[Close Price]])-1</f>
        <v>0.12197928653624857</v>
      </c>
      <c r="AI58">
        <v>19.4220687891574</v>
      </c>
      <c r="AJ58">
        <v>110.095300887077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0.18</v>
      </c>
      <c r="AM58" t="s">
        <v>3133</v>
      </c>
      <c r="AN58">
        <v>-12.84</v>
      </c>
      <c r="AO58" t="s">
        <v>3132</v>
      </c>
      <c r="AP58">
        <v>0.23588900042022801</v>
      </c>
      <c r="AQ58">
        <f>(Table2[[#This Row],[Sharpe Ratio]]-AVERAGE(Table2[Sharpe Ratio]))/_xlfn.STDEV.P(Table2[Sharpe Ratio])</f>
        <v>1.951695019427325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2.0356787393067535</v>
      </c>
      <c r="AS58">
        <f>_xlfn.RANK.AVG(Table2[[#This Row],[1Y Return vs Nifty Z-Score]],Table2[1Y Return vs Nifty Z-Score])</f>
        <v>250</v>
      </c>
      <c r="AT58">
        <f>_xlfn.RANK.AVG(Table2[[#This Row],[6M Return vs Nifty Z-Score]],Table2[6M Return vs Nifty Z-Score])</f>
        <v>64</v>
      </c>
      <c r="AU58">
        <f>_xlfn.RANK.AVG(Table2[[#This Row],[Sharpe Ratio Z-Score]],Table2[Sharpe Ratio Z-Score])</f>
        <v>16</v>
      </c>
      <c r="AV58">
        <f>(Table2[[#This Row],[Rank 1Y]]+Table2[[#This Row],[Rank 6M]]+Table2[[#This Row],[Rank Sharpe]])/3</f>
        <v>110</v>
      </c>
    </row>
    <row r="59" spans="1:48" x14ac:dyDescent="0.3">
      <c r="A59" t="s">
        <v>582</v>
      </c>
      <c r="B59" t="s">
        <v>583</v>
      </c>
      <c r="C59" t="s">
        <v>3091</v>
      </c>
      <c r="D59" t="s">
        <v>46</v>
      </c>
      <c r="E59">
        <v>32720.400000000001</v>
      </c>
      <c r="F59">
        <v>181.78</v>
      </c>
      <c r="G59">
        <v>258.18491777328302</v>
      </c>
      <c r="H59">
        <f>(Table2[[#This Row],[1Y Return vs Nifty]]-AVERAGE(Table2[1Y Return vs Nifty]))/_xlfn.STDEV.P(Table2[1Y Return vs Nifty])</f>
        <v>3.3710254651886982</v>
      </c>
      <c r="I59">
        <v>-4.0405070525962801</v>
      </c>
      <c r="J59">
        <f>(Table2[[#This Row],[1M Return vs Nifty]]-AVERAGE(Table2[1M Return vs Nifty]))/_xlfn.STDEV.P(Table2[1M Return vs Nifty])</f>
        <v>-0.35489239709530435</v>
      </c>
      <c r="K59">
        <v>23.888819390326798</v>
      </c>
      <c r="L59">
        <f>(Table2[[#This Row],[6M Return vs Nifty]]-AVERAGE(Table2[6M Return vs Nifty]))/_xlfn.STDEV.P(Table2[6M Return vs Nifty])</f>
        <v>0.49381353806419209</v>
      </c>
      <c r="M59">
        <v>4.6854877890098896</v>
      </c>
      <c r="N59">
        <f>(Table2[[#This Row],[1W Return vs Nifty]]-AVERAGE(Table2[1W Return vs Nifty]))/_xlfn.STDEV.P(Table2[1W Return vs Nifty])</f>
        <v>0.99389594726848418</v>
      </c>
      <c r="O59">
        <v>176.83</v>
      </c>
      <c r="P59">
        <v>168.847541135174</v>
      </c>
      <c r="Q59">
        <v>129.61746526086799</v>
      </c>
      <c r="R59">
        <v>55.679865172954898</v>
      </c>
      <c r="S59" s="1">
        <f>(Table2[[#This Row],[Close Price]]-Table2[[#This Row],[20D EMA]])/Table2[[#This Row],[20D EMA]]</f>
        <v>2.7992987615223595E-2</v>
      </c>
      <c r="T59" s="1">
        <f>(Table2[[#This Row],[Close Price]]-Table2[[#This Row],[50D EMA]])/Table2[[#This Row],[50D EMA]]</f>
        <v>7.6592521145882053E-2</v>
      </c>
      <c r="U59" s="1">
        <f>(Table2[[#This Row],[Close Price]]-Table2[[#This Row],[200D EMA]])/Table2[[#This Row],[200D EMA]]</f>
        <v>0.40243446077386058</v>
      </c>
      <c r="V59">
        <v>0.971640936269767</v>
      </c>
      <c r="W59">
        <v>181</v>
      </c>
      <c r="X59">
        <v>183.45</v>
      </c>
      <c r="Y59">
        <v>181.1</v>
      </c>
      <c r="Z59">
        <v>188.65</v>
      </c>
      <c r="AA59">
        <v>163</v>
      </c>
      <c r="AB59">
        <v>188.65</v>
      </c>
      <c r="AC59" s="1">
        <f>(Table2[[#This Row],[Close Price]]/Table2[[#This Row],[Day Low]])-1</f>
        <v>4.3093922651933347E-3</v>
      </c>
      <c r="AD59" s="1">
        <f>(Table2[[#This Row],[Day High]]/Table2[[#This Row],[Close Price]])-1</f>
        <v>9.1869292551434167E-3</v>
      </c>
      <c r="AE59" s="1">
        <f>(Table2[[#This Row],[Close Price]]/Table2[[#This Row],[Current Week Low]])-1</f>
        <v>3.7548315847597546E-3</v>
      </c>
      <c r="AF59" s="1">
        <f>(Table2[[#This Row],[Current Week High]]/Table2[[#This Row],[Close Price]])-1</f>
        <v>3.7792936516668485E-2</v>
      </c>
      <c r="AG59" s="1">
        <f>(Table2[[#This Row],[Close Price]]/Table2[[#This Row],[Current Month Low]])-1</f>
        <v>0.11521472392638032</v>
      </c>
      <c r="AH59" s="1">
        <f>(Table2[[#This Row],[Current Month High]]/Table2[[#This Row],[Close Price]])-1</f>
        <v>3.7792936516668485E-2</v>
      </c>
      <c r="AI59">
        <v>9.0879084607767595</v>
      </c>
      <c r="AJ59">
        <v>290.08583690987098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0.22</v>
      </c>
      <c r="AM59" t="s">
        <v>3133</v>
      </c>
      <c r="AN59">
        <v>3.67</v>
      </c>
      <c r="AO59" t="s">
        <v>3133</v>
      </c>
      <c r="AP59">
        <v>0.14412264313193099</v>
      </c>
      <c r="AQ59">
        <f>(Table2[[#This Row],[Sharpe Ratio]]-AVERAGE(Table2[Sharpe Ratio]))/_xlfn.STDEV.P(Table2[Sharpe Ratio])</f>
        <v>0.90399828006213279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5.4078408334882031</v>
      </c>
      <c r="AS59">
        <f>_xlfn.RANK.AVG(Table2[[#This Row],[1Y Return vs Nifty Z-Score]],Table2[1Y Return vs Nifty Z-Score])</f>
        <v>10</v>
      </c>
      <c r="AT59">
        <f>_xlfn.RANK.AVG(Table2[[#This Row],[6M Return vs Nifty Z-Score]],Table2[6M Return vs Nifty Z-Score])</f>
        <v>189</v>
      </c>
      <c r="AU59">
        <f>_xlfn.RANK.AVG(Table2[[#This Row],[Sharpe Ratio Z-Score]],Table2[Sharpe Ratio Z-Score])</f>
        <v>133</v>
      </c>
      <c r="AV59">
        <f>(Table2[[#This Row],[Rank 1Y]]+Table2[[#This Row],[Rank 6M]]+Table2[[#This Row],[Rank Sharpe]])/3</f>
        <v>110.66666666666667</v>
      </c>
    </row>
    <row r="60" spans="1:48" x14ac:dyDescent="0.3">
      <c r="A60" t="s">
        <v>159</v>
      </c>
      <c r="B60" t="s">
        <v>160</v>
      </c>
      <c r="C60" t="s">
        <v>3099</v>
      </c>
      <c r="D60" t="s">
        <v>161</v>
      </c>
      <c r="E60">
        <v>162633.32056125</v>
      </c>
      <c r="F60">
        <v>7674.7</v>
      </c>
      <c r="G60">
        <v>50.922273473836498</v>
      </c>
      <c r="H60">
        <f>(Table2[[#This Row],[1Y Return vs Nifty]]-AVERAGE(Table2[1Y Return vs Nifty]))/_xlfn.STDEV.P(Table2[1Y Return vs Nifty])</f>
        <v>0.25273825915939258</v>
      </c>
      <c r="I60">
        <v>-3.8645171392089899</v>
      </c>
      <c r="J60">
        <f>(Table2[[#This Row],[1M Return vs Nifty]]-AVERAGE(Table2[1M Return vs Nifty]))/_xlfn.STDEV.P(Table2[1M Return vs Nifty])</f>
        <v>-0.33808810145106</v>
      </c>
      <c r="K60">
        <v>60.6724867057154</v>
      </c>
      <c r="L60">
        <f>(Table2[[#This Row],[6M Return vs Nifty]]-AVERAGE(Table2[6M Return vs Nifty]))/_xlfn.STDEV.P(Table2[6M Return vs Nifty])</f>
        <v>1.6915969169496938</v>
      </c>
      <c r="M60">
        <v>6.50589216635393</v>
      </c>
      <c r="N60">
        <f>(Table2[[#This Row],[1W Return vs Nifty]]-AVERAGE(Table2[1W Return vs Nifty]))/_xlfn.STDEV.P(Table2[1W Return vs Nifty])</f>
        <v>1.3459431843076506</v>
      </c>
      <c r="O60">
        <v>7859.16</v>
      </c>
      <c r="P60">
        <v>7899.4472602472297</v>
      </c>
      <c r="Q60">
        <v>6530.2282412116801</v>
      </c>
      <c r="R60">
        <v>43.307224578407897</v>
      </c>
      <c r="S60" s="1">
        <f>(Table2[[#This Row],[Close Price]]-Table2[[#This Row],[20D EMA]])/Table2[[#This Row],[20D EMA]]</f>
        <v>-2.3470701703489947E-2</v>
      </c>
      <c r="T60" s="1">
        <f>(Table2[[#This Row],[Close Price]]-Table2[[#This Row],[50D EMA]])/Table2[[#This Row],[50D EMA]]</f>
        <v>-2.8451010917970979E-2</v>
      </c>
      <c r="U60" s="1">
        <f>(Table2[[#This Row],[Close Price]]-Table2[[#This Row],[200D EMA]])/Table2[[#This Row],[200D EMA]]</f>
        <v>0.17525754330693402</v>
      </c>
      <c r="V60">
        <v>0.87477438737465696</v>
      </c>
      <c r="W60">
        <v>7641</v>
      </c>
      <c r="X60">
        <v>7788.75</v>
      </c>
      <c r="Y60">
        <v>7630.85</v>
      </c>
      <c r="Z60">
        <v>7989.95</v>
      </c>
      <c r="AA60">
        <v>7236.8</v>
      </c>
      <c r="AB60">
        <v>8263.75</v>
      </c>
      <c r="AC60" s="1">
        <f>(Table2[[#This Row],[Close Price]]/Table2[[#This Row],[Day Low]])-1</f>
        <v>4.4104174846224531E-3</v>
      </c>
      <c r="AD60" s="1">
        <f>(Table2[[#This Row],[Day High]]/Table2[[#This Row],[Close Price]])-1</f>
        <v>1.4860515720484191E-2</v>
      </c>
      <c r="AE60" s="1">
        <f>(Table2[[#This Row],[Close Price]]/Table2[[#This Row],[Current Week Low]])-1</f>
        <v>5.7464109502871619E-3</v>
      </c>
      <c r="AF60" s="1">
        <f>(Table2[[#This Row],[Current Week High]]/Table2[[#This Row],[Close Price]])-1</f>
        <v>4.1076524163810912E-2</v>
      </c>
      <c r="AG60" s="1">
        <f>(Table2[[#This Row],[Close Price]]/Table2[[#This Row],[Current Month Low]])-1</f>
        <v>6.051017024099048E-2</v>
      </c>
      <c r="AH60" s="1">
        <f>(Table2[[#This Row],[Current Month High]]/Table2[[#This Row],[Close Price]])-1</f>
        <v>7.6752185753188984E-2</v>
      </c>
      <c r="AI60">
        <v>19.222249729631098</v>
      </c>
      <c r="AJ60">
        <v>99.342857142857099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-0.12</v>
      </c>
      <c r="AM60" t="s">
        <v>3132</v>
      </c>
      <c r="AN60">
        <v>0.67</v>
      </c>
      <c r="AO60" t="s">
        <v>3133</v>
      </c>
      <c r="AP60">
        <v>0.18639766451220199</v>
      </c>
      <c r="AQ60">
        <f>(Table2[[#This Row],[Sharpe Ratio]]-AVERAGE(Table2[Sharpe Ratio]))/_xlfn.STDEV.P(Table2[Sharpe Ratio])</f>
        <v>1.3866523088970795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226</v>
      </c>
      <c r="AT60">
        <f>_xlfn.RANK.AVG(Table2[[#This Row],[6M Return vs Nifty Z-Score]],Table2[6M Return vs Nifty Z-Score])</f>
        <v>45</v>
      </c>
      <c r="AU60">
        <f>_xlfn.RANK.AVG(Table2[[#This Row],[Sharpe Ratio Z-Score]],Table2[Sharpe Ratio Z-Score])</f>
        <v>62</v>
      </c>
      <c r="AV60">
        <f>(Table2[[#This Row],[Rank 1Y]]+Table2[[#This Row],[Rank 6M]]+Table2[[#This Row],[Rank Sharpe]])/3</f>
        <v>111</v>
      </c>
    </row>
    <row r="61" spans="1:48" x14ac:dyDescent="0.3">
      <c r="A61" t="s">
        <v>1045</v>
      </c>
      <c r="B61" t="s">
        <v>1046</v>
      </c>
      <c r="C61" t="s">
        <v>3101</v>
      </c>
      <c r="D61" t="s">
        <v>465</v>
      </c>
      <c r="E61">
        <v>12617.818560444999</v>
      </c>
      <c r="F61">
        <v>1895.95</v>
      </c>
      <c r="G61">
        <v>37.062990358191499</v>
      </c>
      <c r="H61">
        <f>(Table2[[#This Row],[1Y Return vs Nifty]]-AVERAGE(Table2[1Y Return vs Nifty]))/_xlfn.STDEV.P(Table2[1Y Return vs Nifty])</f>
        <v>4.4223959004971614E-2</v>
      </c>
      <c r="I61">
        <v>-4.5298337395236503</v>
      </c>
      <c r="J61">
        <f>(Table2[[#This Row],[1M Return vs Nifty]]-AVERAGE(Table2[1M Return vs Nifty]))/_xlfn.STDEV.P(Table2[1M Return vs Nifty])</f>
        <v>-0.4016154743187742</v>
      </c>
      <c r="K61">
        <v>72.896842275803607</v>
      </c>
      <c r="L61">
        <f>(Table2[[#This Row],[6M Return vs Nifty]]-AVERAGE(Table2[6M Return vs Nifty]))/_xlfn.STDEV.P(Table2[6M Return vs Nifty])</f>
        <v>2.0896575505970749</v>
      </c>
      <c r="M61">
        <v>-2.26041053281851</v>
      </c>
      <c r="N61">
        <f>(Table2[[#This Row],[1W Return vs Nifty]]-AVERAGE(Table2[1W Return vs Nifty]))/_xlfn.STDEV.P(Table2[1W Return vs Nifty])</f>
        <v>-0.34936840838107031</v>
      </c>
      <c r="O61">
        <v>2073.81</v>
      </c>
      <c r="P61">
        <v>1808.1361330777299</v>
      </c>
      <c r="Q61">
        <v>1393.13145735885</v>
      </c>
      <c r="R61">
        <v>36.991208958189603</v>
      </c>
      <c r="S61" s="1">
        <f>(Table2[[#This Row],[Close Price]]-Table2[[#This Row],[20D EMA]])/Table2[[#This Row],[20D EMA]]</f>
        <v>-8.5764848274432037E-2</v>
      </c>
      <c r="T61" s="1">
        <f>(Table2[[#This Row],[Close Price]]-Table2[[#This Row],[50D EMA]])/Table2[[#This Row],[50D EMA]]</f>
        <v>4.8565959894179646E-2</v>
      </c>
      <c r="U61" s="1">
        <f>(Table2[[#This Row],[Close Price]]-Table2[[#This Row],[200D EMA]])/Table2[[#This Row],[200D EMA]]</f>
        <v>0.36092684576544704</v>
      </c>
      <c r="V61">
        <v>0.38334910157374003</v>
      </c>
      <c r="W61">
        <v>1871</v>
      </c>
      <c r="X61">
        <v>1923</v>
      </c>
      <c r="Y61">
        <v>1890</v>
      </c>
      <c r="Z61">
        <v>1919.5</v>
      </c>
      <c r="AA61">
        <v>1871.45</v>
      </c>
      <c r="AB61">
        <v>2029</v>
      </c>
      <c r="AC61" s="1">
        <f>(Table2[[#This Row],[Close Price]]/Table2[[#This Row],[Day Low]])-1</f>
        <v>1.3335114911811941E-2</v>
      </c>
      <c r="AD61" s="1">
        <f>(Table2[[#This Row],[Day High]]/Table2[[#This Row],[Close Price]])-1</f>
        <v>1.4267253883277542E-2</v>
      </c>
      <c r="AE61" s="1">
        <f>(Table2[[#This Row],[Close Price]]/Table2[[#This Row],[Current Week Low]])-1</f>
        <v>3.1481481481481222E-3</v>
      </c>
      <c r="AF61" s="1">
        <f>(Table2[[#This Row],[Current Week High]]/Table2[[#This Row],[Close Price]])-1</f>
        <v>1.2421213639600248E-2</v>
      </c>
      <c r="AG61" s="1">
        <f>(Table2[[#This Row],[Close Price]]/Table2[[#This Row],[Current Month Low]])-1</f>
        <v>1.3091453151299781E-2</v>
      </c>
      <c r="AH61" s="1">
        <f>(Table2[[#This Row],[Current Month High]]/Table2[[#This Row],[Close Price]])-1</f>
        <v>7.0175901263219043E-2</v>
      </c>
      <c r="AI61">
        <v>25.530736570057201</v>
      </c>
      <c r="AJ61">
        <v>111.041842187829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-0.22</v>
      </c>
      <c r="AM61" t="s">
        <v>3132</v>
      </c>
      <c r="AN61">
        <v>-9.1199999999999992</v>
      </c>
      <c r="AO61" t="s">
        <v>3132</v>
      </c>
      <c r="AP61">
        <v>0.22050576272528799</v>
      </c>
      <c r="AQ61">
        <f>(Table2[[#This Row],[Sharpe Ratio]]-AVERAGE(Table2[Sharpe Ratio]))/_xlfn.STDEV.P(Table2[Sharpe Ratio])</f>
        <v>1.7760645547327896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3.1589621816349913</v>
      </c>
      <c r="AS61">
        <f>_xlfn.RANK.AVG(Table2[[#This Row],[1Y Return vs Nifty Z-Score]],Table2[1Y Return vs Nifty Z-Score])</f>
        <v>283</v>
      </c>
      <c r="AT61">
        <f>_xlfn.RANK.AVG(Table2[[#This Row],[6M Return vs Nifty Z-Score]],Table2[6M Return vs Nifty Z-Score])</f>
        <v>28</v>
      </c>
      <c r="AU61">
        <f>_xlfn.RANK.AVG(Table2[[#This Row],[Sharpe Ratio Z-Score]],Table2[Sharpe Ratio Z-Score])</f>
        <v>28</v>
      </c>
      <c r="AV61">
        <f>(Table2[[#This Row],[Rank 1Y]]+Table2[[#This Row],[Rank 6M]]+Table2[[#This Row],[Rank Sharpe]])/3</f>
        <v>113</v>
      </c>
    </row>
    <row r="62" spans="1:48" x14ac:dyDescent="0.3">
      <c r="A62" t="s">
        <v>114</v>
      </c>
      <c r="B62" t="s">
        <v>115</v>
      </c>
      <c r="C62" t="s">
        <v>3099</v>
      </c>
      <c r="D62" t="s">
        <v>116</v>
      </c>
      <c r="E62">
        <v>246469.047884225</v>
      </c>
      <c r="F62">
        <v>6920.95</v>
      </c>
      <c r="G62">
        <v>66.792673166071694</v>
      </c>
      <c r="H62">
        <f>(Table2[[#This Row],[1Y Return vs Nifty]]-AVERAGE(Table2[1Y Return vs Nifty]))/_xlfn.STDEV.P(Table2[1Y Return vs Nifty])</f>
        <v>0.49151000928417177</v>
      </c>
      <c r="I62">
        <v>-11.038168556999199</v>
      </c>
      <c r="J62">
        <f>(Table2[[#This Row],[1M Return vs Nifty]]-AVERAGE(Table2[1M Return vs Nifty]))/_xlfn.STDEV.P(Table2[1M Return vs Nifty])</f>
        <v>-1.0230600805440684</v>
      </c>
      <c r="K62">
        <v>51.433804849200399</v>
      </c>
      <c r="L62">
        <f>(Table2[[#This Row],[6M Return vs Nifty]]-AVERAGE(Table2[6M Return vs Nifty]))/_xlfn.STDEV.P(Table2[6M Return vs Nifty])</f>
        <v>1.3907585183293574</v>
      </c>
      <c r="M62">
        <v>1.6715104262875999</v>
      </c>
      <c r="N62">
        <f>(Table2[[#This Row],[1W Return vs Nifty]]-AVERAGE(Table2[1W Return vs Nifty]))/_xlfn.STDEV.P(Table2[1W Return vs Nifty])</f>
        <v>0.41102413249452752</v>
      </c>
      <c r="O62">
        <v>6996.43</v>
      </c>
      <c r="P62">
        <v>7019.1189056826897</v>
      </c>
      <c r="Q62">
        <v>5732.8128128251401</v>
      </c>
      <c r="R62">
        <v>49.579474342024398</v>
      </c>
      <c r="S62" s="1">
        <f>(Table2[[#This Row],[Close Price]]-Table2[[#This Row],[20D EMA]])/Table2[[#This Row],[20D EMA]]</f>
        <v>-1.0788359206052296E-2</v>
      </c>
      <c r="T62" s="1">
        <f>(Table2[[#This Row],[Close Price]]-Table2[[#This Row],[50D EMA]])/Table2[[#This Row],[50D EMA]]</f>
        <v>-1.398593000087407E-2</v>
      </c>
      <c r="U62" s="1">
        <f>(Table2[[#This Row],[Close Price]]-Table2[[#This Row],[200D EMA]])/Table2[[#This Row],[200D EMA]]</f>
        <v>0.20725204641547396</v>
      </c>
      <c r="V62">
        <v>0.94550416679498195</v>
      </c>
      <c r="W62">
        <v>6850.05</v>
      </c>
      <c r="X62">
        <v>6949.95</v>
      </c>
      <c r="Y62">
        <v>6765</v>
      </c>
      <c r="Z62">
        <v>7050</v>
      </c>
      <c r="AA62">
        <v>6565.7</v>
      </c>
      <c r="AB62">
        <v>7163.9</v>
      </c>
      <c r="AC62" s="1">
        <f>(Table2[[#This Row],[Close Price]]/Table2[[#This Row],[Day Low]])-1</f>
        <v>1.0350289413945779E-2</v>
      </c>
      <c r="AD62" s="1">
        <f>(Table2[[#This Row],[Day High]]/Table2[[#This Row],[Close Price]])-1</f>
        <v>4.1901762041338664E-3</v>
      </c>
      <c r="AE62" s="1">
        <f>(Table2[[#This Row],[Close Price]]/Table2[[#This Row],[Current Week Low]])-1</f>
        <v>2.3052475979305154E-2</v>
      </c>
      <c r="AF62" s="1">
        <f>(Table2[[#This Row],[Current Week High]]/Table2[[#This Row],[Close Price]])-1</f>
        <v>1.8646284108395639E-2</v>
      </c>
      <c r="AG62" s="1">
        <f>(Table2[[#This Row],[Close Price]]/Table2[[#This Row],[Current Month Low]])-1</f>
        <v>5.4106949754024747E-2</v>
      </c>
      <c r="AH62" s="1">
        <f>(Table2[[#This Row],[Current Month High]]/Table2[[#This Row],[Close Price]])-1</f>
        <v>3.5103562372217567E-2</v>
      </c>
      <c r="AI62">
        <v>15.138817647866199</v>
      </c>
      <c r="AJ62">
        <v>113.21472581638901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-0.09</v>
      </c>
      <c r="AM62" t="s">
        <v>3132</v>
      </c>
      <c r="AN62">
        <v>1.23</v>
      </c>
      <c r="AO62" t="s">
        <v>3133</v>
      </c>
      <c r="AP62">
        <v>0.15464724208963501</v>
      </c>
      <c r="AQ62">
        <f>(Table2[[#This Row],[Sharpe Ratio]]-AVERAGE(Table2[Sharpe Ratio]))/_xlfn.STDEV.P(Table2[Sharpe Ratio])</f>
        <v>1.0241576536817178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169</v>
      </c>
      <c r="AT62">
        <f>_xlfn.RANK.AVG(Table2[[#This Row],[6M Return vs Nifty Z-Score]],Table2[6M Return vs Nifty Z-Score])</f>
        <v>66</v>
      </c>
      <c r="AU62">
        <f>_xlfn.RANK.AVG(Table2[[#This Row],[Sharpe Ratio Z-Score]],Table2[Sharpe Ratio Z-Score])</f>
        <v>108</v>
      </c>
      <c r="AV62">
        <f>(Table2[[#This Row],[Rank 1Y]]+Table2[[#This Row],[Rank 6M]]+Table2[[#This Row],[Rank Sharpe]])/3</f>
        <v>114.33333333333333</v>
      </c>
    </row>
    <row r="63" spans="1:48" x14ac:dyDescent="0.3">
      <c r="A63" t="s">
        <v>1366</v>
      </c>
      <c r="B63" t="s">
        <v>1367</v>
      </c>
      <c r="C63" t="s">
        <v>3099</v>
      </c>
      <c r="D63" t="s">
        <v>945</v>
      </c>
      <c r="E63">
        <v>8004.8136244799998</v>
      </c>
      <c r="F63">
        <v>843.1</v>
      </c>
      <c r="G63">
        <v>115.913137110129</v>
      </c>
      <c r="H63">
        <f>(Table2[[#This Row],[1Y Return vs Nifty]]-AVERAGE(Table2[1Y Return vs Nifty]))/_xlfn.STDEV.P(Table2[1Y Return vs Nifty])</f>
        <v>1.2305323004872122</v>
      </c>
      <c r="I63">
        <v>-9.8791958707557708</v>
      </c>
      <c r="J63">
        <f>(Table2[[#This Row],[1M Return vs Nifty]]-AVERAGE(Table2[1M Return vs Nifty]))/_xlfn.STDEV.P(Table2[1M Return vs Nifty])</f>
        <v>-0.91239624027965727</v>
      </c>
      <c r="K63">
        <v>24.3664256439369</v>
      </c>
      <c r="L63">
        <f>(Table2[[#This Row],[6M Return vs Nifty]]-AVERAGE(Table2[6M Return vs Nifty]))/_xlfn.STDEV.P(Table2[6M Return vs Nifty])</f>
        <v>0.50936578921198961</v>
      </c>
      <c r="M63">
        <v>-3.8406226291761998</v>
      </c>
      <c r="N63">
        <f>(Table2[[#This Row],[1W Return vs Nifty]]-AVERAGE(Table2[1W Return vs Nifty]))/_xlfn.STDEV.P(Table2[1W Return vs Nifty])</f>
        <v>-0.65496496120316683</v>
      </c>
      <c r="O63">
        <v>873.17</v>
      </c>
      <c r="P63">
        <v>868.27587721856605</v>
      </c>
      <c r="Q63">
        <v>704.85336008703996</v>
      </c>
      <c r="R63">
        <v>39.951709554513997</v>
      </c>
      <c r="S63" s="1">
        <f>(Table2[[#This Row],[Close Price]]-Table2[[#This Row],[20D EMA]])/Table2[[#This Row],[20D EMA]]</f>
        <v>-3.4437738355646598E-2</v>
      </c>
      <c r="T63" s="1">
        <f>(Table2[[#This Row],[Close Price]]-Table2[[#This Row],[50D EMA]])/Table2[[#This Row],[50D EMA]]</f>
        <v>-2.899525125495183E-2</v>
      </c>
      <c r="U63" s="1">
        <f>(Table2[[#This Row],[Close Price]]-Table2[[#This Row],[200D EMA]])/Table2[[#This Row],[200D EMA]]</f>
        <v>0.19613532082175</v>
      </c>
      <c r="V63">
        <v>0.41129318306468399</v>
      </c>
      <c r="W63">
        <v>830.45</v>
      </c>
      <c r="X63">
        <v>855</v>
      </c>
      <c r="Y63">
        <v>814.05</v>
      </c>
      <c r="Z63">
        <v>849.45</v>
      </c>
      <c r="AA63">
        <v>810</v>
      </c>
      <c r="AB63">
        <v>901.25</v>
      </c>
      <c r="AC63" s="1">
        <f>(Table2[[#This Row],[Close Price]]/Table2[[#This Row],[Day Low]])-1</f>
        <v>1.5232705159853088E-2</v>
      </c>
      <c r="AD63" s="1">
        <f>(Table2[[#This Row],[Day High]]/Table2[[#This Row],[Close Price]])-1</f>
        <v>1.411457715573472E-2</v>
      </c>
      <c r="AE63" s="1">
        <f>(Table2[[#This Row],[Close Price]]/Table2[[#This Row],[Current Week Low]])-1</f>
        <v>3.5685768687427233E-2</v>
      </c>
      <c r="AF63" s="1">
        <f>(Table2[[#This Row],[Current Week High]]/Table2[[#This Row],[Close Price]])-1</f>
        <v>7.5317281461273478E-3</v>
      </c>
      <c r="AG63" s="1">
        <f>(Table2[[#This Row],[Close Price]]/Table2[[#This Row],[Current Month Low]])-1</f>
        <v>4.0864197530864121E-2</v>
      </c>
      <c r="AH63" s="1">
        <f>(Table2[[#This Row],[Current Month High]]/Table2[[#This Row],[Close Price]])-1</f>
        <v>6.8971652235796377E-2</v>
      </c>
      <c r="AI63">
        <v>25.607875696833101</v>
      </c>
      <c r="AJ63">
        <v>146.845264236568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</v>
      </c>
      <c r="AM63">
        <v>0</v>
      </c>
      <c r="AN63">
        <v>-6.02</v>
      </c>
      <c r="AO63" t="s">
        <v>3132</v>
      </c>
      <c r="AP63">
        <v>0.17260425595574999</v>
      </c>
      <c r="AQ63">
        <f>(Table2[[#This Row],[Sharpe Ratio]]-AVERAGE(Table2[Sharpe Ratio]))/_xlfn.STDEV.P(Table2[Sharpe Ratio])</f>
        <v>1.2291729276034984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1.4017098158198755</v>
      </c>
      <c r="AS63">
        <f>_xlfn.RANK.AVG(Table2[[#This Row],[1Y Return vs Nifty Z-Score]],Table2[1Y Return vs Nifty Z-Score])</f>
        <v>79</v>
      </c>
      <c r="AT63">
        <f>_xlfn.RANK.AVG(Table2[[#This Row],[6M Return vs Nifty Z-Score]],Table2[6M Return vs Nifty Z-Score])</f>
        <v>185</v>
      </c>
      <c r="AU63">
        <f>_xlfn.RANK.AVG(Table2[[#This Row],[Sharpe Ratio Z-Score]],Table2[Sharpe Ratio Z-Score])</f>
        <v>83</v>
      </c>
      <c r="AV63">
        <f>(Table2[[#This Row],[Rank 1Y]]+Table2[[#This Row],[Rank 6M]]+Table2[[#This Row],[Rank Sharpe]])/3</f>
        <v>115.66666666666667</v>
      </c>
    </row>
    <row r="64" spans="1:48" x14ac:dyDescent="0.3">
      <c r="A64" t="s">
        <v>1758</v>
      </c>
      <c r="B64" t="s">
        <v>1759</v>
      </c>
      <c r="C64" t="s">
        <v>3089</v>
      </c>
      <c r="D64" t="s">
        <v>938</v>
      </c>
      <c r="E64">
        <v>4424.6503381849998</v>
      </c>
      <c r="F64">
        <v>515.35</v>
      </c>
      <c r="G64">
        <v>99.775623093756806</v>
      </c>
      <c r="H64">
        <f>(Table2[[#This Row],[1Y Return vs Nifty]]-AVERAGE(Table2[1Y Return vs Nifty]))/_xlfn.STDEV.P(Table2[1Y Return vs Nifty])</f>
        <v>0.98774178864915396</v>
      </c>
      <c r="I64">
        <v>30.187865609182499</v>
      </c>
      <c r="J64">
        <f>(Table2[[#This Row],[1M Return vs Nifty]]-AVERAGE(Table2[1M Return vs Nifty]))/_xlfn.STDEV.P(Table2[1M Return vs Nifty])</f>
        <v>2.913384077159956</v>
      </c>
      <c r="K64">
        <v>66.462538532165993</v>
      </c>
      <c r="L64">
        <f>(Table2[[#This Row],[6M Return vs Nifty]]-AVERAGE(Table2[6M Return vs Nifty]))/_xlfn.STDEV.P(Table2[6M Return vs Nifty])</f>
        <v>1.8801378740311205</v>
      </c>
      <c r="M64">
        <v>13.0001905924215</v>
      </c>
      <c r="N64">
        <f>(Table2[[#This Row],[1W Return vs Nifty]]-AVERAGE(Table2[1W Return vs Nifty]))/_xlfn.STDEV.P(Table2[1W Return vs Nifty])</f>
        <v>2.6018728260175843</v>
      </c>
      <c r="O64">
        <v>450.06</v>
      </c>
      <c r="P64">
        <v>390.61063818782401</v>
      </c>
      <c r="Q64">
        <v>319.86644335020702</v>
      </c>
      <c r="R64">
        <v>68.738415440362004</v>
      </c>
      <c r="S64" s="1">
        <f>(Table2[[#This Row],[Close Price]]-Table2[[#This Row],[20D EMA]])/Table2[[#This Row],[20D EMA]]</f>
        <v>0.1450695462827179</v>
      </c>
      <c r="T64" s="1">
        <f>(Table2[[#This Row],[Close Price]]-Table2[[#This Row],[50D EMA]])/Table2[[#This Row],[50D EMA]]</f>
        <v>0.31934450733570507</v>
      </c>
      <c r="U64" s="1">
        <f>(Table2[[#This Row],[Close Price]]-Table2[[#This Row],[200D EMA]])/Table2[[#This Row],[200D EMA]]</f>
        <v>0.61114118318365473</v>
      </c>
      <c r="V64">
        <v>1.65330234970629</v>
      </c>
      <c r="W64">
        <v>510.5</v>
      </c>
      <c r="X64">
        <v>527.6</v>
      </c>
      <c r="Y64">
        <v>512</v>
      </c>
      <c r="Z64">
        <v>543.70000000000005</v>
      </c>
      <c r="AA64">
        <v>440.1</v>
      </c>
      <c r="AB64">
        <v>543.70000000000005</v>
      </c>
      <c r="AC64" s="1">
        <f>(Table2[[#This Row],[Close Price]]/Table2[[#This Row],[Day Low]])-1</f>
        <v>9.5004897159647328E-3</v>
      </c>
      <c r="AD64" s="1">
        <f>(Table2[[#This Row],[Day High]]/Table2[[#This Row],[Close Price]])-1</f>
        <v>2.3770253225962934E-2</v>
      </c>
      <c r="AE64" s="1">
        <f>(Table2[[#This Row],[Close Price]]/Table2[[#This Row],[Current Week Low]])-1</f>
        <v>6.5429687500000444E-3</v>
      </c>
      <c r="AF64" s="1">
        <f>(Table2[[#This Row],[Current Week High]]/Table2[[#This Row],[Close Price]])-1</f>
        <v>5.5011157465799876E-2</v>
      </c>
      <c r="AG64" s="1">
        <f>(Table2[[#This Row],[Close Price]]/Table2[[#This Row],[Current Month Low]])-1</f>
        <v>0.17098386730288562</v>
      </c>
      <c r="AH64" s="1">
        <f>(Table2[[#This Row],[Current Month High]]/Table2[[#This Row],[Close Price]])-1</f>
        <v>5.5011157465799876E-2</v>
      </c>
      <c r="AI64">
        <v>5.5011157465799796</v>
      </c>
      <c r="AJ64">
        <v>138.809082483781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0.76</v>
      </c>
      <c r="AM64" t="s">
        <v>3133</v>
      </c>
      <c r="AN64">
        <v>15.86</v>
      </c>
      <c r="AO64" t="s">
        <v>3133</v>
      </c>
      <c r="AP64">
        <v>0.108837002023344</v>
      </c>
      <c r="AQ64">
        <f>(Table2[[#This Row],[Sharpe Ratio]]-AVERAGE(Table2[Sharpe Ratio]))/_xlfn.STDEV.P(Table2[Sharpe Ratio])</f>
        <v>0.50114202393185281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8.8842785897896679</v>
      </c>
      <c r="AS64">
        <f>_xlfn.RANK.AVG(Table2[[#This Row],[1Y Return vs Nifty Z-Score]],Table2[1Y Return vs Nifty Z-Score])</f>
        <v>96</v>
      </c>
      <c r="AT64">
        <f>_xlfn.RANK.AVG(Table2[[#This Row],[6M Return vs Nifty Z-Score]],Table2[6M Return vs Nifty Z-Score])</f>
        <v>38</v>
      </c>
      <c r="AU64">
        <f>_xlfn.RANK.AVG(Table2[[#This Row],[Sharpe Ratio Z-Score]],Table2[Sharpe Ratio Z-Score])</f>
        <v>213</v>
      </c>
      <c r="AV64">
        <f>(Table2[[#This Row],[Rank 1Y]]+Table2[[#This Row],[Rank 6M]]+Table2[[#This Row],[Rank Sharpe]])/3</f>
        <v>115.66666666666667</v>
      </c>
    </row>
    <row r="65" spans="1:48" x14ac:dyDescent="0.3">
      <c r="A65" t="s">
        <v>172</v>
      </c>
      <c r="B65" t="s">
        <v>173</v>
      </c>
      <c r="C65" t="s">
        <v>3088</v>
      </c>
      <c r="D65" t="s">
        <v>119</v>
      </c>
      <c r="E65">
        <v>152411.00511999999</v>
      </c>
      <c r="F65">
        <v>578.79999999999995</v>
      </c>
      <c r="G65">
        <v>135.22748508867301</v>
      </c>
      <c r="H65">
        <f>(Table2[[#This Row],[1Y Return vs Nifty]]-AVERAGE(Table2[1Y Return vs Nifty]))/_xlfn.STDEV.P(Table2[1Y Return vs Nifty])</f>
        <v>1.5211185969125181</v>
      </c>
      <c r="I65">
        <v>-8.0133775443198392</v>
      </c>
      <c r="J65">
        <f>(Table2[[#This Row],[1M Return vs Nifty]]-AVERAGE(Table2[1M Return vs Nifty]))/_xlfn.STDEV.P(Table2[1M Return vs Nifty])</f>
        <v>-0.73423965066374963</v>
      </c>
      <c r="K65">
        <v>14.9815785486553</v>
      </c>
      <c r="L65">
        <f>(Table2[[#This Row],[6M Return vs Nifty]]-AVERAGE(Table2[6M Return vs Nifty]))/_xlfn.STDEV.P(Table2[6M Return vs Nifty])</f>
        <v>0.20376782455751219</v>
      </c>
      <c r="M65">
        <v>-2.18993298223607</v>
      </c>
      <c r="N65">
        <f>(Table2[[#This Row],[1W Return vs Nifty]]-AVERAGE(Table2[1W Return vs Nifty]))/_xlfn.STDEV.P(Table2[1W Return vs Nifty])</f>
        <v>-0.33573878451033684</v>
      </c>
      <c r="O65">
        <v>597.04999999999995</v>
      </c>
      <c r="P65">
        <v>575.67447756317995</v>
      </c>
      <c r="Q65">
        <v>468.210617765363</v>
      </c>
      <c r="R65">
        <v>38.944219179879703</v>
      </c>
      <c r="S65" s="1">
        <f>(Table2[[#This Row],[Close Price]]-Table2[[#This Row],[20D EMA]])/Table2[[#This Row],[20D EMA]]</f>
        <v>-3.0566954191441256E-2</v>
      </c>
      <c r="T65" s="1">
        <f>(Table2[[#This Row],[Close Price]]-Table2[[#This Row],[50D EMA]])/Table2[[#This Row],[50D EMA]]</f>
        <v>5.4293225748869188E-3</v>
      </c>
      <c r="U65" s="1">
        <f>(Table2[[#This Row],[Close Price]]-Table2[[#This Row],[200D EMA]])/Table2[[#This Row],[200D EMA]]</f>
        <v>0.23619580171515298</v>
      </c>
      <c r="V65">
        <v>0.64949890792692</v>
      </c>
      <c r="W65">
        <v>575.29999999999995</v>
      </c>
      <c r="X65">
        <v>581.65</v>
      </c>
      <c r="Y65">
        <v>574.15</v>
      </c>
      <c r="Z65">
        <v>585.35</v>
      </c>
      <c r="AA65">
        <v>563.54999999999995</v>
      </c>
      <c r="AB65">
        <v>646.95000000000005</v>
      </c>
      <c r="AC65" s="1">
        <f>(Table2[[#This Row],[Close Price]]/Table2[[#This Row],[Day Low]])-1</f>
        <v>6.0837823744133157E-3</v>
      </c>
      <c r="AD65" s="1">
        <f>(Table2[[#This Row],[Day High]]/Table2[[#This Row],[Close Price]])-1</f>
        <v>4.9239806496199634E-3</v>
      </c>
      <c r="AE65" s="1">
        <f>(Table2[[#This Row],[Close Price]]/Table2[[#This Row],[Current Week Low]])-1</f>
        <v>8.0989288513453328E-3</v>
      </c>
      <c r="AF65" s="1">
        <f>(Table2[[#This Row],[Current Week High]]/Table2[[#This Row],[Close Price]])-1</f>
        <v>1.1316516931582754E-2</v>
      </c>
      <c r="AG65" s="1">
        <f>(Table2[[#This Row],[Close Price]]/Table2[[#This Row],[Current Month Low]])-1</f>
        <v>2.7060597994854163E-2</v>
      </c>
      <c r="AH65" s="1">
        <f>(Table2[[#This Row],[Current Month High]]/Table2[[#This Row],[Close Price]])-1</f>
        <v>0.11774360746371815</v>
      </c>
      <c r="AI65">
        <v>12.9923980649619</v>
      </c>
      <c r="AJ65">
        <v>166.29859673337899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0.02</v>
      </c>
      <c r="AM65" t="s">
        <v>3133</v>
      </c>
      <c r="AN65">
        <v>-4.8</v>
      </c>
      <c r="AO65" t="s">
        <v>3132</v>
      </c>
      <c r="AP65">
        <v>0.203094399023759</v>
      </c>
      <c r="AQ65">
        <f>(Table2[[#This Row],[Sharpe Ratio]]-AVERAGE(Table2[Sharpe Ratio]))/_xlfn.STDEV.P(Table2[Sharpe Ratio])</f>
        <v>1.5772789701564716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2.232186956452415</v>
      </c>
      <c r="AS65">
        <f>_xlfn.RANK.AVG(Table2[[#This Row],[1Y Return vs Nifty Z-Score]],Table2[1Y Return vs Nifty Z-Score])</f>
        <v>53</v>
      </c>
      <c r="AT65">
        <f>_xlfn.RANK.AVG(Table2[[#This Row],[6M Return vs Nifty Z-Score]],Table2[6M Return vs Nifty Z-Score])</f>
        <v>260</v>
      </c>
      <c r="AU65">
        <f>_xlfn.RANK.AVG(Table2[[#This Row],[Sharpe Ratio Z-Score]],Table2[Sharpe Ratio Z-Score])</f>
        <v>39</v>
      </c>
      <c r="AV65">
        <f>(Table2[[#This Row],[Rank 1Y]]+Table2[[#This Row],[Rank 6M]]+Table2[[#This Row],[Rank Sharpe]])/3</f>
        <v>117.33333333333333</v>
      </c>
    </row>
    <row r="66" spans="1:48" x14ac:dyDescent="0.3">
      <c r="A66" t="s">
        <v>571</v>
      </c>
      <c r="B66" t="s">
        <v>572</v>
      </c>
      <c r="C66" t="s">
        <v>3100</v>
      </c>
      <c r="D66" t="s">
        <v>349</v>
      </c>
      <c r="E66">
        <v>33260.248106879997</v>
      </c>
      <c r="F66">
        <v>1617.6</v>
      </c>
      <c r="G66">
        <v>92.879341419960596</v>
      </c>
      <c r="H66">
        <f>(Table2[[#This Row],[1Y Return vs Nifty]]-AVERAGE(Table2[1Y Return vs Nifty]))/_xlfn.STDEV.P(Table2[1Y Return vs Nifty])</f>
        <v>0.88398654136250843</v>
      </c>
      <c r="I66">
        <v>-7.1369052037915104</v>
      </c>
      <c r="J66">
        <f>(Table2[[#This Row],[1M Return vs Nifty]]-AVERAGE(Table2[1M Return vs Nifty]))/_xlfn.STDEV.P(Table2[1M Return vs Nifty])</f>
        <v>-0.65055019340588549</v>
      </c>
      <c r="K66">
        <v>27.8376390134008</v>
      </c>
      <c r="L66">
        <f>(Table2[[#This Row],[6M Return vs Nifty]]-AVERAGE(Table2[6M Return vs Nifty]))/_xlfn.STDEV.P(Table2[6M Return vs Nifty])</f>
        <v>0.6223986100794614</v>
      </c>
      <c r="M66">
        <v>-4.8703728053771904</v>
      </c>
      <c r="N66">
        <f>(Table2[[#This Row],[1W Return vs Nifty]]-AVERAGE(Table2[1W Return vs Nifty]))/_xlfn.STDEV.P(Table2[1W Return vs Nifty])</f>
        <v>-0.85410791476004044</v>
      </c>
      <c r="O66">
        <v>1660.01</v>
      </c>
      <c r="P66">
        <v>1634.50671644319</v>
      </c>
      <c r="Q66">
        <v>1353.0179197755101</v>
      </c>
      <c r="R66">
        <v>40.4549668889223</v>
      </c>
      <c r="S66" s="1">
        <f>(Table2[[#This Row],[Close Price]]-Table2[[#This Row],[20D EMA]])/Table2[[#This Row],[20D EMA]]</f>
        <v>-2.5548038867235789E-2</v>
      </c>
      <c r="T66" s="1">
        <f>(Table2[[#This Row],[Close Price]]-Table2[[#This Row],[50D EMA]])/Table2[[#This Row],[50D EMA]]</f>
        <v>-1.0343620049466928E-2</v>
      </c>
      <c r="U66" s="1">
        <f>(Table2[[#This Row],[Close Price]]-Table2[[#This Row],[200D EMA]])/Table2[[#This Row],[200D EMA]]</f>
        <v>0.19554957577235096</v>
      </c>
      <c r="V66">
        <v>0.78344634194042195</v>
      </c>
      <c r="W66">
        <v>1630.6</v>
      </c>
      <c r="X66">
        <v>1717.7</v>
      </c>
      <c r="Y66">
        <v>1565.05</v>
      </c>
      <c r="Z66">
        <v>1630</v>
      </c>
      <c r="AA66">
        <v>1539.1</v>
      </c>
      <c r="AB66">
        <v>1763.95</v>
      </c>
      <c r="AC66" s="1">
        <f>(Table2[[#This Row],[Close Price]]/Table2[[#This Row],[Day Low]])-1</f>
        <v>-7.9725254507543308E-3</v>
      </c>
      <c r="AD66" s="1">
        <f>(Table2[[#This Row],[Day High]]/Table2[[#This Row],[Close Price]])-1</f>
        <v>6.1881800197824077E-2</v>
      </c>
      <c r="AE66" s="1">
        <f>(Table2[[#This Row],[Close Price]]/Table2[[#This Row],[Current Week Low]])-1</f>
        <v>3.3577202006325635E-2</v>
      </c>
      <c r="AF66" s="1">
        <f>(Table2[[#This Row],[Current Week High]]/Table2[[#This Row],[Close Price]])-1</f>
        <v>7.6656775469832183E-3</v>
      </c>
      <c r="AG66" s="1">
        <f>(Table2[[#This Row],[Close Price]]/Table2[[#This Row],[Current Month Low]])-1</f>
        <v>5.1003833409135169E-2</v>
      </c>
      <c r="AH66" s="1">
        <f>(Table2[[#This Row],[Current Month High]]/Table2[[#This Row],[Close Price]])-1</f>
        <v>9.0473541048466943E-2</v>
      </c>
      <c r="AI66">
        <v>17.321958456973299</v>
      </c>
      <c r="AJ66">
        <v>130.525865754595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-0.02</v>
      </c>
      <c r="AM66" t="s">
        <v>3132</v>
      </c>
      <c r="AN66">
        <v>-2.77</v>
      </c>
      <c r="AO66" t="s">
        <v>3132</v>
      </c>
      <c r="AP66">
        <v>0.16774827457835201</v>
      </c>
      <c r="AQ66">
        <f>(Table2[[#This Row],[Sharpe Ratio]]-AVERAGE(Table2[Sharpe Ratio]))/_xlfn.STDEV.P(Table2[Sharpe Ratio])</f>
        <v>1.1737321756127166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1.17545921888876</v>
      </c>
      <c r="AS66">
        <f>_xlfn.RANK.AVG(Table2[[#This Row],[1Y Return vs Nifty Z-Score]],Table2[1Y Return vs Nifty Z-Score])</f>
        <v>110</v>
      </c>
      <c r="AT66">
        <f>_xlfn.RANK.AVG(Table2[[#This Row],[6M Return vs Nifty Z-Score]],Table2[6M Return vs Nifty Z-Score])</f>
        <v>154</v>
      </c>
      <c r="AU66">
        <f>_xlfn.RANK.AVG(Table2[[#This Row],[Sharpe Ratio Z-Score]],Table2[Sharpe Ratio Z-Score])</f>
        <v>90</v>
      </c>
      <c r="AV66">
        <f>(Table2[[#This Row],[Rank 1Y]]+Table2[[#This Row],[Rank 6M]]+Table2[[#This Row],[Rank Sharpe]])/3</f>
        <v>118</v>
      </c>
    </row>
    <row r="67" spans="1:48" x14ac:dyDescent="0.3">
      <c r="A67" t="s">
        <v>625</v>
      </c>
      <c r="B67" t="s">
        <v>626</v>
      </c>
      <c r="C67" t="s">
        <v>3093</v>
      </c>
      <c r="D67" t="s">
        <v>492</v>
      </c>
      <c r="E67">
        <v>29241.962406279999</v>
      </c>
      <c r="F67">
        <v>1597.7</v>
      </c>
      <c r="G67">
        <v>135.10660594965199</v>
      </c>
      <c r="H67">
        <f>(Table2[[#This Row],[1Y Return vs Nifty]]-AVERAGE(Table2[1Y Return vs Nifty]))/_xlfn.STDEV.P(Table2[1Y Return vs Nifty])</f>
        <v>1.5192999581802027</v>
      </c>
      <c r="I67">
        <v>-8.3268869964502095</v>
      </c>
      <c r="J67">
        <f>(Table2[[#This Row],[1M Return vs Nifty]]-AVERAGE(Table2[1M Return vs Nifty]))/_xlfn.STDEV.P(Table2[1M Return vs Nifty])</f>
        <v>-0.76417492035883816</v>
      </c>
      <c r="K67">
        <v>76.342385470797296</v>
      </c>
      <c r="L67">
        <f>(Table2[[#This Row],[6M Return vs Nifty]]-AVERAGE(Table2[6M Return vs Nifty]))/_xlfn.STDEV.P(Table2[6M Return vs Nifty])</f>
        <v>2.2018544757924303</v>
      </c>
      <c r="M67">
        <v>-5.4042724818847097</v>
      </c>
      <c r="N67">
        <f>(Table2[[#This Row],[1W Return vs Nifty]]-AVERAGE(Table2[1W Return vs Nifty]))/_xlfn.STDEV.P(Table2[1W Return vs Nifty])</f>
        <v>-0.95735854869051173</v>
      </c>
      <c r="O67">
        <v>1564.09</v>
      </c>
      <c r="P67">
        <v>1488.10733998925</v>
      </c>
      <c r="Q67">
        <v>1114.9654358041901</v>
      </c>
      <c r="R67">
        <v>56.3089705047989</v>
      </c>
      <c r="S67" s="1">
        <f>(Table2[[#This Row],[Close Price]]-Table2[[#This Row],[20D EMA]])/Table2[[#This Row],[20D EMA]]</f>
        <v>2.1488533268546009E-2</v>
      </c>
      <c r="T67" s="1">
        <f>(Table2[[#This Row],[Close Price]]-Table2[[#This Row],[50D EMA]])/Table2[[#This Row],[50D EMA]]</f>
        <v>7.3645668605829009E-2</v>
      </c>
      <c r="U67" s="1">
        <f>(Table2[[#This Row],[Close Price]]-Table2[[#This Row],[200D EMA]])/Table2[[#This Row],[200D EMA]]</f>
        <v>0.43295921890854711</v>
      </c>
      <c r="V67">
        <v>0.42527354386286098</v>
      </c>
      <c r="W67">
        <v>1597.7</v>
      </c>
      <c r="X67">
        <v>1638.95</v>
      </c>
      <c r="Y67">
        <v>1516.2</v>
      </c>
      <c r="Z67">
        <v>1638</v>
      </c>
      <c r="AA67">
        <v>1458.55</v>
      </c>
      <c r="AB67">
        <v>1666</v>
      </c>
      <c r="AC67" s="1">
        <f>(Table2[[#This Row],[Close Price]]/Table2[[#This Row],[Day Low]])-1</f>
        <v>0</v>
      </c>
      <c r="AD67" s="1">
        <f>(Table2[[#This Row],[Day High]]/Table2[[#This Row],[Close Price]])-1</f>
        <v>2.5818363898103547E-2</v>
      </c>
      <c r="AE67" s="1">
        <f>(Table2[[#This Row],[Close Price]]/Table2[[#This Row],[Current Week Low]])-1</f>
        <v>5.3752803060282295E-2</v>
      </c>
      <c r="AF67" s="1">
        <f>(Table2[[#This Row],[Current Week High]]/Table2[[#This Row],[Close Price]])-1</f>
        <v>2.5223759153783609E-2</v>
      </c>
      <c r="AG67" s="1">
        <f>(Table2[[#This Row],[Close Price]]/Table2[[#This Row],[Current Month Low]])-1</f>
        <v>9.5402968701792989E-2</v>
      </c>
      <c r="AH67" s="1">
        <f>(Table2[[#This Row],[Current Month High]]/Table2[[#This Row],[Close Price]])-1</f>
        <v>4.274895161795067E-2</v>
      </c>
      <c r="AI67">
        <v>11.156662702635</v>
      </c>
      <c r="AJ67">
        <v>166.727879799666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0.35</v>
      </c>
      <c r="AM67" t="s">
        <v>3133</v>
      </c>
      <c r="AN67">
        <v>2.04</v>
      </c>
      <c r="AO67" t="s">
        <v>3133</v>
      </c>
      <c r="AP67">
        <v>8.5214545884242002E-2</v>
      </c>
      <c r="AQ67">
        <f>(Table2[[#This Row],[Sharpe Ratio]]-AVERAGE(Table2[Sharpe Ratio]))/_xlfn.STDEV.P(Table2[Sharpe Ratio])</f>
        <v>0.23144438087317282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2.2310653457964555</v>
      </c>
      <c r="AS67">
        <f>_xlfn.RANK.AVG(Table2[[#This Row],[1Y Return vs Nifty Z-Score]],Table2[1Y Return vs Nifty Z-Score])</f>
        <v>54</v>
      </c>
      <c r="AT67">
        <f>_xlfn.RANK.AVG(Table2[[#This Row],[6M Return vs Nifty Z-Score]],Table2[6M Return vs Nifty Z-Score])</f>
        <v>26</v>
      </c>
      <c r="AU67">
        <f>_xlfn.RANK.AVG(Table2[[#This Row],[Sharpe Ratio Z-Score]],Table2[Sharpe Ratio Z-Score])</f>
        <v>277</v>
      </c>
      <c r="AV67">
        <f>(Table2[[#This Row],[Rank 1Y]]+Table2[[#This Row],[Rank 6M]]+Table2[[#This Row],[Rank Sharpe]])/3</f>
        <v>119</v>
      </c>
    </row>
    <row r="68" spans="1:48" x14ac:dyDescent="0.3">
      <c r="A68" t="s">
        <v>79</v>
      </c>
      <c r="B68" t="s">
        <v>80</v>
      </c>
      <c r="C68" t="s">
        <v>3093</v>
      </c>
      <c r="D68" t="s">
        <v>60</v>
      </c>
      <c r="E68">
        <v>325636.53242951998</v>
      </c>
      <c r="F68">
        <v>2717.65</v>
      </c>
      <c r="G68">
        <v>50.372112138202802</v>
      </c>
      <c r="H68">
        <f>(Table2[[#This Row],[1Y Return vs Nifty]]-AVERAGE(Table2[1Y Return vs Nifty]))/_xlfn.STDEV.P(Table2[1Y Return vs Nifty])</f>
        <v>0.24446102685852525</v>
      </c>
      <c r="I68">
        <v>2.46678075720257</v>
      </c>
      <c r="J68">
        <f>(Table2[[#This Row],[1M Return vs Nifty]]-AVERAGE(Table2[1M Return vs Nifty]))/_xlfn.STDEV.P(Table2[1M Return vs Nifty])</f>
        <v>0.26645223620425568</v>
      </c>
      <c r="K68">
        <v>51.035587839270001</v>
      </c>
      <c r="L68">
        <f>(Table2[[#This Row],[6M Return vs Nifty]]-AVERAGE(Table2[6M Return vs Nifty]))/_xlfn.STDEV.P(Table2[6M Return vs Nifty])</f>
        <v>1.3777914122603938</v>
      </c>
      <c r="M68">
        <v>0.29509191946012803</v>
      </c>
      <c r="N68">
        <f>(Table2[[#This Row],[1W Return vs Nifty]]-AVERAGE(Table2[1W Return vs Nifty]))/_xlfn.STDEV.P(Table2[1W Return vs Nifty])</f>
        <v>0.1448391362547562</v>
      </c>
      <c r="O68">
        <v>2767.7</v>
      </c>
      <c r="P68">
        <v>2716.0109949566199</v>
      </c>
      <c r="Q68">
        <v>2213.2315377834402</v>
      </c>
      <c r="R68">
        <v>43.423951688982903</v>
      </c>
      <c r="S68" s="1">
        <f>(Table2[[#This Row],[Close Price]]-Table2[[#This Row],[20D EMA]])/Table2[[#This Row],[20D EMA]]</f>
        <v>-1.808360732738365E-2</v>
      </c>
      <c r="T68" s="1">
        <f>(Table2[[#This Row],[Close Price]]-Table2[[#This Row],[50D EMA]])/Table2[[#This Row],[50D EMA]]</f>
        <v>6.0346038599388822E-4</v>
      </c>
      <c r="U68" s="1">
        <f>(Table2[[#This Row],[Close Price]]-Table2[[#This Row],[200D EMA]])/Table2[[#This Row],[200D EMA]]</f>
        <v>0.22791038967470023</v>
      </c>
      <c r="V68">
        <v>0.86499643658564795</v>
      </c>
      <c r="W68">
        <v>2704.25</v>
      </c>
      <c r="X68">
        <v>2734.8</v>
      </c>
      <c r="Y68">
        <v>2708.7</v>
      </c>
      <c r="Z68">
        <v>2757</v>
      </c>
      <c r="AA68">
        <v>2625.7</v>
      </c>
      <c r="AB68">
        <v>2926.5</v>
      </c>
      <c r="AC68" s="1">
        <f>(Table2[[#This Row],[Close Price]]/Table2[[#This Row],[Day Low]])-1</f>
        <v>4.9551631690858411E-3</v>
      </c>
      <c r="AD68" s="1">
        <f>(Table2[[#This Row],[Day High]]/Table2[[#This Row],[Close Price]])-1</f>
        <v>6.3105992309533399E-3</v>
      </c>
      <c r="AE68" s="1">
        <f>(Table2[[#This Row],[Close Price]]/Table2[[#This Row],[Current Week Low]])-1</f>
        <v>3.3041680510947913E-3</v>
      </c>
      <c r="AF68" s="1">
        <f>(Table2[[#This Row],[Current Week High]]/Table2[[#This Row],[Close Price]])-1</f>
        <v>1.4479421559067562E-2</v>
      </c>
      <c r="AG68" s="1">
        <f>(Table2[[#This Row],[Close Price]]/Table2[[#This Row],[Current Month Low]])-1</f>
        <v>3.5019232966447156E-2</v>
      </c>
      <c r="AH68" s="1">
        <f>(Table2[[#This Row],[Current Month High]]/Table2[[#This Row],[Close Price]])-1</f>
        <v>7.6849483929129825E-2</v>
      </c>
      <c r="AI68">
        <v>10.886243629606399</v>
      </c>
      <c r="AJ68">
        <v>87.424137931034494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-0.02</v>
      </c>
      <c r="AM68" t="s">
        <v>3132</v>
      </c>
      <c r="AN68">
        <v>-3.33</v>
      </c>
      <c r="AO68" t="s">
        <v>3132</v>
      </c>
      <c r="AP68">
        <v>0.18528304903260101</v>
      </c>
      <c r="AQ68">
        <f>(Table2[[#This Row],[Sharpe Ratio]]-AVERAGE(Table2[Sharpe Ratio]))/_xlfn.STDEV.P(Table2[Sharpe Ratio])</f>
        <v>1.3739267410731852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3.407470552651116</v>
      </c>
      <c r="AS68">
        <f>_xlfn.RANK.AVG(Table2[[#This Row],[1Y Return vs Nifty Z-Score]],Table2[1Y Return vs Nifty Z-Score])</f>
        <v>229</v>
      </c>
      <c r="AT68">
        <f>_xlfn.RANK.AVG(Table2[[#This Row],[6M Return vs Nifty Z-Score]],Table2[6M Return vs Nifty Z-Score])</f>
        <v>68</v>
      </c>
      <c r="AU68">
        <f>_xlfn.RANK.AVG(Table2[[#This Row],[Sharpe Ratio Z-Score]],Table2[Sharpe Ratio Z-Score])</f>
        <v>65</v>
      </c>
      <c r="AV68">
        <f>(Table2[[#This Row],[Rank 1Y]]+Table2[[#This Row],[Rank 6M]]+Table2[[#This Row],[Rank Sharpe]])/3</f>
        <v>120.66666666666667</v>
      </c>
    </row>
    <row r="69" spans="1:48" x14ac:dyDescent="0.3">
      <c r="A69" t="s">
        <v>601</v>
      </c>
      <c r="B69" t="s">
        <v>602</v>
      </c>
      <c r="C69" t="s">
        <v>3102</v>
      </c>
      <c r="D69" t="s">
        <v>168</v>
      </c>
      <c r="E69">
        <v>31385.118994799999</v>
      </c>
      <c r="F69">
        <v>7250.7</v>
      </c>
      <c r="G69">
        <v>165.379410253667</v>
      </c>
      <c r="H69">
        <f>(Table2[[#This Row],[1Y Return vs Nifty]]-AVERAGE(Table2[1Y Return vs Nifty]))/_xlfn.STDEV.P(Table2[1Y Return vs Nifty])</f>
        <v>1.9747573256711519</v>
      </c>
      <c r="I69">
        <v>28.177729034784001</v>
      </c>
      <c r="J69">
        <f>(Table2[[#This Row],[1M Return vs Nifty]]-AVERAGE(Table2[1M Return vs Nifty]))/_xlfn.STDEV.P(Table2[1M Return vs Nifty])</f>
        <v>2.721447342654236</v>
      </c>
      <c r="K69">
        <v>101.071392663202</v>
      </c>
      <c r="L69">
        <f>(Table2[[#This Row],[6M Return vs Nifty]]-AVERAGE(Table2[6M Return vs Nifty]))/_xlfn.STDEV.P(Table2[6M Return vs Nifty])</f>
        <v>3.0071029992046334</v>
      </c>
      <c r="M69">
        <v>22.035906262071201</v>
      </c>
      <c r="N69">
        <f>(Table2[[#This Row],[1W Return vs Nifty]]-AVERAGE(Table2[1W Return vs Nifty]))/_xlfn.STDEV.P(Table2[1W Return vs Nifty])</f>
        <v>4.3492860797764754</v>
      </c>
      <c r="O69">
        <v>6261.93</v>
      </c>
      <c r="P69">
        <v>5584.1289825429403</v>
      </c>
      <c r="Q69">
        <v>4183.5614388519498</v>
      </c>
      <c r="R69">
        <v>70.9693518876647</v>
      </c>
      <c r="S69" s="1">
        <f>(Table2[[#This Row],[Close Price]]-Table2[[#This Row],[20D EMA]])/Table2[[#This Row],[20D EMA]]</f>
        <v>0.15790179704979126</v>
      </c>
      <c r="T69" s="1">
        <f>(Table2[[#This Row],[Close Price]]-Table2[[#This Row],[50D EMA]])/Table2[[#This Row],[50D EMA]]</f>
        <v>0.29844780137906568</v>
      </c>
      <c r="U69" s="1">
        <f>(Table2[[#This Row],[Close Price]]-Table2[[#This Row],[200D EMA]])/Table2[[#This Row],[200D EMA]]</f>
        <v>0.73314055643216092</v>
      </c>
      <c r="V69">
        <v>2.2519048055853901</v>
      </c>
      <c r="W69">
        <v>7219.95</v>
      </c>
      <c r="X69">
        <v>7310.9</v>
      </c>
      <c r="Y69">
        <v>7207.7</v>
      </c>
      <c r="Z69">
        <v>7388.2</v>
      </c>
      <c r="AA69">
        <v>5670</v>
      </c>
      <c r="AB69">
        <v>7949.9</v>
      </c>
      <c r="AC69" s="1">
        <f>(Table2[[#This Row],[Close Price]]/Table2[[#This Row],[Day Low]])-1</f>
        <v>4.2590322647664269E-3</v>
      </c>
      <c r="AD69" s="1">
        <f>(Table2[[#This Row],[Day High]]/Table2[[#This Row],[Close Price]])-1</f>
        <v>8.3026466410138777E-3</v>
      </c>
      <c r="AE69" s="1">
        <f>(Table2[[#This Row],[Close Price]]/Table2[[#This Row],[Current Week Low]])-1</f>
        <v>5.9658420855472905E-3</v>
      </c>
      <c r="AF69" s="1">
        <f>(Table2[[#This Row],[Current Week High]]/Table2[[#This Row],[Close Price]])-1</f>
        <v>1.8963686264774404E-2</v>
      </c>
      <c r="AG69" s="1">
        <f>(Table2[[#This Row],[Close Price]]/Table2[[#This Row],[Current Month Low]])-1</f>
        <v>0.2787830687830688</v>
      </c>
      <c r="AH69" s="1">
        <f>(Table2[[#This Row],[Current Month High]]/Table2[[#This Row],[Close Price]])-1</f>
        <v>9.6432068627856582E-2</v>
      </c>
      <c r="AI69">
        <v>9.6432068627856502</v>
      </c>
      <c r="AJ69">
        <v>198.382716049382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0.66</v>
      </c>
      <c r="AM69" t="s">
        <v>3133</v>
      </c>
      <c r="AN69">
        <v>17.46</v>
      </c>
      <c r="AO69" t="s">
        <v>3133</v>
      </c>
      <c r="AP69">
        <v>7.0920488674989998E-2</v>
      </c>
      <c r="AQ69">
        <f>(Table2[[#This Row],[Sharpe Ratio]]-AVERAGE(Table2[Sharpe Ratio]))/_xlfn.STDEV.P(Table2[Sharpe Ratio])</f>
        <v>6.824909261100362E-2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12.120842839917501</v>
      </c>
      <c r="AS69">
        <f>_xlfn.RANK.AVG(Table2[[#This Row],[1Y Return vs Nifty Z-Score]],Table2[1Y Return vs Nifty Z-Score])</f>
        <v>28</v>
      </c>
      <c r="AT69">
        <f>_xlfn.RANK.AVG(Table2[[#This Row],[6M Return vs Nifty Z-Score]],Table2[6M Return vs Nifty Z-Score])</f>
        <v>8</v>
      </c>
      <c r="AU69">
        <f>_xlfn.RANK.AVG(Table2[[#This Row],[Sharpe Ratio Z-Score]],Table2[Sharpe Ratio Z-Score])</f>
        <v>326</v>
      </c>
      <c r="AV69">
        <f>(Table2[[#This Row],[Rank 1Y]]+Table2[[#This Row],[Rank 6M]]+Table2[[#This Row],[Rank Sharpe]])/3</f>
        <v>120.66666666666667</v>
      </c>
    </row>
    <row r="70" spans="1:48" x14ac:dyDescent="0.3">
      <c r="A70" t="s">
        <v>733</v>
      </c>
      <c r="B70" t="s">
        <v>734</v>
      </c>
      <c r="C70" t="s">
        <v>3099</v>
      </c>
      <c r="D70" t="s">
        <v>161</v>
      </c>
      <c r="E70">
        <v>22272.045909345001</v>
      </c>
      <c r="F70">
        <v>700.65</v>
      </c>
      <c r="G70">
        <v>54.798489302575199</v>
      </c>
      <c r="H70">
        <f>(Table2[[#This Row],[1Y Return vs Nifty]]-AVERAGE(Table2[1Y Return vs Nifty]))/_xlfn.STDEV.P(Table2[1Y Return vs Nifty])</f>
        <v>0.31105631385477234</v>
      </c>
      <c r="I70">
        <v>10.3650709374753</v>
      </c>
      <c r="J70">
        <f>(Table2[[#This Row],[1M Return vs Nifty]]-AVERAGE(Table2[1M Return vs Nifty]))/_xlfn.STDEV.P(Table2[1M Return vs Nifty])</f>
        <v>1.0206159306953981</v>
      </c>
      <c r="K70">
        <v>50.935611566033899</v>
      </c>
      <c r="L70">
        <f>(Table2[[#This Row],[6M Return vs Nifty]]-AVERAGE(Table2[6M Return vs Nifty]))/_xlfn.STDEV.P(Table2[6M Return vs Nifty])</f>
        <v>1.3745358935178398</v>
      </c>
      <c r="M70">
        <v>17.115027949798701</v>
      </c>
      <c r="N70">
        <f>(Table2[[#This Row],[1W Return vs Nifty]]-AVERAGE(Table2[1W Return vs Nifty]))/_xlfn.STDEV.P(Table2[1W Return vs Nifty])</f>
        <v>3.39763949223694</v>
      </c>
      <c r="O70">
        <v>633.14</v>
      </c>
      <c r="P70">
        <v>609.71369821381802</v>
      </c>
      <c r="Q70">
        <v>519.54159864016901</v>
      </c>
      <c r="R70">
        <v>82.718488818740695</v>
      </c>
      <c r="S70" s="1">
        <f>(Table2[[#This Row],[Close Price]]-Table2[[#This Row],[20D EMA]])/Table2[[#This Row],[20D EMA]]</f>
        <v>0.1066272862242158</v>
      </c>
      <c r="T70" s="1">
        <f>(Table2[[#This Row],[Close Price]]-Table2[[#This Row],[50D EMA]])/Table2[[#This Row],[50D EMA]]</f>
        <v>0.14914590577935791</v>
      </c>
      <c r="U70" s="1">
        <f>(Table2[[#This Row],[Close Price]]-Table2[[#This Row],[200D EMA]])/Table2[[#This Row],[200D EMA]]</f>
        <v>0.3485926860021567</v>
      </c>
      <c r="V70">
        <v>2.0514846627764101</v>
      </c>
      <c r="W70">
        <v>703</v>
      </c>
      <c r="X70">
        <v>743.4</v>
      </c>
      <c r="Y70">
        <v>680</v>
      </c>
      <c r="Z70">
        <v>707.45</v>
      </c>
      <c r="AA70">
        <v>580.4</v>
      </c>
      <c r="AB70">
        <v>724.6</v>
      </c>
      <c r="AC70" s="1">
        <f>(Table2[[#This Row],[Close Price]]/Table2[[#This Row],[Day Low]])-1</f>
        <v>-3.3428165007112209E-3</v>
      </c>
      <c r="AD70" s="1">
        <f>(Table2[[#This Row],[Day High]]/Table2[[#This Row],[Close Price]])-1</f>
        <v>6.1014771997430994E-2</v>
      </c>
      <c r="AE70" s="1">
        <f>(Table2[[#This Row],[Close Price]]/Table2[[#This Row],[Current Week Low]])-1</f>
        <v>3.0367647058823444E-2</v>
      </c>
      <c r="AF70" s="1">
        <f>(Table2[[#This Row],[Current Week High]]/Table2[[#This Row],[Close Price]])-1</f>
        <v>9.7052736744451806E-3</v>
      </c>
      <c r="AG70" s="1">
        <f>(Table2[[#This Row],[Close Price]]/Table2[[#This Row],[Current Month Low]])-1</f>
        <v>0.20718470020675395</v>
      </c>
      <c r="AH70" s="1">
        <f>(Table2[[#This Row],[Current Month High]]/Table2[[#This Row],[Close Price]])-1</f>
        <v>3.418254477984739E-2</v>
      </c>
      <c r="AI70">
        <v>3.4182544779847301</v>
      </c>
      <c r="AJ70">
        <v>124.567307692307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0.16</v>
      </c>
      <c r="AM70" t="s">
        <v>3133</v>
      </c>
      <c r="AN70">
        <v>15.52</v>
      </c>
      <c r="AO70" t="s">
        <v>3133</v>
      </c>
      <c r="AP70">
        <v>0.171811521460528</v>
      </c>
      <c r="AQ70">
        <f>(Table2[[#This Row],[Sharpe Ratio]]-AVERAGE(Table2[Sharpe Ratio]))/_xlfn.STDEV.P(Table2[Sharpe Ratio])</f>
        <v>1.2201222758137895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7.32396990611874</v>
      </c>
      <c r="AS70">
        <f>_xlfn.RANK.AVG(Table2[[#This Row],[1Y Return vs Nifty Z-Score]],Table2[1Y Return vs Nifty Z-Score])</f>
        <v>212</v>
      </c>
      <c r="AT70">
        <f>_xlfn.RANK.AVG(Table2[[#This Row],[6M Return vs Nifty Z-Score]],Table2[6M Return vs Nifty Z-Score])</f>
        <v>69</v>
      </c>
      <c r="AU70">
        <f>_xlfn.RANK.AVG(Table2[[#This Row],[Sharpe Ratio Z-Score]],Table2[Sharpe Ratio Z-Score])</f>
        <v>84</v>
      </c>
      <c r="AV70">
        <f>(Table2[[#This Row],[Rank 1Y]]+Table2[[#This Row],[Rank 6M]]+Table2[[#This Row],[Rank Sharpe]])/3</f>
        <v>121.66666666666667</v>
      </c>
    </row>
    <row r="71" spans="1:48" x14ac:dyDescent="0.3">
      <c r="A71" t="s">
        <v>699</v>
      </c>
      <c r="B71" t="s">
        <v>700</v>
      </c>
      <c r="C71" t="s">
        <v>3105</v>
      </c>
      <c r="D71" t="s">
        <v>701</v>
      </c>
      <c r="E71">
        <v>24372.605376</v>
      </c>
      <c r="F71">
        <v>2206.8000000000002</v>
      </c>
      <c r="G71">
        <v>93.5462415705761</v>
      </c>
      <c r="H71">
        <f>(Table2[[#This Row],[1Y Return vs Nifty]]-AVERAGE(Table2[1Y Return vs Nifty]))/_xlfn.STDEV.P(Table2[1Y Return vs Nifty])</f>
        <v>0.89402012080656312</v>
      </c>
      <c r="I71">
        <v>0.22637306434291499</v>
      </c>
      <c r="J71">
        <f>(Table2[[#This Row],[1M Return vs Nifty]]-AVERAGE(Table2[1M Return vs Nifty]))/_xlfn.STDEV.P(Table2[1M Return vs Nifty])</f>
        <v>5.2528196412257228E-2</v>
      </c>
      <c r="K71">
        <v>47.843139520548803</v>
      </c>
      <c r="L71">
        <f>(Table2[[#This Row],[6M Return vs Nifty]]-AVERAGE(Table2[6M Return vs Nifty]))/_xlfn.STDEV.P(Table2[6M Return vs Nifty])</f>
        <v>1.2738359936413401</v>
      </c>
      <c r="M71">
        <v>-2.5065804233108002</v>
      </c>
      <c r="N71">
        <f>(Table2[[#This Row],[1W Return vs Nifty]]-AVERAGE(Table2[1W Return vs Nifty]))/_xlfn.STDEV.P(Table2[1W Return vs Nifty])</f>
        <v>-0.3969750999868587</v>
      </c>
      <c r="O71">
        <v>2225.52</v>
      </c>
      <c r="P71">
        <v>2184.5450410336698</v>
      </c>
      <c r="Q71">
        <v>1763.57511042799</v>
      </c>
      <c r="R71">
        <v>46.743117786834297</v>
      </c>
      <c r="S71" s="1">
        <f>(Table2[[#This Row],[Close Price]]-Table2[[#This Row],[20D EMA]])/Table2[[#This Row],[20D EMA]]</f>
        <v>-8.4115173083143709E-3</v>
      </c>
      <c r="T71" s="1">
        <f>(Table2[[#This Row],[Close Price]]-Table2[[#This Row],[50D EMA]])/Table2[[#This Row],[50D EMA]]</f>
        <v>1.0187457135605642E-2</v>
      </c>
      <c r="U71" s="1">
        <f>(Table2[[#This Row],[Close Price]]-Table2[[#This Row],[200D EMA]])/Table2[[#This Row],[200D EMA]]</f>
        <v>0.25132181042430735</v>
      </c>
      <c r="V71">
        <v>0.45826425098350598</v>
      </c>
      <c r="W71">
        <v>2195</v>
      </c>
      <c r="X71">
        <v>2233.8000000000002</v>
      </c>
      <c r="Y71">
        <v>2182.75</v>
      </c>
      <c r="Z71">
        <v>2229</v>
      </c>
      <c r="AA71">
        <v>2115</v>
      </c>
      <c r="AB71">
        <v>2373.8000000000002</v>
      </c>
      <c r="AC71" s="1">
        <f>(Table2[[#This Row],[Close Price]]/Table2[[#This Row],[Day Low]])-1</f>
        <v>5.3758542141231214E-3</v>
      </c>
      <c r="AD71" s="1">
        <f>(Table2[[#This Row],[Day High]]/Table2[[#This Row],[Close Price]])-1</f>
        <v>1.2234910277324706E-2</v>
      </c>
      <c r="AE71" s="1">
        <f>(Table2[[#This Row],[Close Price]]/Table2[[#This Row],[Current Week Low]])-1</f>
        <v>1.1018210972397302E-2</v>
      </c>
      <c r="AF71" s="1">
        <f>(Table2[[#This Row],[Current Week High]]/Table2[[#This Row],[Close Price]])-1</f>
        <v>1.0059815116911341E-2</v>
      </c>
      <c r="AG71" s="1">
        <f>(Table2[[#This Row],[Close Price]]/Table2[[#This Row],[Current Month Low]])-1</f>
        <v>4.3404255319148932E-2</v>
      </c>
      <c r="AH71" s="1">
        <f>(Table2[[#This Row],[Current Month High]]/Table2[[#This Row],[Close Price]])-1</f>
        <v>7.5675185789378263E-2</v>
      </c>
      <c r="AI71">
        <v>9.6610476708355897</v>
      </c>
      <c r="AJ71">
        <v>129.07562152903901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-0.04</v>
      </c>
      <c r="AM71" t="s">
        <v>3132</v>
      </c>
      <c r="AN71">
        <v>-4.08</v>
      </c>
      <c r="AO71" t="s">
        <v>3132</v>
      </c>
      <c r="AP71">
        <v>0.121276067231724</v>
      </c>
      <c r="AQ71">
        <f>(Table2[[#This Row],[Sharpe Ratio]]-AVERAGE(Table2[Sharpe Ratio]))/_xlfn.STDEV.P(Table2[Sharpe Ratio])</f>
        <v>0.6431588637049267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2.4665680745782286</v>
      </c>
      <c r="AS71">
        <f>_xlfn.RANK.AVG(Table2[[#This Row],[1Y Return vs Nifty Z-Score]],Table2[1Y Return vs Nifty Z-Score])</f>
        <v>107</v>
      </c>
      <c r="AT71">
        <f>_xlfn.RANK.AVG(Table2[[#This Row],[6M Return vs Nifty Z-Score]],Table2[6M Return vs Nifty Z-Score])</f>
        <v>75</v>
      </c>
      <c r="AU71">
        <f>_xlfn.RANK.AVG(Table2[[#This Row],[Sharpe Ratio Z-Score]],Table2[Sharpe Ratio Z-Score])</f>
        <v>184</v>
      </c>
      <c r="AV71">
        <f>(Table2[[#This Row],[Rank 1Y]]+Table2[[#This Row],[Rank 6M]]+Table2[[#This Row],[Rank Sharpe]])/3</f>
        <v>122</v>
      </c>
    </row>
    <row r="72" spans="1:48" x14ac:dyDescent="0.3">
      <c r="A72" t="s">
        <v>1350</v>
      </c>
      <c r="B72" t="s">
        <v>1351</v>
      </c>
      <c r="C72" t="s">
        <v>3099</v>
      </c>
      <c r="D72" t="s">
        <v>704</v>
      </c>
      <c r="E72">
        <v>8202.8542740749999</v>
      </c>
      <c r="F72">
        <v>244.3</v>
      </c>
      <c r="G72">
        <v>86.197959583793605</v>
      </c>
      <c r="H72">
        <f>(Table2[[#This Row],[1Y Return vs Nifty]]-AVERAGE(Table2[1Y Return vs Nifty]))/_xlfn.STDEV.P(Table2[1Y Return vs Nifty])</f>
        <v>0.78346448361912113</v>
      </c>
      <c r="I72">
        <v>-12.9562073523776</v>
      </c>
      <c r="J72">
        <f>(Table2[[#This Row],[1M Return vs Nifty]]-AVERAGE(Table2[1M Return vs Nifty]))/_xlfn.STDEV.P(Table2[1M Return vs Nifty])</f>
        <v>-1.2062029115979112</v>
      </c>
      <c r="K72">
        <v>24.190519582333401</v>
      </c>
      <c r="L72">
        <f>(Table2[[#This Row],[6M Return vs Nifty]]-AVERAGE(Table2[6M Return vs Nifty]))/_xlfn.STDEV.P(Table2[6M Return vs Nifty])</f>
        <v>0.50363777533487042</v>
      </c>
      <c r="M72">
        <v>-4.3821887274399103</v>
      </c>
      <c r="N72">
        <f>(Table2[[#This Row],[1W Return vs Nifty]]-AVERAGE(Table2[1W Return vs Nifty]))/_xlfn.STDEV.P(Table2[1W Return vs Nifty])</f>
        <v>-0.75969820121327281</v>
      </c>
      <c r="O72">
        <v>257.01</v>
      </c>
      <c r="P72">
        <v>243.19530285767701</v>
      </c>
      <c r="Q72">
        <v>191.40865238722699</v>
      </c>
      <c r="R72">
        <v>48.687776605535703</v>
      </c>
      <c r="S72" s="1">
        <f>(Table2[[#This Row],[Close Price]]-Table2[[#This Row],[20D EMA]])/Table2[[#This Row],[20D EMA]]</f>
        <v>-4.9453328664254233E-2</v>
      </c>
      <c r="T72" s="1">
        <f>(Table2[[#This Row],[Close Price]]-Table2[[#This Row],[50D EMA]])/Table2[[#This Row],[50D EMA]]</f>
        <v>4.5424279554013292E-3</v>
      </c>
      <c r="U72" s="1">
        <f>(Table2[[#This Row],[Close Price]]-Table2[[#This Row],[200D EMA]])/Table2[[#This Row],[200D EMA]]</f>
        <v>0.27632683764875898</v>
      </c>
      <c r="V72">
        <v>0.49994779031456898</v>
      </c>
      <c r="W72">
        <v>256.75</v>
      </c>
      <c r="X72">
        <v>262.95</v>
      </c>
      <c r="Y72">
        <v>241.65</v>
      </c>
      <c r="Z72">
        <v>256.95</v>
      </c>
      <c r="AA72">
        <v>237</v>
      </c>
      <c r="AB72">
        <v>272.45</v>
      </c>
      <c r="AC72" s="1">
        <f>(Table2[[#This Row],[Close Price]]/Table2[[#This Row],[Day Low]])-1</f>
        <v>-4.8490749756572527E-2</v>
      </c>
      <c r="AD72" s="1">
        <f>(Table2[[#This Row],[Day High]]/Table2[[#This Row],[Close Price]])-1</f>
        <v>7.6340564879246786E-2</v>
      </c>
      <c r="AE72" s="1">
        <f>(Table2[[#This Row],[Close Price]]/Table2[[#This Row],[Current Week Low]])-1</f>
        <v>1.0966273536106019E-2</v>
      </c>
      <c r="AF72" s="1">
        <f>(Table2[[#This Row],[Current Week High]]/Table2[[#This Row],[Close Price]])-1</f>
        <v>5.178059762586984E-2</v>
      </c>
      <c r="AG72" s="1">
        <f>(Table2[[#This Row],[Close Price]]/Table2[[#This Row],[Current Month Low]])-1</f>
        <v>3.080168776371317E-2</v>
      </c>
      <c r="AH72" s="1">
        <f>(Table2[[#This Row],[Current Month High]]/Table2[[#This Row],[Close Price]])-1</f>
        <v>0.11522717969709362</v>
      </c>
      <c r="AI72">
        <v>21.363078182562401</v>
      </c>
      <c r="AJ72">
        <v>120.686540198735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0.23</v>
      </c>
      <c r="AM72" t="s">
        <v>3133</v>
      </c>
      <c r="AN72">
        <v>-7.7</v>
      </c>
      <c r="AO72" t="s">
        <v>3132</v>
      </c>
      <c r="AP72">
        <v>0.18613887198360299</v>
      </c>
      <c r="AQ72">
        <f>(Table2[[#This Row],[Sharpe Ratio]]-AVERAGE(Table2[Sharpe Ratio]))/_xlfn.STDEV.P(Table2[Sharpe Ratio])</f>
        <v>1.3836976739262976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0.7048988200691052</v>
      </c>
      <c r="AS72">
        <f>_xlfn.RANK.AVG(Table2[[#This Row],[1Y Return vs Nifty Z-Score]],Table2[1Y Return vs Nifty Z-Score])</f>
        <v>116</v>
      </c>
      <c r="AT72">
        <f>_xlfn.RANK.AVG(Table2[[#This Row],[6M Return vs Nifty Z-Score]],Table2[6M Return vs Nifty Z-Score])</f>
        <v>187</v>
      </c>
      <c r="AU72">
        <f>_xlfn.RANK.AVG(Table2[[#This Row],[Sharpe Ratio Z-Score]],Table2[Sharpe Ratio Z-Score])</f>
        <v>63</v>
      </c>
      <c r="AV72">
        <f>(Table2[[#This Row],[Rank 1Y]]+Table2[[#This Row],[Rank 6M]]+Table2[[#This Row],[Rank Sharpe]])/3</f>
        <v>122</v>
      </c>
    </row>
    <row r="73" spans="1:48" x14ac:dyDescent="0.3">
      <c r="A73" t="s">
        <v>1502</v>
      </c>
      <c r="B73" t="s">
        <v>1503</v>
      </c>
      <c r="C73" t="s">
        <v>3091</v>
      </c>
      <c r="D73" t="s">
        <v>46</v>
      </c>
      <c r="E73">
        <v>6509.5034811799997</v>
      </c>
      <c r="F73">
        <v>860.3</v>
      </c>
      <c r="G73">
        <v>95.131238561915595</v>
      </c>
      <c r="H73">
        <f>(Table2[[#This Row],[1Y Return vs Nifty]]-AVERAGE(Table2[1Y Return vs Nifty]))/_xlfn.STDEV.P(Table2[1Y Return vs Nifty])</f>
        <v>0.91786655901251479</v>
      </c>
      <c r="I73">
        <v>-4.0116774404555198</v>
      </c>
      <c r="J73">
        <f>(Table2[[#This Row],[1M Return vs Nifty]]-AVERAGE(Table2[1M Return vs Nifty]))/_xlfn.STDEV.P(Table2[1M Return vs Nifty])</f>
        <v>-0.35213961816384304</v>
      </c>
      <c r="K73">
        <v>28.0184345031203</v>
      </c>
      <c r="L73">
        <f>(Table2[[#This Row],[6M Return vs Nifty]]-AVERAGE(Table2[6M Return vs Nifty]))/_xlfn.STDEV.P(Table2[6M Return vs Nifty])</f>
        <v>0.62828583798163651</v>
      </c>
      <c r="M73">
        <v>-0.76379775024360197</v>
      </c>
      <c r="N73">
        <f>(Table2[[#This Row],[1W Return vs Nifty]]-AVERAGE(Table2[1W Return vs Nifty]))/_xlfn.STDEV.P(Table2[1W Return vs Nifty])</f>
        <v>-5.9939091697209297E-2</v>
      </c>
      <c r="O73">
        <v>831.78</v>
      </c>
      <c r="P73">
        <v>810.60617363000199</v>
      </c>
      <c r="Q73">
        <v>658.80603335583396</v>
      </c>
      <c r="R73">
        <v>61.032511500848301</v>
      </c>
      <c r="S73" s="1">
        <f>(Table2[[#This Row],[Close Price]]-Table2[[#This Row],[20D EMA]])/Table2[[#This Row],[20D EMA]]</f>
        <v>3.4287912669215395E-2</v>
      </c>
      <c r="T73" s="1">
        <f>(Table2[[#This Row],[Close Price]]-Table2[[#This Row],[50D EMA]])/Table2[[#This Row],[50D EMA]]</f>
        <v>6.1304524918015878E-2</v>
      </c>
      <c r="U73" s="1">
        <f>(Table2[[#This Row],[Close Price]]-Table2[[#This Row],[200D EMA]])/Table2[[#This Row],[200D EMA]]</f>
        <v>0.30584717874818729</v>
      </c>
      <c r="V73">
        <v>0.57842108342187504</v>
      </c>
      <c r="W73">
        <v>849.05</v>
      </c>
      <c r="X73">
        <v>865.1</v>
      </c>
      <c r="Y73">
        <v>851</v>
      </c>
      <c r="Z73">
        <v>874.9</v>
      </c>
      <c r="AA73">
        <v>763.75</v>
      </c>
      <c r="AB73">
        <v>874.9</v>
      </c>
      <c r="AC73" s="1">
        <f>(Table2[[#This Row],[Close Price]]/Table2[[#This Row],[Day Low]])-1</f>
        <v>1.325010305635721E-2</v>
      </c>
      <c r="AD73" s="1">
        <f>(Table2[[#This Row],[Day High]]/Table2[[#This Row],[Close Price]])-1</f>
        <v>5.5794490294083232E-3</v>
      </c>
      <c r="AE73" s="1">
        <f>(Table2[[#This Row],[Close Price]]/Table2[[#This Row],[Current Week Low]])-1</f>
        <v>1.0928319623971783E-2</v>
      </c>
      <c r="AF73" s="1">
        <f>(Table2[[#This Row],[Current Week High]]/Table2[[#This Row],[Close Price]])-1</f>
        <v>1.6970824131117057E-2</v>
      </c>
      <c r="AG73" s="1">
        <f>(Table2[[#This Row],[Close Price]]/Table2[[#This Row],[Current Month Low]])-1</f>
        <v>0.1264157119476268</v>
      </c>
      <c r="AH73" s="1">
        <f>(Table2[[#This Row],[Current Month High]]/Table2[[#This Row],[Close Price]])-1</f>
        <v>1.6970824131117057E-2</v>
      </c>
      <c r="AI73">
        <v>8.8922468906195604</v>
      </c>
      <c r="AJ73">
        <v>124.036458333333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0.26</v>
      </c>
      <c r="AM73" t="s">
        <v>3133</v>
      </c>
      <c r="AN73">
        <v>0.81</v>
      </c>
      <c r="AO73" t="s">
        <v>3133</v>
      </c>
      <c r="AP73">
        <v>0.152832600871423</v>
      </c>
      <c r="AQ73">
        <f>(Table2[[#This Row],[Sharpe Ratio]]-AVERAGE(Table2[Sharpe Ratio]))/_xlfn.STDEV.P(Table2[Sharpe Ratio])</f>
        <v>1.0034398901829931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2.137513577316092</v>
      </c>
      <c r="AS73">
        <f>_xlfn.RANK.AVG(Table2[[#This Row],[1Y Return vs Nifty Z-Score]],Table2[1Y Return vs Nifty Z-Score])</f>
        <v>103</v>
      </c>
      <c r="AT73">
        <f>_xlfn.RANK.AVG(Table2[[#This Row],[6M Return vs Nifty Z-Score]],Table2[6M Return vs Nifty Z-Score])</f>
        <v>153</v>
      </c>
      <c r="AU73">
        <f>_xlfn.RANK.AVG(Table2[[#This Row],[Sharpe Ratio Z-Score]],Table2[Sharpe Ratio Z-Score])</f>
        <v>114</v>
      </c>
      <c r="AV73">
        <f>(Table2[[#This Row],[Rank 1Y]]+Table2[[#This Row],[Rank 6M]]+Table2[[#This Row],[Rank Sharpe]])/3</f>
        <v>123.33333333333333</v>
      </c>
    </row>
    <row r="74" spans="1:48" x14ac:dyDescent="0.3">
      <c r="A74" t="s">
        <v>1307</v>
      </c>
      <c r="B74" t="s">
        <v>1308</v>
      </c>
      <c r="C74" t="s">
        <v>3094</v>
      </c>
      <c r="D74" t="s">
        <v>63</v>
      </c>
      <c r="E74">
        <v>8463.2868353600006</v>
      </c>
      <c r="F74">
        <v>15.76</v>
      </c>
      <c r="G74">
        <v>206.47228175285201</v>
      </c>
      <c r="H74">
        <f>(Table2[[#This Row],[1Y Return vs Nifty]]-AVERAGE(Table2[1Y Return vs Nifty]))/_xlfn.STDEV.P(Table2[1Y Return vs Nifty])</f>
        <v>2.5930036859259364</v>
      </c>
      <c r="I74">
        <v>-3.6911145855870902</v>
      </c>
      <c r="J74">
        <f>(Table2[[#This Row],[1M Return vs Nifty]]-AVERAGE(Table2[1M Return vs Nifty]))/_xlfn.STDEV.P(Table2[1M Return vs Nifty])</f>
        <v>-0.3215308583656743</v>
      </c>
      <c r="K74">
        <v>38.179497781248301</v>
      </c>
      <c r="L74">
        <f>(Table2[[#This Row],[6M Return vs Nifty]]-AVERAGE(Table2[6M Return vs Nifty]))/_xlfn.STDEV.P(Table2[6M Return vs Nifty])</f>
        <v>0.95915966309514999</v>
      </c>
      <c r="M74">
        <v>-5.2475049268391798</v>
      </c>
      <c r="N74">
        <f>(Table2[[#This Row],[1W Return vs Nifty]]-AVERAGE(Table2[1W Return vs Nifty]))/_xlfn.STDEV.P(Table2[1W Return vs Nifty])</f>
        <v>-0.92704133714233605</v>
      </c>
      <c r="O74">
        <v>16.38</v>
      </c>
      <c r="P74">
        <v>16.041988716597999</v>
      </c>
      <c r="Q74">
        <v>12.2457306642284</v>
      </c>
      <c r="R74">
        <v>41.132431390790998</v>
      </c>
      <c r="S74" s="1">
        <f>(Table2[[#This Row],[Close Price]]-Table2[[#This Row],[20D EMA]])/Table2[[#This Row],[20D EMA]]</f>
        <v>-3.7851037851037807E-2</v>
      </c>
      <c r="T74" s="1">
        <f>(Table2[[#This Row],[Close Price]]-Table2[[#This Row],[50D EMA]])/Table2[[#This Row],[50D EMA]]</f>
        <v>-1.7578164501900969E-2</v>
      </c>
      <c r="U74" s="1">
        <f>(Table2[[#This Row],[Close Price]]-Table2[[#This Row],[200D EMA]])/Table2[[#This Row],[200D EMA]]</f>
        <v>0.28697914662105894</v>
      </c>
      <c r="V74">
        <v>0.44535526550550403</v>
      </c>
      <c r="W74">
        <v>15.76</v>
      </c>
      <c r="X74">
        <v>16.05</v>
      </c>
      <c r="Y74">
        <v>15.55</v>
      </c>
      <c r="Z74">
        <v>16.09</v>
      </c>
      <c r="AA74">
        <v>15.55</v>
      </c>
      <c r="AB74">
        <v>17.8</v>
      </c>
      <c r="AC74" s="1">
        <f>(Table2[[#This Row],[Close Price]]/Table2[[#This Row],[Day Low]])-1</f>
        <v>0</v>
      </c>
      <c r="AD74" s="1">
        <f>(Table2[[#This Row],[Day High]]/Table2[[#This Row],[Close Price]])-1</f>
        <v>1.8401015228426409E-2</v>
      </c>
      <c r="AE74" s="1">
        <f>(Table2[[#This Row],[Close Price]]/Table2[[#This Row],[Current Week Low]])-1</f>
        <v>1.3504823151125445E-2</v>
      </c>
      <c r="AF74" s="1">
        <f>(Table2[[#This Row],[Current Week High]]/Table2[[#This Row],[Close Price]])-1</f>
        <v>2.093908629441632E-2</v>
      </c>
      <c r="AG74" s="1">
        <f>(Table2[[#This Row],[Close Price]]/Table2[[#This Row],[Current Month Low]])-1</f>
        <v>1.3504823151125445E-2</v>
      </c>
      <c r="AH74" s="1">
        <f>(Table2[[#This Row],[Current Month High]]/Table2[[#This Row],[Close Price]])-1</f>
        <v>0.12944162436548234</v>
      </c>
      <c r="AI74">
        <v>33.883248730964397</v>
      </c>
      <c r="AJ74">
        <v>238.924731182795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0.06</v>
      </c>
      <c r="AM74" t="s">
        <v>3133</v>
      </c>
      <c r="AN74">
        <v>-6.25</v>
      </c>
      <c r="AO74" t="s">
        <v>3132</v>
      </c>
      <c r="AP74">
        <v>9.5265148240165007E-2</v>
      </c>
      <c r="AQ74">
        <f>(Table2[[#This Row],[Sharpe Ratio]]-AVERAGE(Table2[Sharpe Ratio]))/_xlfn.STDEV.P(Table2[Sharpe Ratio])</f>
        <v>0.3461921340598359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2.6497832875729124</v>
      </c>
      <c r="AS74">
        <f>_xlfn.RANK.AVG(Table2[[#This Row],[1Y Return vs Nifty Z-Score]],Table2[1Y Return vs Nifty Z-Score])</f>
        <v>17</v>
      </c>
      <c r="AT74">
        <f>_xlfn.RANK.AVG(Table2[[#This Row],[6M Return vs Nifty Z-Score]],Table2[6M Return vs Nifty Z-Score])</f>
        <v>106</v>
      </c>
      <c r="AU74">
        <f>_xlfn.RANK.AVG(Table2[[#This Row],[Sharpe Ratio Z-Score]],Table2[Sharpe Ratio Z-Score])</f>
        <v>251</v>
      </c>
      <c r="AV74">
        <f>(Table2[[#This Row],[Rank 1Y]]+Table2[[#This Row],[Rank 6M]]+Table2[[#This Row],[Rank Sharpe]])/3</f>
        <v>124.66666666666667</v>
      </c>
    </row>
    <row r="75" spans="1:48" x14ac:dyDescent="0.3">
      <c r="A75" t="s">
        <v>534</v>
      </c>
      <c r="B75" t="s">
        <v>535</v>
      </c>
      <c r="C75" t="s">
        <v>3088</v>
      </c>
      <c r="D75" t="s">
        <v>536</v>
      </c>
      <c r="E75">
        <v>37633.843736725001</v>
      </c>
      <c r="F75">
        <v>1035.25</v>
      </c>
      <c r="G75">
        <v>76.309061842135094</v>
      </c>
      <c r="H75">
        <f>(Table2[[#This Row],[1Y Return vs Nifty]]-AVERAGE(Table2[1Y Return vs Nifty]))/_xlfn.STDEV.P(Table2[1Y Return vs Nifty])</f>
        <v>0.63468502838359719</v>
      </c>
      <c r="I75">
        <v>7.3842427965884401</v>
      </c>
      <c r="J75">
        <f>(Table2[[#This Row],[1M Return vs Nifty]]-AVERAGE(Table2[1M Return vs Nifty]))/_xlfn.STDEV.P(Table2[1M Return vs Nifty])</f>
        <v>0.73599327033920781</v>
      </c>
      <c r="K75">
        <v>47.065290779327398</v>
      </c>
      <c r="L75">
        <f>(Table2[[#This Row],[6M Return vs Nifty]]-AVERAGE(Table2[6M Return vs Nifty]))/_xlfn.STDEV.P(Table2[6M Return vs Nifty])</f>
        <v>1.2485069723250717</v>
      </c>
      <c r="M75">
        <v>0.89832344594047298</v>
      </c>
      <c r="N75">
        <f>(Table2[[#This Row],[1W Return vs Nifty]]-AVERAGE(Table2[1W Return vs Nifty]))/_xlfn.STDEV.P(Table2[1W Return vs Nifty])</f>
        <v>0.26149782749684441</v>
      </c>
      <c r="O75">
        <v>1016.94</v>
      </c>
      <c r="P75">
        <v>950.16905230042801</v>
      </c>
      <c r="Q75">
        <v>768.10107439652597</v>
      </c>
      <c r="R75">
        <v>52.758639203414504</v>
      </c>
      <c r="S75" s="1">
        <f>(Table2[[#This Row],[Close Price]]-Table2[[#This Row],[20D EMA]])/Table2[[#This Row],[20D EMA]]</f>
        <v>1.8004995378291682E-2</v>
      </c>
      <c r="T75" s="1">
        <f>(Table2[[#This Row],[Close Price]]-Table2[[#This Row],[50D EMA]])/Table2[[#This Row],[50D EMA]]</f>
        <v>8.9542958164744335E-2</v>
      </c>
      <c r="U75" s="1">
        <f>(Table2[[#This Row],[Close Price]]-Table2[[#This Row],[200D EMA]])/Table2[[#This Row],[200D EMA]]</f>
        <v>0.34780438995397178</v>
      </c>
      <c r="V75">
        <v>1.2624996951445999</v>
      </c>
      <c r="W75">
        <v>1032.4000000000001</v>
      </c>
      <c r="X75">
        <v>1060</v>
      </c>
      <c r="Y75">
        <v>996</v>
      </c>
      <c r="Z75">
        <v>1047.45</v>
      </c>
      <c r="AA75">
        <v>982.4</v>
      </c>
      <c r="AB75">
        <v>1215</v>
      </c>
      <c r="AC75" s="1">
        <f>(Table2[[#This Row],[Close Price]]/Table2[[#This Row],[Day Low]])-1</f>
        <v>2.7605579232854449E-3</v>
      </c>
      <c r="AD75" s="1">
        <f>(Table2[[#This Row],[Day High]]/Table2[[#This Row],[Close Price]])-1</f>
        <v>2.3907268775658075E-2</v>
      </c>
      <c r="AE75" s="1">
        <f>(Table2[[#This Row],[Close Price]]/Table2[[#This Row],[Current Week Low]])-1</f>
        <v>3.9407630522088288E-2</v>
      </c>
      <c r="AF75" s="1">
        <f>(Table2[[#This Row],[Current Week High]]/Table2[[#This Row],[Close Price]])-1</f>
        <v>1.1784593093455697E-2</v>
      </c>
      <c r="AG75" s="1">
        <f>(Table2[[#This Row],[Close Price]]/Table2[[#This Row],[Current Month Low]])-1</f>
        <v>5.3796824104234586E-2</v>
      </c>
      <c r="AH75" s="1">
        <f>(Table2[[#This Row],[Current Month High]]/Table2[[#This Row],[Close Price]])-1</f>
        <v>0.17362955807775893</v>
      </c>
      <c r="AI75">
        <v>17.362955807775801</v>
      </c>
      <c r="AJ75">
        <v>117.947368421052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</v>
      </c>
      <c r="AM75" t="s">
        <v>3133</v>
      </c>
      <c r="AN75">
        <v>3.66</v>
      </c>
      <c r="AO75" t="s">
        <v>3133</v>
      </c>
      <c r="AP75">
        <v>0.13029826038704401</v>
      </c>
      <c r="AQ75">
        <f>(Table2[[#This Row],[Sharpe Ratio]]-AVERAGE(Table2[Sharpe Ratio]))/_xlfn.STDEV.P(Table2[Sharpe Ratio])</f>
        <v>0.74616526637878777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3.6268483649235086</v>
      </c>
      <c r="AS75">
        <f>_xlfn.RANK.AVG(Table2[[#This Row],[1Y Return vs Nifty Z-Score]],Table2[1Y Return vs Nifty Z-Score])</f>
        <v>136</v>
      </c>
      <c r="AT75">
        <f>_xlfn.RANK.AVG(Table2[[#This Row],[6M Return vs Nifty Z-Score]],Table2[6M Return vs Nifty Z-Score])</f>
        <v>79</v>
      </c>
      <c r="AU75">
        <f>_xlfn.RANK.AVG(Table2[[#This Row],[Sharpe Ratio Z-Score]],Table2[Sharpe Ratio Z-Score])</f>
        <v>164</v>
      </c>
      <c r="AV75">
        <f>(Table2[[#This Row],[Rank 1Y]]+Table2[[#This Row],[Rank 6M]]+Table2[[#This Row],[Rank Sharpe]])/3</f>
        <v>126.33333333333333</v>
      </c>
    </row>
    <row r="76" spans="1:48" x14ac:dyDescent="0.3">
      <c r="A76" t="s">
        <v>1438</v>
      </c>
      <c r="B76" t="s">
        <v>1439</v>
      </c>
      <c r="C76" t="s">
        <v>3093</v>
      </c>
      <c r="D76" t="s">
        <v>206</v>
      </c>
      <c r="E76">
        <v>7236.0634774999999</v>
      </c>
      <c r="F76">
        <v>503.55</v>
      </c>
      <c r="G76">
        <v>93.712821117793894</v>
      </c>
      <c r="H76">
        <f>(Table2[[#This Row],[1Y Return vs Nifty]]-AVERAGE(Table2[1Y Return vs Nifty]))/_xlfn.STDEV.P(Table2[1Y Return vs Nifty])</f>
        <v>0.89652632674941957</v>
      </c>
      <c r="I76">
        <v>2.5973688963761701</v>
      </c>
      <c r="J76">
        <f>(Table2[[#This Row],[1M Return vs Nifty]]-AVERAGE(Table2[1M Return vs Nifty]))/_xlfn.STDEV.P(Table2[1M Return vs Nifty])</f>
        <v>0.27892136955439106</v>
      </c>
      <c r="K76">
        <v>30.460729808071999</v>
      </c>
      <c r="L76">
        <f>(Table2[[#This Row],[6M Return vs Nifty]]-AVERAGE(Table2[6M Return vs Nifty]))/_xlfn.STDEV.P(Table2[6M Return vs Nifty])</f>
        <v>0.70781408886317421</v>
      </c>
      <c r="M76">
        <v>3.92487516666356</v>
      </c>
      <c r="N76">
        <f>(Table2[[#This Row],[1W Return vs Nifty]]-AVERAGE(Table2[1W Return vs Nifty]))/_xlfn.STDEV.P(Table2[1W Return vs Nifty])</f>
        <v>0.84680139207695182</v>
      </c>
      <c r="O76">
        <v>488.72</v>
      </c>
      <c r="P76">
        <v>461.20994396278502</v>
      </c>
      <c r="Q76">
        <v>386.11913349231401</v>
      </c>
      <c r="R76">
        <v>61.1862131929987</v>
      </c>
      <c r="S76" s="1">
        <f>(Table2[[#This Row],[Close Price]]-Table2[[#This Row],[20D EMA]])/Table2[[#This Row],[20D EMA]]</f>
        <v>3.0344573579963955E-2</v>
      </c>
      <c r="T76" s="1">
        <f>(Table2[[#This Row],[Close Price]]-Table2[[#This Row],[50D EMA]])/Table2[[#This Row],[50D EMA]]</f>
        <v>9.1802131743784363E-2</v>
      </c>
      <c r="U76" s="1">
        <f>(Table2[[#This Row],[Close Price]]-Table2[[#This Row],[200D EMA]])/Table2[[#This Row],[200D EMA]]</f>
        <v>0.30413117693900438</v>
      </c>
      <c r="V76">
        <v>0.57847166246341097</v>
      </c>
      <c r="W76">
        <v>501.05</v>
      </c>
      <c r="X76">
        <v>511.45</v>
      </c>
      <c r="Y76">
        <v>495</v>
      </c>
      <c r="Z76">
        <v>510</v>
      </c>
      <c r="AA76">
        <v>459.15</v>
      </c>
      <c r="AB76">
        <v>510</v>
      </c>
      <c r="AC76" s="1">
        <f>(Table2[[#This Row],[Close Price]]/Table2[[#This Row],[Day Low]])-1</f>
        <v>4.9895220037921018E-3</v>
      </c>
      <c r="AD76" s="1">
        <f>(Table2[[#This Row],[Day High]]/Table2[[#This Row],[Close Price]])-1</f>
        <v>1.5688610862873542E-2</v>
      </c>
      <c r="AE76" s="1">
        <f>(Table2[[#This Row],[Close Price]]/Table2[[#This Row],[Current Week Low]])-1</f>
        <v>1.7272727272727328E-2</v>
      </c>
      <c r="AF76" s="1">
        <f>(Table2[[#This Row],[Current Week High]]/Table2[[#This Row],[Close Price]])-1</f>
        <v>1.2809055704497974E-2</v>
      </c>
      <c r="AG76" s="1">
        <f>(Table2[[#This Row],[Close Price]]/Table2[[#This Row],[Current Month Low]])-1</f>
        <v>9.6700424697811149E-2</v>
      </c>
      <c r="AH76" s="1">
        <f>(Table2[[#This Row],[Current Month High]]/Table2[[#This Row],[Close Price]])-1</f>
        <v>1.2809055704497974E-2</v>
      </c>
      <c r="AI76">
        <v>3.5349021944196299</v>
      </c>
      <c r="AJ76">
        <v>130.246913580246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0.23</v>
      </c>
      <c r="AM76" t="s">
        <v>3133</v>
      </c>
      <c r="AN76">
        <v>2.68</v>
      </c>
      <c r="AO76" t="s">
        <v>3133</v>
      </c>
      <c r="AP76">
        <v>0.146270775712218</v>
      </c>
      <c r="AQ76">
        <f>(Table2[[#This Row],[Sharpe Ratio]]-AVERAGE(Table2[Sharpe Ratio]))/_xlfn.STDEV.P(Table2[Sharpe Ratio])</f>
        <v>0.9285235153073359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3.6585866925512724</v>
      </c>
      <c r="AS76">
        <f>_xlfn.RANK.AVG(Table2[[#This Row],[1Y Return vs Nifty Z-Score]],Table2[1Y Return vs Nifty Z-Score])</f>
        <v>106</v>
      </c>
      <c r="AT76">
        <f>_xlfn.RANK.AVG(Table2[[#This Row],[6M Return vs Nifty Z-Score]],Table2[6M Return vs Nifty Z-Score])</f>
        <v>143</v>
      </c>
      <c r="AU76">
        <f>_xlfn.RANK.AVG(Table2[[#This Row],[Sharpe Ratio Z-Score]],Table2[Sharpe Ratio Z-Score])</f>
        <v>130</v>
      </c>
      <c r="AV76">
        <f>(Table2[[#This Row],[Rank 1Y]]+Table2[[#This Row],[Rank 6M]]+Table2[[#This Row],[Rank Sharpe]])/3</f>
        <v>126.33333333333333</v>
      </c>
    </row>
    <row r="77" spans="1:48" x14ac:dyDescent="0.3">
      <c r="A77" t="s">
        <v>809</v>
      </c>
      <c r="B77" t="s">
        <v>810</v>
      </c>
      <c r="C77" t="s">
        <v>3088</v>
      </c>
      <c r="D77" t="s">
        <v>119</v>
      </c>
      <c r="E77">
        <v>19395.459189470999</v>
      </c>
      <c r="F77">
        <v>74.209999999999994</v>
      </c>
      <c r="G77">
        <v>393.63385701969099</v>
      </c>
      <c r="H77">
        <f>(Table2[[#This Row],[1Y Return vs Nifty]]-AVERAGE(Table2[1Y Return vs Nifty]))/_xlfn.STDEV.P(Table2[1Y Return vs Nifty])</f>
        <v>5.4088682986135668</v>
      </c>
      <c r="I77">
        <v>13.620430186021499</v>
      </c>
      <c r="J77">
        <f>(Table2[[#This Row],[1M Return vs Nifty]]-AVERAGE(Table2[1M Return vs Nifty]))/_xlfn.STDEV.P(Table2[1M Return vs Nifty])</f>
        <v>1.3314520359465649</v>
      </c>
      <c r="K77">
        <v>13.359309480584599</v>
      </c>
      <c r="L77">
        <f>(Table2[[#This Row],[6M Return vs Nifty]]-AVERAGE(Table2[6M Return vs Nifty]))/_xlfn.STDEV.P(Table2[6M Return vs Nifty])</f>
        <v>0.15094201713721067</v>
      </c>
      <c r="M77">
        <v>-10.4737080072815</v>
      </c>
      <c r="N77">
        <f>(Table2[[#This Row],[1W Return vs Nifty]]-AVERAGE(Table2[1W Return vs Nifty]))/_xlfn.STDEV.P(Table2[1W Return vs Nifty])</f>
        <v>-1.9377345532065928</v>
      </c>
      <c r="O77">
        <v>75.34</v>
      </c>
      <c r="P77">
        <v>69.109192661165196</v>
      </c>
      <c r="Q77">
        <v>49.961942425917897</v>
      </c>
      <c r="R77">
        <v>45.219941746201002</v>
      </c>
      <c r="S77" s="1">
        <f>(Table2[[#This Row],[Close Price]]-Table2[[#This Row],[20D EMA]])/Table2[[#This Row],[20D EMA]]</f>
        <v>-1.4998672683833416E-2</v>
      </c>
      <c r="T77" s="1">
        <f>(Table2[[#This Row],[Close Price]]-Table2[[#This Row],[50D EMA]])/Table2[[#This Row],[50D EMA]]</f>
        <v>7.3807942799209048E-2</v>
      </c>
      <c r="U77" s="1">
        <f>(Table2[[#This Row],[Close Price]]-Table2[[#This Row],[200D EMA]])/Table2[[#This Row],[200D EMA]]</f>
        <v>0.48533056155765769</v>
      </c>
      <c r="V77">
        <v>1.09090600204595</v>
      </c>
      <c r="W77">
        <v>73.41</v>
      </c>
      <c r="X77">
        <v>75.19</v>
      </c>
      <c r="Y77">
        <v>68.11</v>
      </c>
      <c r="Z77">
        <v>76.55</v>
      </c>
      <c r="AA77">
        <v>68.11</v>
      </c>
      <c r="AB77">
        <v>88.8</v>
      </c>
      <c r="AC77" s="1">
        <f>(Table2[[#This Row],[Close Price]]/Table2[[#This Row],[Day Low]])-1</f>
        <v>1.0897697861326661E-2</v>
      </c>
      <c r="AD77" s="1">
        <f>(Table2[[#This Row],[Day High]]/Table2[[#This Row],[Close Price]])-1</f>
        <v>1.3205767416790248E-2</v>
      </c>
      <c r="AE77" s="1">
        <f>(Table2[[#This Row],[Close Price]]/Table2[[#This Row],[Current Week Low]])-1</f>
        <v>8.95610042578181E-2</v>
      </c>
      <c r="AF77" s="1">
        <f>(Table2[[#This Row],[Current Week High]]/Table2[[#This Row],[Close Price]])-1</f>
        <v>3.1532138525805165E-2</v>
      </c>
      <c r="AG77" s="1">
        <f>(Table2[[#This Row],[Close Price]]/Table2[[#This Row],[Current Month Low]])-1</f>
        <v>8.95610042578181E-2</v>
      </c>
      <c r="AH77" s="1">
        <f>(Table2[[#This Row],[Current Month High]]/Table2[[#This Row],[Close Price]])-1</f>
        <v>0.1966042312356826</v>
      </c>
      <c r="AI77">
        <v>23.163994070879902</v>
      </c>
      <c r="AJ77">
        <v>447.67527675276699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0.15</v>
      </c>
      <c r="AM77" t="s">
        <v>3133</v>
      </c>
      <c r="AN77">
        <v>-12.48</v>
      </c>
      <c r="AO77" t="s">
        <v>3132</v>
      </c>
      <c r="AP77">
        <v>0.15627033113828401</v>
      </c>
      <c r="AQ77">
        <f>(Table2[[#This Row],[Sharpe Ratio]]-AVERAGE(Table2[Sharpe Ratio]))/_xlfn.STDEV.P(Table2[Sharpe Ratio])</f>
        <v>1.0426884655633153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5.9962162640540644</v>
      </c>
      <c r="AS77">
        <f>_xlfn.RANK.AVG(Table2[[#This Row],[1Y Return vs Nifty Z-Score]],Table2[1Y Return vs Nifty Z-Score])</f>
        <v>2</v>
      </c>
      <c r="AT77">
        <f>_xlfn.RANK.AVG(Table2[[#This Row],[6M Return vs Nifty Z-Score]],Table2[6M Return vs Nifty Z-Score])</f>
        <v>275</v>
      </c>
      <c r="AU77">
        <f>_xlfn.RANK.AVG(Table2[[#This Row],[Sharpe Ratio Z-Score]],Table2[Sharpe Ratio Z-Score])</f>
        <v>104</v>
      </c>
      <c r="AV77">
        <f>(Table2[[#This Row],[Rank 1Y]]+Table2[[#This Row],[Rank 6M]]+Table2[[#This Row],[Rank Sharpe]])/3</f>
        <v>127</v>
      </c>
    </row>
    <row r="78" spans="1:48" x14ac:dyDescent="0.3">
      <c r="A78" t="s">
        <v>1136</v>
      </c>
      <c r="B78" t="s">
        <v>1137</v>
      </c>
      <c r="C78" t="s">
        <v>3090</v>
      </c>
      <c r="D78" t="s">
        <v>380</v>
      </c>
      <c r="E78">
        <v>10613.786233360001</v>
      </c>
      <c r="F78">
        <v>305.64999999999998</v>
      </c>
      <c r="G78">
        <v>48.545151640883198</v>
      </c>
      <c r="H78">
        <f>(Table2[[#This Row],[1Y Return vs Nifty]]-AVERAGE(Table2[1Y Return vs Nifty]))/_xlfn.STDEV.P(Table2[1Y Return vs Nifty])</f>
        <v>0.21697422351309542</v>
      </c>
      <c r="I78">
        <v>5.3676404192055802</v>
      </c>
      <c r="J78">
        <f>(Table2[[#This Row],[1M Return vs Nifty]]-AVERAGE(Table2[1M Return vs Nifty]))/_xlfn.STDEV.P(Table2[1M Return vs Nifty])</f>
        <v>0.54343915235488183</v>
      </c>
      <c r="K78">
        <v>55.861139240815803</v>
      </c>
      <c r="L78">
        <f>(Table2[[#This Row],[6M Return vs Nifty]]-AVERAGE(Table2[6M Return vs Nifty]))/_xlfn.STDEV.P(Table2[6M Return vs Nifty])</f>
        <v>1.534925425385592</v>
      </c>
      <c r="M78">
        <v>2.8169558490132802</v>
      </c>
      <c r="N78">
        <f>(Table2[[#This Row],[1W Return vs Nifty]]-AVERAGE(Table2[1W Return vs Nifty]))/_xlfn.STDEV.P(Table2[1W Return vs Nifty])</f>
        <v>0.63254134112598359</v>
      </c>
      <c r="O78">
        <v>294.19</v>
      </c>
      <c r="P78">
        <v>272.84186780255698</v>
      </c>
      <c r="Q78">
        <v>221.12008498554999</v>
      </c>
      <c r="R78">
        <v>62.621722942422601</v>
      </c>
      <c r="S78" s="1">
        <f>(Table2[[#This Row],[Close Price]]-Table2[[#This Row],[20D EMA]])/Table2[[#This Row],[20D EMA]]</f>
        <v>3.8954417213365441E-2</v>
      </c>
      <c r="T78" s="1">
        <f>(Table2[[#This Row],[Close Price]]-Table2[[#This Row],[50D EMA]])/Table2[[#This Row],[50D EMA]]</f>
        <v>0.12024595954307396</v>
      </c>
      <c r="U78" s="1">
        <f>(Table2[[#This Row],[Close Price]]-Table2[[#This Row],[200D EMA]])/Table2[[#This Row],[200D EMA]]</f>
        <v>0.382280583059535</v>
      </c>
      <c r="V78">
        <v>0.876306181406457</v>
      </c>
      <c r="W78">
        <v>306</v>
      </c>
      <c r="X78">
        <v>313.64999999999998</v>
      </c>
      <c r="Y78">
        <v>303</v>
      </c>
      <c r="Z78">
        <v>311.7</v>
      </c>
      <c r="AA78">
        <v>289</v>
      </c>
      <c r="AB78">
        <v>317.39999999999998</v>
      </c>
      <c r="AC78" s="1">
        <f>(Table2[[#This Row],[Close Price]]/Table2[[#This Row],[Day Low]])-1</f>
        <v>-1.1437908496733096E-3</v>
      </c>
      <c r="AD78" s="1">
        <f>(Table2[[#This Row],[Day High]]/Table2[[#This Row],[Close Price]])-1</f>
        <v>2.6173728120399087E-2</v>
      </c>
      <c r="AE78" s="1">
        <f>(Table2[[#This Row],[Close Price]]/Table2[[#This Row],[Current Week Low]])-1</f>
        <v>8.7458745874586796E-3</v>
      </c>
      <c r="AF78" s="1">
        <f>(Table2[[#This Row],[Current Week High]]/Table2[[#This Row],[Close Price]])-1</f>
        <v>1.9793881891051912E-2</v>
      </c>
      <c r="AG78" s="1">
        <f>(Table2[[#This Row],[Close Price]]/Table2[[#This Row],[Current Month Low]])-1</f>
        <v>5.7612456747404783E-2</v>
      </c>
      <c r="AH78" s="1">
        <f>(Table2[[#This Row],[Current Month High]]/Table2[[#This Row],[Close Price]])-1</f>
        <v>3.84426631768362E-2</v>
      </c>
      <c r="AI78">
        <v>3.84426631768362</v>
      </c>
      <c r="AJ78">
        <v>108.492496589358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0.31</v>
      </c>
      <c r="AM78" t="s">
        <v>3133</v>
      </c>
      <c r="AN78">
        <v>5.38</v>
      </c>
      <c r="AO78" t="s">
        <v>3133</v>
      </c>
      <c r="AP78">
        <v>0.16743511022549301</v>
      </c>
      <c r="AQ78">
        <f>(Table2[[#This Row],[Sharpe Ratio]]-AVERAGE(Table2[Sharpe Ratio]))/_xlfn.STDEV.P(Table2[Sharpe Ratio])</f>
        <v>1.1701567773832215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4.098036919762774</v>
      </c>
      <c r="AS78">
        <f>_xlfn.RANK.AVG(Table2[[#This Row],[1Y Return vs Nifty Z-Score]],Table2[1Y Return vs Nifty Z-Score])</f>
        <v>238</v>
      </c>
      <c r="AT78">
        <f>_xlfn.RANK.AVG(Table2[[#This Row],[6M Return vs Nifty Z-Score]],Table2[6M Return vs Nifty Z-Score])</f>
        <v>54</v>
      </c>
      <c r="AU78">
        <f>_xlfn.RANK.AVG(Table2[[#This Row],[Sharpe Ratio Z-Score]],Table2[Sharpe Ratio Z-Score])</f>
        <v>92</v>
      </c>
      <c r="AV78">
        <f>(Table2[[#This Row],[Rank 1Y]]+Table2[[#This Row],[Rank 6M]]+Table2[[#This Row],[Rank Sharpe]])/3</f>
        <v>128</v>
      </c>
    </row>
    <row r="79" spans="1:48" x14ac:dyDescent="0.3">
      <c r="A79" t="s">
        <v>672</v>
      </c>
      <c r="B79" t="s">
        <v>673</v>
      </c>
      <c r="C79" t="s">
        <v>3086</v>
      </c>
      <c r="D79" t="s">
        <v>411</v>
      </c>
      <c r="E79">
        <v>26246.025000000001</v>
      </c>
      <c r="F79">
        <v>747.75</v>
      </c>
      <c r="G79">
        <v>79.798704379161904</v>
      </c>
      <c r="H79">
        <f>(Table2[[#This Row],[1Y Return vs Nifty]]-AVERAGE(Table2[1Y Return vs Nifty]))/_xlfn.STDEV.P(Table2[1Y Return vs Nifty])</f>
        <v>0.68718704925478125</v>
      </c>
      <c r="I79">
        <v>-14.7951365406728</v>
      </c>
      <c r="J79">
        <f>(Table2[[#This Row],[1M Return vs Nifty]]-AVERAGE(Table2[1M Return vs Nifty]))/_xlfn.STDEV.P(Table2[1M Return vs Nifty])</f>
        <v>-1.3817920073260221</v>
      </c>
      <c r="K79">
        <v>91.920881119849994</v>
      </c>
      <c r="L79">
        <f>(Table2[[#This Row],[6M Return vs Nifty]]-AVERAGE(Table2[6M Return vs Nifty]))/_xlfn.STDEV.P(Table2[6M Return vs Nifty])</f>
        <v>2.709135682869602</v>
      </c>
      <c r="M79">
        <v>2.4021835449986702</v>
      </c>
      <c r="N79">
        <f>(Table2[[#This Row],[1W Return vs Nifty]]-AVERAGE(Table2[1W Return vs Nifty]))/_xlfn.STDEV.P(Table2[1W Return vs Nifty])</f>
        <v>0.55232869966785103</v>
      </c>
      <c r="O79">
        <v>796.87</v>
      </c>
      <c r="P79">
        <v>785.90422054779003</v>
      </c>
      <c r="Q79">
        <v>591.48653068688702</v>
      </c>
      <c r="R79">
        <v>32.328968680542502</v>
      </c>
      <c r="S79" s="1">
        <f>(Table2[[#This Row],[Close Price]]-Table2[[#This Row],[20D EMA]])/Table2[[#This Row],[20D EMA]]</f>
        <v>-6.1641171081857772E-2</v>
      </c>
      <c r="T79" s="1">
        <f>(Table2[[#This Row],[Close Price]]-Table2[[#This Row],[50D EMA]])/Table2[[#This Row],[50D EMA]]</f>
        <v>-4.8548181254448312E-2</v>
      </c>
      <c r="U79" s="1">
        <f>(Table2[[#This Row],[Close Price]]-Table2[[#This Row],[200D EMA]])/Table2[[#This Row],[200D EMA]]</f>
        <v>0.26418770539313191</v>
      </c>
      <c r="V79">
        <v>0.41303528799674899</v>
      </c>
      <c r="W79">
        <v>748</v>
      </c>
      <c r="X79">
        <v>774</v>
      </c>
      <c r="Y79">
        <v>743.55</v>
      </c>
      <c r="Z79">
        <v>756.55</v>
      </c>
      <c r="AA79">
        <v>712</v>
      </c>
      <c r="AB79">
        <v>840.25</v>
      </c>
      <c r="AC79" s="1">
        <f>(Table2[[#This Row],[Close Price]]/Table2[[#This Row],[Day Low]])-1</f>
        <v>-3.3422459893051037E-4</v>
      </c>
      <c r="AD79" s="1">
        <f>(Table2[[#This Row],[Day High]]/Table2[[#This Row],[Close Price]])-1</f>
        <v>3.5105315947843607E-2</v>
      </c>
      <c r="AE79" s="1">
        <f>(Table2[[#This Row],[Close Price]]/Table2[[#This Row],[Current Week Low]])-1</f>
        <v>5.64857776881178E-3</v>
      </c>
      <c r="AF79" s="1">
        <f>(Table2[[#This Row],[Current Week High]]/Table2[[#This Row],[Close Price]])-1</f>
        <v>1.176863925108651E-2</v>
      </c>
      <c r="AG79" s="1">
        <f>(Table2[[#This Row],[Close Price]]/Table2[[#This Row],[Current Month Low]])-1</f>
        <v>5.0210674157303403E-2</v>
      </c>
      <c r="AH79" s="1">
        <f>(Table2[[#This Row],[Current Month High]]/Table2[[#This Row],[Close Price]])-1</f>
        <v>0.12370444667335345</v>
      </c>
      <c r="AI79">
        <v>29.722500835840801</v>
      </c>
      <c r="AJ79">
        <v>167.05357142857099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0.15</v>
      </c>
      <c r="AM79" t="s">
        <v>3133</v>
      </c>
      <c r="AN79">
        <v>-15.54</v>
      </c>
      <c r="AO79" t="s">
        <v>3132</v>
      </c>
      <c r="AP79">
        <v>9.6976713512216997E-2</v>
      </c>
      <c r="AQ79">
        <f>(Table2[[#This Row],[Sharpe Ratio]]-AVERAGE(Table2[Sharpe Ratio]))/_xlfn.STDEV.P(Table2[Sharpe Ratio])</f>
        <v>0.36573307921368975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2.9325925036799019</v>
      </c>
      <c r="AS79">
        <f>_xlfn.RANK.AVG(Table2[[#This Row],[1Y Return vs Nifty Z-Score]],Table2[1Y Return vs Nifty Z-Score])</f>
        <v>127</v>
      </c>
      <c r="AT79">
        <f>_xlfn.RANK.AVG(Table2[[#This Row],[6M Return vs Nifty Z-Score]],Table2[6M Return vs Nifty Z-Score])</f>
        <v>13</v>
      </c>
      <c r="AU79">
        <f>_xlfn.RANK.AVG(Table2[[#This Row],[Sharpe Ratio Z-Score]],Table2[Sharpe Ratio Z-Score])</f>
        <v>247</v>
      </c>
      <c r="AV79">
        <f>(Table2[[#This Row],[Rank 1Y]]+Table2[[#This Row],[Rank 6M]]+Table2[[#This Row],[Rank Sharpe]])/3</f>
        <v>129</v>
      </c>
    </row>
    <row r="80" spans="1:48" x14ac:dyDescent="0.3">
      <c r="A80" t="s">
        <v>1525</v>
      </c>
      <c r="B80" t="s">
        <v>1526</v>
      </c>
      <c r="C80" t="s">
        <v>3099</v>
      </c>
      <c r="D80" t="s">
        <v>161</v>
      </c>
      <c r="E80">
        <v>6397.5081874650004</v>
      </c>
      <c r="F80">
        <v>409.65</v>
      </c>
      <c r="G80">
        <v>41.989322261004801</v>
      </c>
      <c r="H80">
        <f>(Table2[[#This Row],[1Y Return vs Nifty]]-AVERAGE(Table2[1Y Return vs Nifty]))/_xlfn.STDEV.P(Table2[1Y Return vs Nifty])</f>
        <v>0.11834111502756198</v>
      </c>
      <c r="I80">
        <v>1.08658555052498</v>
      </c>
      <c r="J80">
        <f>(Table2[[#This Row],[1M Return vs Nifty]]-AVERAGE(Table2[1M Return vs Nifty]))/_xlfn.STDEV.P(Table2[1M Return vs Nifty])</f>
        <v>0.1346650908311042</v>
      </c>
      <c r="K80">
        <v>40.192065957042097</v>
      </c>
      <c r="L80">
        <f>(Table2[[#This Row],[6M Return vs Nifty]]-AVERAGE(Table2[6M Return vs Nifty]))/_xlfn.STDEV.P(Table2[6M Return vs Nifty])</f>
        <v>1.0246947466193321</v>
      </c>
      <c r="M80">
        <v>1.50759717559385</v>
      </c>
      <c r="N80">
        <f>(Table2[[#This Row],[1W Return vs Nifty]]-AVERAGE(Table2[1W Return vs Nifty]))/_xlfn.STDEV.P(Table2[1W Return vs Nifty])</f>
        <v>0.3793250178697678</v>
      </c>
      <c r="O80">
        <v>397.36</v>
      </c>
      <c r="P80">
        <v>378.967883100243</v>
      </c>
      <c r="Q80">
        <v>317.90999898384598</v>
      </c>
      <c r="R80">
        <v>57.837614811141897</v>
      </c>
      <c r="S80" s="1">
        <f>(Table2[[#This Row],[Close Price]]-Table2[[#This Row],[20D EMA]])/Table2[[#This Row],[20D EMA]]</f>
        <v>3.092913227300172E-2</v>
      </c>
      <c r="T80" s="1">
        <f>(Table2[[#This Row],[Close Price]]-Table2[[#This Row],[50D EMA]])/Table2[[#This Row],[50D EMA]]</f>
        <v>8.0962314401827745E-2</v>
      </c>
      <c r="U80" s="1">
        <f>(Table2[[#This Row],[Close Price]]-Table2[[#This Row],[200D EMA]])/Table2[[#This Row],[200D EMA]]</f>
        <v>0.28857224154442401</v>
      </c>
      <c r="V80">
        <v>0.78600134299620095</v>
      </c>
      <c r="W80">
        <v>408.75</v>
      </c>
      <c r="X80">
        <v>429.8</v>
      </c>
      <c r="Y80">
        <v>395.85</v>
      </c>
      <c r="Z80">
        <v>416.9</v>
      </c>
      <c r="AA80">
        <v>383</v>
      </c>
      <c r="AB80">
        <v>420</v>
      </c>
      <c r="AC80" s="1">
        <f>(Table2[[#This Row],[Close Price]]/Table2[[#This Row],[Day Low]])-1</f>
        <v>2.2018348623853434E-3</v>
      </c>
      <c r="AD80" s="1">
        <f>(Table2[[#This Row],[Day High]]/Table2[[#This Row],[Close Price]])-1</f>
        <v>4.9188331502502125E-2</v>
      </c>
      <c r="AE80" s="1">
        <f>(Table2[[#This Row],[Close Price]]/Table2[[#This Row],[Current Week Low]])-1</f>
        <v>3.4861690034103665E-2</v>
      </c>
      <c r="AF80" s="1">
        <f>(Table2[[#This Row],[Current Week High]]/Table2[[#This Row],[Close Price]])-1</f>
        <v>1.7698034907848159E-2</v>
      </c>
      <c r="AG80" s="1">
        <f>(Table2[[#This Row],[Close Price]]/Table2[[#This Row],[Current Month Low]])-1</f>
        <v>6.9582245430809264E-2</v>
      </c>
      <c r="AH80" s="1">
        <f>(Table2[[#This Row],[Current Month High]]/Table2[[#This Row],[Close Price]])-1</f>
        <v>2.5265470523617717E-2</v>
      </c>
      <c r="AI80">
        <v>3.38093494446478</v>
      </c>
      <c r="AJ80">
        <v>81.220968812209605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0.14000000000000001</v>
      </c>
      <c r="AM80" t="s">
        <v>3133</v>
      </c>
      <c r="AN80">
        <v>2.94</v>
      </c>
      <c r="AO80" t="s">
        <v>3133</v>
      </c>
      <c r="AP80">
        <v>0.20981224369666601</v>
      </c>
      <c r="AQ80">
        <f>(Table2[[#This Row],[Sharpe Ratio]]-AVERAGE(Table2[Sharpe Ratio]))/_xlfn.STDEV.P(Table2[Sharpe Ratio])</f>
        <v>1.6539766202250561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3.311002590572822</v>
      </c>
      <c r="AS80">
        <f>_xlfn.RANK.AVG(Table2[[#This Row],[1Y Return vs Nifty Z-Score]],Table2[1Y Return vs Nifty Z-Score])</f>
        <v>264</v>
      </c>
      <c r="AT80">
        <f>_xlfn.RANK.AVG(Table2[[#This Row],[6M Return vs Nifty Z-Score]],Table2[6M Return vs Nifty Z-Score])</f>
        <v>94</v>
      </c>
      <c r="AU80">
        <f>_xlfn.RANK.AVG(Table2[[#This Row],[Sharpe Ratio Z-Score]],Table2[Sharpe Ratio Z-Score])</f>
        <v>33</v>
      </c>
      <c r="AV80">
        <f>(Table2[[#This Row],[Rank 1Y]]+Table2[[#This Row],[Rank 6M]]+Table2[[#This Row],[Rank Sharpe]])/3</f>
        <v>130.33333333333334</v>
      </c>
    </row>
    <row r="81" spans="1:48" x14ac:dyDescent="0.3">
      <c r="A81" t="s">
        <v>1471</v>
      </c>
      <c r="B81" t="s">
        <v>1472</v>
      </c>
      <c r="C81" t="s">
        <v>3091</v>
      </c>
      <c r="D81" t="s">
        <v>46</v>
      </c>
      <c r="E81">
        <v>6895.9658256049997</v>
      </c>
      <c r="F81">
        <v>245.65</v>
      </c>
      <c r="G81">
        <v>144.33154571957499</v>
      </c>
      <c r="H81">
        <f>(Table2[[#This Row],[1Y Return vs Nifty]]-AVERAGE(Table2[1Y Return vs Nifty]))/_xlfn.STDEV.P(Table2[1Y Return vs Nifty])</f>
        <v>1.6580900993470866</v>
      </c>
      <c r="I81">
        <v>-0.35095268941479801</v>
      </c>
      <c r="J81">
        <f>(Table2[[#This Row],[1M Return vs Nifty]]-AVERAGE(Table2[1M Return vs Nifty]))/_xlfn.STDEV.P(Table2[1M Return vs Nifty])</f>
        <v>-2.5974210873730532E-3</v>
      </c>
      <c r="K81">
        <v>40.562234110122198</v>
      </c>
      <c r="L81">
        <f>(Table2[[#This Row],[6M Return vs Nifty]]-AVERAGE(Table2[6M Return vs Nifty]))/_xlfn.STDEV.P(Table2[6M Return vs Nifty])</f>
        <v>1.0367485001874708</v>
      </c>
      <c r="M81">
        <v>-3.97278166832288</v>
      </c>
      <c r="N81">
        <f>(Table2[[#This Row],[1W Return vs Nifty]]-AVERAGE(Table2[1W Return vs Nifty]))/_xlfn.STDEV.P(Table2[1W Return vs Nifty])</f>
        <v>-0.68052314220975252</v>
      </c>
      <c r="O81">
        <v>242.05</v>
      </c>
      <c r="P81">
        <v>229.251060834421</v>
      </c>
      <c r="Q81">
        <v>182.77614917143899</v>
      </c>
      <c r="R81">
        <v>53.787519679550897</v>
      </c>
      <c r="S81" s="1">
        <f>(Table2[[#This Row],[Close Price]]-Table2[[#This Row],[20D EMA]])/Table2[[#This Row],[20D EMA]]</f>
        <v>1.4872960132204066E-2</v>
      </c>
      <c r="T81" s="1">
        <f>(Table2[[#This Row],[Close Price]]-Table2[[#This Row],[50D EMA]])/Table2[[#This Row],[50D EMA]]</f>
        <v>7.1532664258523615E-2</v>
      </c>
      <c r="U81" s="1">
        <f>(Table2[[#This Row],[Close Price]]-Table2[[#This Row],[200D EMA]])/Table2[[#This Row],[200D EMA]]</f>
        <v>0.34399373831640956</v>
      </c>
      <c r="V81">
        <v>0.51394085850711602</v>
      </c>
      <c r="W81">
        <v>243.4</v>
      </c>
      <c r="X81">
        <v>247.95</v>
      </c>
      <c r="Y81">
        <v>234.35</v>
      </c>
      <c r="Z81">
        <v>248.25</v>
      </c>
      <c r="AA81">
        <v>229.1</v>
      </c>
      <c r="AB81">
        <v>259.85000000000002</v>
      </c>
      <c r="AC81" s="1">
        <f>(Table2[[#This Row],[Close Price]]/Table2[[#This Row],[Day Low]])-1</f>
        <v>9.244042728019819E-3</v>
      </c>
      <c r="AD81" s="1">
        <f>(Table2[[#This Row],[Day High]]/Table2[[#This Row],[Close Price]])-1</f>
        <v>9.3629147160594339E-3</v>
      </c>
      <c r="AE81" s="1">
        <f>(Table2[[#This Row],[Close Price]]/Table2[[#This Row],[Current Week Low]])-1</f>
        <v>4.8218476637508001E-2</v>
      </c>
      <c r="AF81" s="1">
        <f>(Table2[[#This Row],[Current Week High]]/Table2[[#This Row],[Close Price]])-1</f>
        <v>1.0584164461632461E-2</v>
      </c>
      <c r="AG81" s="1">
        <f>(Table2[[#This Row],[Close Price]]/Table2[[#This Row],[Current Month Low]])-1</f>
        <v>7.223919685726754E-2</v>
      </c>
      <c r="AH81" s="1">
        <f>(Table2[[#This Row],[Current Month High]]/Table2[[#This Row],[Close Price]])-1</f>
        <v>5.7805821290453974E-2</v>
      </c>
      <c r="AI81">
        <v>10.6859352737634</v>
      </c>
      <c r="AJ81">
        <v>176.16638560989301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0.26</v>
      </c>
      <c r="AM81" t="s">
        <v>3133</v>
      </c>
      <c r="AN81">
        <v>-5.49</v>
      </c>
      <c r="AO81" t="s">
        <v>3132</v>
      </c>
      <c r="AP81">
        <v>9.0741031810835995E-2</v>
      </c>
      <c r="AQ81">
        <f>(Table2[[#This Row],[Sharpe Ratio]]-AVERAGE(Table2[Sharpe Ratio]))/_xlfn.STDEV.P(Table2[Sharpe Ratio])</f>
        <v>0.29454028504260377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2.3062583212800356</v>
      </c>
      <c r="AS81">
        <f>_xlfn.RANK.AVG(Table2[[#This Row],[1Y Return vs Nifty Z-Score]],Table2[1Y Return vs Nifty Z-Score])</f>
        <v>41</v>
      </c>
      <c r="AT81">
        <f>_xlfn.RANK.AVG(Table2[[#This Row],[6M Return vs Nifty Z-Score]],Table2[6M Return vs Nifty Z-Score])</f>
        <v>93</v>
      </c>
      <c r="AU81">
        <f>_xlfn.RANK.AVG(Table2[[#This Row],[Sharpe Ratio Z-Score]],Table2[Sharpe Ratio Z-Score])</f>
        <v>264</v>
      </c>
      <c r="AV81">
        <f>(Table2[[#This Row],[Rank 1Y]]+Table2[[#This Row],[Rank 6M]]+Table2[[#This Row],[Rank Sharpe]])/3</f>
        <v>132.66666666666666</v>
      </c>
    </row>
    <row r="82" spans="1:48" x14ac:dyDescent="0.3">
      <c r="A82" t="s">
        <v>1424</v>
      </c>
      <c r="B82" t="s">
        <v>1425</v>
      </c>
      <c r="C82" t="s">
        <v>3101</v>
      </c>
      <c r="D82" t="s">
        <v>141</v>
      </c>
      <c r="E82">
        <v>7338.0639199999996</v>
      </c>
      <c r="F82">
        <v>872.55</v>
      </c>
      <c r="G82">
        <v>83.726890483591802</v>
      </c>
      <c r="H82">
        <f>(Table2[[#This Row],[1Y Return vs Nifty]]-AVERAGE(Table2[1Y Return vs Nifty]))/_xlfn.STDEV.P(Table2[1Y Return vs Nifty])</f>
        <v>0.74628700194402986</v>
      </c>
      <c r="I82">
        <v>-14.914186144923001</v>
      </c>
      <c r="J82">
        <f>(Table2[[#This Row],[1M Return vs Nifty]]-AVERAGE(Table2[1M Return vs Nifty]))/_xlfn.STDEV.P(Table2[1M Return vs Nifty])</f>
        <v>-1.3931593903063646</v>
      </c>
      <c r="K82">
        <v>23.638160623949901</v>
      </c>
      <c r="L82">
        <f>(Table2[[#This Row],[6M Return vs Nifty]]-AVERAGE(Table2[6M Return vs Nifty]))/_xlfn.STDEV.P(Table2[6M Return vs Nifty])</f>
        <v>0.48565135832382161</v>
      </c>
      <c r="M82">
        <v>0.19251481100534901</v>
      </c>
      <c r="N82">
        <f>(Table2[[#This Row],[1W Return vs Nifty]]-AVERAGE(Table2[1W Return vs Nifty]))/_xlfn.STDEV.P(Table2[1W Return vs Nifty])</f>
        <v>0.12500179238522593</v>
      </c>
      <c r="O82">
        <v>906.61</v>
      </c>
      <c r="P82">
        <v>910.19435604216096</v>
      </c>
      <c r="Q82">
        <v>741.67842748382895</v>
      </c>
      <c r="R82">
        <v>42.372043904739897</v>
      </c>
      <c r="S82" s="1">
        <f>(Table2[[#This Row],[Close Price]]-Table2[[#This Row],[20D EMA]])/Table2[[#This Row],[20D EMA]]</f>
        <v>-3.7568524503369762E-2</v>
      </c>
      <c r="T82" s="1">
        <f>(Table2[[#This Row],[Close Price]]-Table2[[#This Row],[50D EMA]])/Table2[[#This Row],[50D EMA]]</f>
        <v>-4.1358590934195257E-2</v>
      </c>
      <c r="U82" s="1">
        <f>(Table2[[#This Row],[Close Price]]-Table2[[#This Row],[200D EMA]])/Table2[[#This Row],[200D EMA]]</f>
        <v>0.17645325476184817</v>
      </c>
      <c r="V82">
        <v>0.45443001628299501</v>
      </c>
      <c r="W82">
        <v>873</v>
      </c>
      <c r="X82">
        <v>883.4</v>
      </c>
      <c r="Y82">
        <v>867.3</v>
      </c>
      <c r="Z82">
        <v>888</v>
      </c>
      <c r="AA82">
        <v>836.9</v>
      </c>
      <c r="AB82">
        <v>938.2</v>
      </c>
      <c r="AC82" s="1">
        <f>(Table2[[#This Row],[Close Price]]/Table2[[#This Row],[Day Low]])-1</f>
        <v>-5.1546391752577136E-4</v>
      </c>
      <c r="AD82" s="1">
        <f>(Table2[[#This Row],[Day High]]/Table2[[#This Row],[Close Price]])-1</f>
        <v>1.2434817488969241E-2</v>
      </c>
      <c r="AE82" s="1">
        <f>(Table2[[#This Row],[Close Price]]/Table2[[#This Row],[Current Week Low]])-1</f>
        <v>6.0532687651331241E-3</v>
      </c>
      <c r="AF82" s="1">
        <f>(Table2[[#This Row],[Current Week High]]/Table2[[#This Row],[Close Price]])-1</f>
        <v>1.770672167784082E-2</v>
      </c>
      <c r="AG82" s="1">
        <f>(Table2[[#This Row],[Close Price]]/Table2[[#This Row],[Current Month Low]])-1</f>
        <v>4.2597681921376473E-2</v>
      </c>
      <c r="AH82" s="1">
        <f>(Table2[[#This Row],[Current Month High]]/Table2[[#This Row],[Close Price]])-1</f>
        <v>7.5239241304223325E-2</v>
      </c>
      <c r="AI82">
        <v>27.213340209730099</v>
      </c>
      <c r="AJ82">
        <v>141.16915422885501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0.08</v>
      </c>
      <c r="AM82" t="s">
        <v>3133</v>
      </c>
      <c r="AN82">
        <v>-6.75</v>
      </c>
      <c r="AO82" t="s">
        <v>3132</v>
      </c>
      <c r="AP82">
        <v>0.16918931375816301</v>
      </c>
      <c r="AQ82">
        <f>(Table2[[#This Row],[Sharpe Ratio]]-AVERAGE(Table2[Sharpe Ratio]))/_xlfn.STDEV.P(Table2[Sharpe Ratio])</f>
        <v>1.1901845236692306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121</v>
      </c>
      <c r="AT82">
        <f>_xlfn.RANK.AVG(Table2[[#This Row],[6M Return vs Nifty Z-Score]],Table2[6M Return vs Nifty Z-Score])</f>
        <v>191</v>
      </c>
      <c r="AU82">
        <f>_xlfn.RANK.AVG(Table2[[#This Row],[Sharpe Ratio Z-Score]],Table2[Sharpe Ratio Z-Score])</f>
        <v>88</v>
      </c>
      <c r="AV82">
        <f>(Table2[[#This Row],[Rank 1Y]]+Table2[[#This Row],[Rank 6M]]+Table2[[#This Row],[Rank Sharpe]])/3</f>
        <v>133.33333333333334</v>
      </c>
    </row>
    <row r="83" spans="1:48" x14ac:dyDescent="0.3">
      <c r="A83" t="s">
        <v>1517</v>
      </c>
      <c r="B83" t="s">
        <v>1518</v>
      </c>
      <c r="C83" t="s">
        <v>3088</v>
      </c>
      <c r="D83" t="s">
        <v>419</v>
      </c>
      <c r="E83">
        <v>6458.7298391960003</v>
      </c>
      <c r="F83">
        <v>209.32</v>
      </c>
      <c r="G83">
        <v>197.45844415191101</v>
      </c>
      <c r="H83">
        <f>(Table2[[#This Row],[1Y Return vs Nifty]]-AVERAGE(Table2[1Y Return vs Nifty]))/_xlfn.STDEV.P(Table2[1Y Return vs Nifty])</f>
        <v>2.4573895979978144</v>
      </c>
      <c r="I83">
        <v>8.5825899040264808</v>
      </c>
      <c r="J83">
        <f>(Table2[[#This Row],[1M Return vs Nifty]]-AVERAGE(Table2[1M Return vs Nifty]))/_xlfn.STDEV.P(Table2[1M Return vs Nifty])</f>
        <v>0.85041675456184507</v>
      </c>
      <c r="K83">
        <v>37.5777978174726</v>
      </c>
      <c r="L83">
        <f>(Table2[[#This Row],[6M Return vs Nifty]]-AVERAGE(Table2[6M Return vs Nifty]))/_xlfn.STDEV.P(Table2[6M Return vs Nifty])</f>
        <v>0.93956655919098786</v>
      </c>
      <c r="M83">
        <v>1.1744911113996099</v>
      </c>
      <c r="N83">
        <f>(Table2[[#This Row],[1W Return vs Nifty]]-AVERAGE(Table2[1W Return vs Nifty]))/_xlfn.STDEV.P(Table2[1W Return vs Nifty])</f>
        <v>0.31490577618915377</v>
      </c>
      <c r="O83">
        <v>202.9</v>
      </c>
      <c r="P83">
        <v>196.50716989681001</v>
      </c>
      <c r="Q83">
        <v>158.290088787679</v>
      </c>
      <c r="R83">
        <v>59.353353438351199</v>
      </c>
      <c r="S83" s="1">
        <f>(Table2[[#This Row],[Close Price]]-Table2[[#This Row],[20D EMA]])/Table2[[#This Row],[20D EMA]]</f>
        <v>3.1641202562838776E-2</v>
      </c>
      <c r="T83" s="1">
        <f>(Table2[[#This Row],[Close Price]]-Table2[[#This Row],[50D EMA]])/Table2[[#This Row],[50D EMA]]</f>
        <v>6.5202863131753733E-2</v>
      </c>
      <c r="U83" s="1">
        <f>(Table2[[#This Row],[Close Price]]-Table2[[#This Row],[200D EMA]])/Table2[[#This Row],[200D EMA]]</f>
        <v>0.32238222622244855</v>
      </c>
      <c r="V83">
        <v>1.1973050364114399</v>
      </c>
      <c r="W83">
        <v>207.1</v>
      </c>
      <c r="X83">
        <v>210.74</v>
      </c>
      <c r="Y83">
        <v>200.43</v>
      </c>
      <c r="Z83">
        <v>210.86</v>
      </c>
      <c r="AA83">
        <v>195</v>
      </c>
      <c r="AB83">
        <v>222.8</v>
      </c>
      <c r="AC83" s="1">
        <f>(Table2[[#This Row],[Close Price]]/Table2[[#This Row],[Day Low]])-1</f>
        <v>1.0719459198454739E-2</v>
      </c>
      <c r="AD83" s="1">
        <f>(Table2[[#This Row],[Day High]]/Table2[[#This Row],[Close Price]])-1</f>
        <v>6.783871584177481E-3</v>
      </c>
      <c r="AE83" s="1">
        <f>(Table2[[#This Row],[Close Price]]/Table2[[#This Row],[Current Week Low]])-1</f>
        <v>4.4354637529312013E-2</v>
      </c>
      <c r="AF83" s="1">
        <f>(Table2[[#This Row],[Current Week High]]/Table2[[#This Row],[Close Price]])-1</f>
        <v>7.357156506784035E-3</v>
      </c>
      <c r="AG83" s="1">
        <f>(Table2[[#This Row],[Close Price]]/Table2[[#This Row],[Current Month Low]])-1</f>
        <v>7.343589743589729E-2</v>
      </c>
      <c r="AH83" s="1">
        <f>(Table2[[#This Row],[Current Month High]]/Table2[[#This Row],[Close Price]])-1</f>
        <v>6.4399006306134154E-2</v>
      </c>
      <c r="AI83">
        <v>14.6092107777565</v>
      </c>
      <c r="AJ83">
        <v>230.94071146245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</v>
      </c>
      <c r="AM83" t="s">
        <v>3134</v>
      </c>
      <c r="AN83">
        <v>11.89</v>
      </c>
      <c r="AO83" t="s">
        <v>3133</v>
      </c>
      <c r="AP83">
        <v>8.6926289835147996E-2</v>
      </c>
      <c r="AQ83">
        <f>(Table2[[#This Row],[Sharpe Ratio]]-AVERAGE(Table2[Sharpe Ratio]))/_xlfn.STDEV.P(Table2[Sharpe Ratio])</f>
        <v>0.25098736600396665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4.8132660539437673</v>
      </c>
      <c r="AS83">
        <f>_xlfn.RANK.AVG(Table2[[#This Row],[1Y Return vs Nifty Z-Score]],Table2[1Y Return vs Nifty Z-Score])</f>
        <v>19</v>
      </c>
      <c r="AT83">
        <f>_xlfn.RANK.AVG(Table2[[#This Row],[6M Return vs Nifty Z-Score]],Table2[6M Return vs Nifty Z-Score])</f>
        <v>109</v>
      </c>
      <c r="AU83">
        <f>_xlfn.RANK.AVG(Table2[[#This Row],[Sharpe Ratio Z-Score]],Table2[Sharpe Ratio Z-Score])</f>
        <v>274</v>
      </c>
      <c r="AV83">
        <f>(Table2[[#This Row],[Rank 1Y]]+Table2[[#This Row],[Rank 6M]]+Table2[[#This Row],[Rank Sharpe]])/3</f>
        <v>134</v>
      </c>
    </row>
    <row r="84" spans="1:48" x14ac:dyDescent="0.3">
      <c r="A84" t="s">
        <v>490</v>
      </c>
      <c r="B84" t="s">
        <v>491</v>
      </c>
      <c r="C84" t="s">
        <v>3093</v>
      </c>
      <c r="D84" t="s">
        <v>492</v>
      </c>
      <c r="E84">
        <v>42423.5</v>
      </c>
      <c r="F84">
        <v>499.1</v>
      </c>
      <c r="G84">
        <v>63.235887025952302</v>
      </c>
      <c r="H84">
        <f>(Table2[[#This Row],[1Y Return vs Nifty]]-AVERAGE(Table2[1Y Return vs Nifty]))/_xlfn.STDEV.P(Table2[1Y Return vs Nifty])</f>
        <v>0.43799780619130468</v>
      </c>
      <c r="I84">
        <v>-11.717954291829701</v>
      </c>
      <c r="J84">
        <f>(Table2[[#This Row],[1M Return vs Nifty]]-AVERAGE(Table2[1M Return vs Nifty]))/_xlfn.STDEV.P(Table2[1M Return vs Nifty])</f>
        <v>-1.0879690303978764</v>
      </c>
      <c r="K84">
        <v>39.438008025614501</v>
      </c>
      <c r="L84">
        <f>(Table2[[#This Row],[6M Return vs Nifty]]-AVERAGE(Table2[6M Return vs Nifty]))/_xlfn.STDEV.P(Table2[6M Return vs Nifty])</f>
        <v>1.0001404233856914</v>
      </c>
      <c r="M84">
        <v>-2.07568195656612</v>
      </c>
      <c r="N84">
        <f>(Table2[[#This Row],[1W Return vs Nifty]]-AVERAGE(Table2[1W Return vs Nifty]))/_xlfn.STDEV.P(Table2[1W Return vs Nifty])</f>
        <v>-0.31364382669954527</v>
      </c>
      <c r="O84">
        <v>518.46</v>
      </c>
      <c r="P84">
        <v>519.26542575537201</v>
      </c>
      <c r="Q84">
        <v>416.44307451185398</v>
      </c>
      <c r="R84">
        <v>39.827600652429801</v>
      </c>
      <c r="S84" s="1">
        <f>(Table2[[#This Row],[Close Price]]-Table2[[#This Row],[20D EMA]])/Table2[[#This Row],[20D EMA]]</f>
        <v>-3.7341357096015146E-2</v>
      </c>
      <c r="T84" s="1">
        <f>(Table2[[#This Row],[Close Price]]-Table2[[#This Row],[50D EMA]])/Table2[[#This Row],[50D EMA]]</f>
        <v>-3.8834524224364585E-2</v>
      </c>
      <c r="U84" s="1">
        <f>(Table2[[#This Row],[Close Price]]-Table2[[#This Row],[200D EMA]])/Table2[[#This Row],[200D EMA]]</f>
        <v>0.19848313142206722</v>
      </c>
      <c r="V84">
        <v>0.73511044576818796</v>
      </c>
      <c r="W84">
        <v>496.95</v>
      </c>
      <c r="X84">
        <v>507</v>
      </c>
      <c r="Y84">
        <v>487.3</v>
      </c>
      <c r="Z84">
        <v>503.5</v>
      </c>
      <c r="AA84">
        <v>479.8</v>
      </c>
      <c r="AB84">
        <v>528.35</v>
      </c>
      <c r="AC84" s="1">
        <f>(Table2[[#This Row],[Close Price]]/Table2[[#This Row],[Day Low]])-1</f>
        <v>4.3263909850086435E-3</v>
      </c>
      <c r="AD84" s="1">
        <f>(Table2[[#This Row],[Day High]]/Table2[[#This Row],[Close Price]])-1</f>
        <v>1.582849128431163E-2</v>
      </c>
      <c r="AE84" s="1">
        <f>(Table2[[#This Row],[Close Price]]/Table2[[#This Row],[Current Week Low]])-1</f>
        <v>2.4215062589780345E-2</v>
      </c>
      <c r="AF84" s="1">
        <f>(Table2[[#This Row],[Current Week High]]/Table2[[#This Row],[Close Price]])-1</f>
        <v>8.8158685634140976E-3</v>
      </c>
      <c r="AG84" s="1">
        <f>(Table2[[#This Row],[Close Price]]/Table2[[#This Row],[Current Month Low]])-1</f>
        <v>4.0225093789078903E-2</v>
      </c>
      <c r="AH84" s="1">
        <f>(Table2[[#This Row],[Current Month High]]/Table2[[#This Row],[Close Price]])-1</f>
        <v>5.8605489881787154E-2</v>
      </c>
      <c r="AI84">
        <v>24.293728711680998</v>
      </c>
      <c r="AJ84">
        <v>106.495655771617</v>
      </c>
      <c r="AK84" t="str">
        <f>IF(AND(Table2[[#This Row],[20D EMA]]&gt;Table2[[#This Row],[50D EMA]],Table2[[#This Row],[50D EMA]]&gt;Table2[[#This Row],[200D EMA]]),"Uptrend","Downtrend/NoTrend")</f>
        <v>Downtrend/NoTrend</v>
      </c>
      <c r="AL84">
        <v>0.01</v>
      </c>
      <c r="AM84" t="s">
        <v>3133</v>
      </c>
      <c r="AN84">
        <v>-7.56</v>
      </c>
      <c r="AO84" t="s">
        <v>3132</v>
      </c>
      <c r="AP84">
        <v>0.14766222547192101</v>
      </c>
      <c r="AQ84">
        <f>(Table2[[#This Row],[Sharpe Ratio]]-AVERAGE(Table2[Sharpe Ratio]))/_xlfn.STDEV.P(Table2[Sharpe Ratio])</f>
        <v>0.94440970082575393</v>
      </c>
      <c r="AR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4">
        <f>_xlfn.RANK.AVG(Table2[[#This Row],[1Y Return vs Nifty Z-Score]],Table2[1Y Return vs Nifty Z-Score])</f>
        <v>180</v>
      </c>
      <c r="AT84">
        <f>_xlfn.RANK.AVG(Table2[[#This Row],[6M Return vs Nifty Z-Score]],Table2[6M Return vs Nifty Z-Score])</f>
        <v>98</v>
      </c>
      <c r="AU84">
        <f>_xlfn.RANK.AVG(Table2[[#This Row],[Sharpe Ratio Z-Score]],Table2[Sharpe Ratio Z-Score])</f>
        <v>127</v>
      </c>
      <c r="AV84">
        <f>(Table2[[#This Row],[Rank 1Y]]+Table2[[#This Row],[Rank 6M]]+Table2[[#This Row],[Rank Sharpe]])/3</f>
        <v>135</v>
      </c>
    </row>
    <row r="85" spans="1:48" x14ac:dyDescent="0.3">
      <c r="A85" t="s">
        <v>523</v>
      </c>
      <c r="B85" t="s">
        <v>524</v>
      </c>
      <c r="C85" t="s">
        <v>3099</v>
      </c>
      <c r="D85" t="s">
        <v>525</v>
      </c>
      <c r="E85">
        <v>38844.4269871</v>
      </c>
      <c r="F85">
        <v>4304.5</v>
      </c>
      <c r="G85">
        <v>63.563652317089897</v>
      </c>
      <c r="H85">
        <f>(Table2[[#This Row],[1Y Return vs Nifty]]-AVERAGE(Table2[1Y Return vs Nifty]))/_xlfn.STDEV.P(Table2[1Y Return vs Nifty])</f>
        <v>0.4429290677671156</v>
      </c>
      <c r="I85">
        <v>-5.8012550710529096</v>
      </c>
      <c r="J85">
        <f>(Table2[[#This Row],[1M Return vs Nifty]]-AVERAGE(Table2[1M Return vs Nifty]))/_xlfn.STDEV.P(Table2[1M Return vs Nifty])</f>
        <v>-0.52301640879391698</v>
      </c>
      <c r="K85">
        <v>21.019245203627399</v>
      </c>
      <c r="L85">
        <f>(Table2[[#This Row],[6M Return vs Nifty]]-AVERAGE(Table2[6M Return vs Nifty]))/_xlfn.STDEV.P(Table2[6M Return vs Nifty])</f>
        <v>0.40037184189406921</v>
      </c>
      <c r="M85">
        <v>1.4435606721302101</v>
      </c>
      <c r="N85">
        <f>(Table2[[#This Row],[1W Return vs Nifty]]-AVERAGE(Table2[1W Return vs Nifty]))/_xlfn.STDEV.P(Table2[1W Return vs Nifty])</f>
        <v>0.36694102539282442</v>
      </c>
      <c r="O85">
        <v>4256.4399999999996</v>
      </c>
      <c r="P85">
        <v>4267.1270735367898</v>
      </c>
      <c r="Q85">
        <v>3652.3598031820102</v>
      </c>
      <c r="R85">
        <v>57.433871858894598</v>
      </c>
      <c r="S85" s="1">
        <f>(Table2[[#This Row],[Close Price]]-Table2[[#This Row],[20D EMA]])/Table2[[#This Row],[20D EMA]]</f>
        <v>1.1291125917433443E-2</v>
      </c>
      <c r="T85" s="1">
        <f>(Table2[[#This Row],[Close Price]]-Table2[[#This Row],[50D EMA]])/Table2[[#This Row],[50D EMA]]</f>
        <v>8.7583345466751752E-3</v>
      </c>
      <c r="U85" s="1">
        <f>(Table2[[#This Row],[Close Price]]-Table2[[#This Row],[200D EMA]])/Table2[[#This Row],[200D EMA]]</f>
        <v>0.17855310866411137</v>
      </c>
      <c r="V85">
        <v>0.80401862789291401</v>
      </c>
      <c r="W85">
        <v>4253.55</v>
      </c>
      <c r="X85">
        <v>4364.95</v>
      </c>
      <c r="Y85">
        <v>4159.6499999999996</v>
      </c>
      <c r="Z85">
        <v>4325</v>
      </c>
      <c r="AA85">
        <v>3950.05</v>
      </c>
      <c r="AB85">
        <v>4386.8500000000004</v>
      </c>
      <c r="AC85" s="1">
        <f>(Table2[[#This Row],[Close Price]]/Table2[[#This Row],[Day Low]])-1</f>
        <v>1.197822994910136E-2</v>
      </c>
      <c r="AD85" s="1">
        <f>(Table2[[#This Row],[Day High]]/Table2[[#This Row],[Close Price]])-1</f>
        <v>1.4043442908584058E-2</v>
      </c>
      <c r="AE85" s="1">
        <f>(Table2[[#This Row],[Close Price]]/Table2[[#This Row],[Current Week Low]])-1</f>
        <v>3.4822641327996395E-2</v>
      </c>
      <c r="AF85" s="1">
        <f>(Table2[[#This Row],[Current Week High]]/Table2[[#This Row],[Close Price]])-1</f>
        <v>4.7624578929028605E-3</v>
      </c>
      <c r="AG85" s="1">
        <f>(Table2[[#This Row],[Close Price]]/Table2[[#This Row],[Current Month Low]])-1</f>
        <v>8.9733041353906806E-2</v>
      </c>
      <c r="AH85" s="1">
        <f>(Table2[[#This Row],[Current Month High]]/Table2[[#This Row],[Close Price]])-1</f>
        <v>1.913114182831932E-2</v>
      </c>
      <c r="AI85">
        <v>17.079800209083501</v>
      </c>
      <c r="AJ85">
        <v>93.634727845254105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-7.0000000000000007E-2</v>
      </c>
      <c r="AM85" t="s">
        <v>3132</v>
      </c>
      <c r="AN85">
        <v>1.66</v>
      </c>
      <c r="AO85" t="s">
        <v>3133</v>
      </c>
      <c r="AP85">
        <v>0.235318572775955</v>
      </c>
      <c r="AQ85">
        <f>(Table2[[#This Row],[Sharpe Ratio]]-AVERAGE(Table2[Sharpe Ratio]))/_xlfn.STDEV.P(Table2[Sharpe Ratio])</f>
        <v>1.9451824455319588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178</v>
      </c>
      <c r="AT85">
        <f>_xlfn.RANK.AVG(Table2[[#This Row],[6M Return vs Nifty Z-Score]],Table2[6M Return vs Nifty Z-Score])</f>
        <v>212</v>
      </c>
      <c r="AU85">
        <f>_xlfn.RANK.AVG(Table2[[#This Row],[Sharpe Ratio Z-Score]],Table2[Sharpe Ratio Z-Score])</f>
        <v>18</v>
      </c>
      <c r="AV85">
        <f>(Table2[[#This Row],[Rank 1Y]]+Table2[[#This Row],[Rank 6M]]+Table2[[#This Row],[Rank Sharpe]])/3</f>
        <v>136</v>
      </c>
    </row>
    <row r="86" spans="1:48" x14ac:dyDescent="0.3">
      <c r="A86" t="s">
        <v>1374</v>
      </c>
      <c r="B86" t="s">
        <v>1375</v>
      </c>
      <c r="C86" t="s">
        <v>3100</v>
      </c>
      <c r="D86" t="s">
        <v>95</v>
      </c>
      <c r="E86">
        <v>7955.7767683550001</v>
      </c>
      <c r="F86">
        <v>3249.85</v>
      </c>
      <c r="G86">
        <v>73.201484956947297</v>
      </c>
      <c r="H86">
        <f>(Table2[[#This Row],[1Y Return vs Nifty]]-AVERAGE(Table2[1Y Return vs Nifty]))/_xlfn.STDEV.P(Table2[1Y Return vs Nifty])</f>
        <v>0.58793122344403825</v>
      </c>
      <c r="I86">
        <v>6.2884755700951596</v>
      </c>
      <c r="J86">
        <f>(Table2[[#This Row],[1M Return vs Nifty]]-AVERAGE(Table2[1M Return vs Nifty]))/_xlfn.STDEV.P(Table2[1M Return vs Nifty])</f>
        <v>0.63136456704105304</v>
      </c>
      <c r="K86">
        <v>20.871287054444402</v>
      </c>
      <c r="L86">
        <f>(Table2[[#This Row],[6M Return vs Nifty]]-AVERAGE(Table2[6M Return vs Nifty]))/_xlfn.STDEV.P(Table2[6M Return vs Nifty])</f>
        <v>0.3955538934730341</v>
      </c>
      <c r="M86">
        <v>2.7869063470291402</v>
      </c>
      <c r="N86">
        <f>(Table2[[#This Row],[1W Return vs Nifty]]-AVERAGE(Table2[1W Return vs Nifty]))/_xlfn.STDEV.P(Table2[1W Return vs Nifty])</f>
        <v>0.6267300805733399</v>
      </c>
      <c r="O86">
        <v>3034.38</v>
      </c>
      <c r="P86">
        <v>2870.3938423571499</v>
      </c>
      <c r="Q86">
        <v>2422.9694781251101</v>
      </c>
      <c r="R86">
        <v>67.195336075418396</v>
      </c>
      <c r="S86" s="1">
        <f>(Table2[[#This Row],[Close Price]]-Table2[[#This Row],[20D EMA]])/Table2[[#This Row],[20D EMA]]</f>
        <v>7.1009563732953612E-2</v>
      </c>
      <c r="T86" s="1">
        <f>(Table2[[#This Row],[Close Price]]-Table2[[#This Row],[50D EMA]])/Table2[[#This Row],[50D EMA]]</f>
        <v>0.13219654809851561</v>
      </c>
      <c r="U86" s="1">
        <f>(Table2[[#This Row],[Close Price]]-Table2[[#This Row],[200D EMA]])/Table2[[#This Row],[200D EMA]]</f>
        <v>0.34126741147178158</v>
      </c>
      <c r="V86">
        <v>0.59448686232314896</v>
      </c>
      <c r="W86">
        <v>3250</v>
      </c>
      <c r="X86">
        <v>3311.4</v>
      </c>
      <c r="Y86">
        <v>3105.55</v>
      </c>
      <c r="Z86">
        <v>3294.75</v>
      </c>
      <c r="AA86">
        <v>2900.05</v>
      </c>
      <c r="AB86">
        <v>3294.75</v>
      </c>
      <c r="AC86" s="1">
        <f>(Table2[[#This Row],[Close Price]]/Table2[[#This Row],[Day Low]])-1</f>
        <v>-4.6153846153917932E-5</v>
      </c>
      <c r="AD86" s="1">
        <f>(Table2[[#This Row],[Day High]]/Table2[[#This Row],[Close Price]])-1</f>
        <v>1.8939335661646073E-2</v>
      </c>
      <c r="AE86" s="1">
        <f>(Table2[[#This Row],[Close Price]]/Table2[[#This Row],[Current Week Low]])-1</f>
        <v>4.6465199401072077E-2</v>
      </c>
      <c r="AF86" s="1">
        <f>(Table2[[#This Row],[Current Week High]]/Table2[[#This Row],[Close Price]])-1</f>
        <v>1.3816022277951312E-2</v>
      </c>
      <c r="AG86" s="1">
        <f>(Table2[[#This Row],[Close Price]]/Table2[[#This Row],[Current Month Low]])-1</f>
        <v>0.12061861002396501</v>
      </c>
      <c r="AH86" s="1">
        <f>(Table2[[#This Row],[Current Month High]]/Table2[[#This Row],[Close Price]])-1</f>
        <v>1.3816022277951312E-2</v>
      </c>
      <c r="AI86">
        <v>3.6970937120174701</v>
      </c>
      <c r="AJ86">
        <v>109.52580509977101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0.28000000000000003</v>
      </c>
      <c r="AM86" t="s">
        <v>3133</v>
      </c>
      <c r="AN86">
        <v>1.9</v>
      </c>
      <c r="AO86" t="s">
        <v>3133</v>
      </c>
      <c r="AP86">
        <v>0.19578768777321701</v>
      </c>
      <c r="AQ86">
        <f>(Table2[[#This Row],[Sharpe Ratio]]-AVERAGE(Table2[Sharpe Ratio]))/_xlfn.STDEV.P(Table2[Sharpe Ratio])</f>
        <v>1.493858228842464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3.735437993373929</v>
      </c>
      <c r="AS86">
        <f>_xlfn.RANK.AVG(Table2[[#This Row],[1Y Return vs Nifty Z-Score]],Table2[1Y Return vs Nifty Z-Score])</f>
        <v>145</v>
      </c>
      <c r="AT86">
        <f>_xlfn.RANK.AVG(Table2[[#This Row],[6M Return vs Nifty Z-Score]],Table2[6M Return vs Nifty Z-Score])</f>
        <v>214</v>
      </c>
      <c r="AU86">
        <f>_xlfn.RANK.AVG(Table2[[#This Row],[Sharpe Ratio Z-Score]],Table2[Sharpe Ratio Z-Score])</f>
        <v>51</v>
      </c>
      <c r="AV86">
        <f>(Table2[[#This Row],[Rank 1Y]]+Table2[[#This Row],[Rank 6M]]+Table2[[#This Row],[Rank Sharpe]])/3</f>
        <v>136.66666666666666</v>
      </c>
    </row>
    <row r="87" spans="1:48" x14ac:dyDescent="0.3">
      <c r="A87" t="s">
        <v>815</v>
      </c>
      <c r="B87" t="s">
        <v>816</v>
      </c>
      <c r="C87" t="s">
        <v>3098</v>
      </c>
      <c r="D87" t="s">
        <v>411</v>
      </c>
      <c r="E87">
        <v>19217.887542209999</v>
      </c>
      <c r="F87">
        <v>1332.8</v>
      </c>
      <c r="G87">
        <v>56.5233156066733</v>
      </c>
      <c r="H87">
        <f>(Table2[[#This Row],[1Y Return vs Nifty]]-AVERAGE(Table2[1Y Return vs Nifty]))/_xlfn.STDEV.P(Table2[1Y Return vs Nifty])</f>
        <v>0.33700649805159866</v>
      </c>
      <c r="I87">
        <v>-9.2944783061367495</v>
      </c>
      <c r="J87">
        <f>(Table2[[#This Row],[1M Return vs Nifty]]-AVERAGE(Table2[1M Return vs Nifty]))/_xlfn.STDEV.P(Table2[1M Return vs Nifty])</f>
        <v>-0.85656481997196265</v>
      </c>
      <c r="K87">
        <v>30.839915173833599</v>
      </c>
      <c r="L87">
        <f>(Table2[[#This Row],[6M Return vs Nifty]]-AVERAGE(Table2[6M Return vs Nifty]))/_xlfn.STDEV.P(Table2[6M Return vs Nifty])</f>
        <v>0.7201614691483329</v>
      </c>
      <c r="M87">
        <v>2.3271908264594998</v>
      </c>
      <c r="N87">
        <f>(Table2[[#This Row],[1W Return vs Nifty]]-AVERAGE(Table2[1W Return vs Nifty]))/_xlfn.STDEV.P(Table2[1W Return vs Nifty])</f>
        <v>0.5378258893646316</v>
      </c>
      <c r="O87">
        <v>1330.56</v>
      </c>
      <c r="P87">
        <v>1262.6615305406301</v>
      </c>
      <c r="Q87">
        <v>1055.8261904099299</v>
      </c>
      <c r="R87">
        <v>52.573480680818903</v>
      </c>
      <c r="S87" s="1">
        <f>(Table2[[#This Row],[Close Price]]-Table2[[#This Row],[20D EMA]])/Table2[[#This Row],[20D EMA]]</f>
        <v>1.6835016835016904E-3</v>
      </c>
      <c r="T87" s="1">
        <f>(Table2[[#This Row],[Close Price]]-Table2[[#This Row],[50D EMA]])/Table2[[#This Row],[50D EMA]]</f>
        <v>5.554811623138535E-2</v>
      </c>
      <c r="U87" s="1">
        <f>(Table2[[#This Row],[Close Price]]-Table2[[#This Row],[200D EMA]])/Table2[[#This Row],[200D EMA]]</f>
        <v>0.26232898189666376</v>
      </c>
      <c r="V87">
        <v>0.66713757945631602</v>
      </c>
      <c r="W87">
        <v>1331</v>
      </c>
      <c r="X87">
        <v>1379.7</v>
      </c>
      <c r="Y87">
        <v>1321</v>
      </c>
      <c r="Z87">
        <v>1367.15</v>
      </c>
      <c r="AA87">
        <v>1252.1500000000001</v>
      </c>
      <c r="AB87">
        <v>1419.05</v>
      </c>
      <c r="AC87" s="1">
        <f>(Table2[[#This Row],[Close Price]]/Table2[[#This Row],[Day Low]])-1</f>
        <v>1.3523666416228597E-3</v>
      </c>
      <c r="AD87" s="1">
        <f>(Table2[[#This Row],[Day High]]/Table2[[#This Row],[Close Price]])-1</f>
        <v>3.5189075630252198E-2</v>
      </c>
      <c r="AE87" s="1">
        <f>(Table2[[#This Row],[Close Price]]/Table2[[#This Row],[Current Week Low]])-1</f>
        <v>8.9326267978804275E-3</v>
      </c>
      <c r="AF87" s="1">
        <f>(Table2[[#This Row],[Current Week High]]/Table2[[#This Row],[Close Price]])-1</f>
        <v>2.5772809123649543E-2</v>
      </c>
      <c r="AG87" s="1">
        <f>(Table2[[#This Row],[Close Price]]/Table2[[#This Row],[Current Month Low]])-1</f>
        <v>6.4409216148225035E-2</v>
      </c>
      <c r="AH87" s="1">
        <f>(Table2[[#This Row],[Current Month High]]/Table2[[#This Row],[Close Price]])-1</f>
        <v>6.4713385354141728E-2</v>
      </c>
      <c r="AI87">
        <v>15.8238295318127</v>
      </c>
      <c r="AJ87">
        <v>83.834482758620595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0.28000000000000003</v>
      </c>
      <c r="AM87" t="s">
        <v>3133</v>
      </c>
      <c r="AN87">
        <v>0.22</v>
      </c>
      <c r="AO87" t="s">
        <v>3133</v>
      </c>
      <c r="AP87">
        <v>0.18295143174553199</v>
      </c>
      <c r="AQ87">
        <f>(Table2[[#This Row],[Sharpe Ratio]]-AVERAGE(Table2[Sharpe Ratio]))/_xlfn.STDEV.P(Table2[Sharpe Ratio])</f>
        <v>1.3473066604543673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2.0857356970469678</v>
      </c>
      <c r="AS87">
        <f>_xlfn.RANK.AVG(Table2[[#This Row],[1Y Return vs Nifty Z-Score]],Table2[1Y Return vs Nifty Z-Score])</f>
        <v>203</v>
      </c>
      <c r="AT87">
        <f>_xlfn.RANK.AVG(Table2[[#This Row],[6M Return vs Nifty Z-Score]],Table2[6M Return vs Nifty Z-Score])</f>
        <v>140</v>
      </c>
      <c r="AU87">
        <f>_xlfn.RANK.AVG(Table2[[#This Row],[Sharpe Ratio Z-Score]],Table2[Sharpe Ratio Z-Score])</f>
        <v>69</v>
      </c>
      <c r="AV87">
        <f>(Table2[[#This Row],[Rank 1Y]]+Table2[[#This Row],[Rank 6M]]+Table2[[#This Row],[Rank Sharpe]])/3</f>
        <v>137.33333333333334</v>
      </c>
    </row>
    <row r="88" spans="1:48" x14ac:dyDescent="0.3">
      <c r="A88" t="s">
        <v>420</v>
      </c>
      <c r="B88" t="s">
        <v>421</v>
      </c>
      <c r="C88" t="s">
        <v>3094</v>
      </c>
      <c r="D88" t="s">
        <v>101</v>
      </c>
      <c r="E88">
        <v>55233.271184625002</v>
      </c>
      <c r="F88">
        <v>140.55000000000001</v>
      </c>
      <c r="G88">
        <v>118.905223359693</v>
      </c>
      <c r="H88">
        <f>(Table2[[#This Row],[1Y Return vs Nifty]]-AVERAGE(Table2[1Y Return vs Nifty]))/_xlfn.STDEV.P(Table2[1Y Return vs Nifty])</f>
        <v>1.2755485372668203</v>
      </c>
      <c r="I88">
        <v>-9.3086131442621305</v>
      </c>
      <c r="J88">
        <f>(Table2[[#This Row],[1M Return vs Nifty]]-AVERAGE(Table2[1M Return vs Nifty]))/_xlfn.STDEV.P(Table2[1M Return vs Nifty])</f>
        <v>-0.85791447685951239</v>
      </c>
      <c r="K88">
        <v>12.3549846004833</v>
      </c>
      <c r="L88">
        <f>(Table2[[#This Row],[6M Return vs Nifty]]-AVERAGE(Table2[6M Return vs Nifty]))/_xlfn.STDEV.P(Table2[6M Return vs Nifty])</f>
        <v>0.1182382728891964</v>
      </c>
      <c r="M88">
        <v>-0.85118169991620996</v>
      </c>
      <c r="N88">
        <f>(Table2[[#This Row],[1W Return vs Nifty]]-AVERAGE(Table2[1W Return vs Nifty]))/_xlfn.STDEV.P(Table2[1W Return vs Nifty])</f>
        <v>-7.6838236978706953E-2</v>
      </c>
      <c r="O88">
        <v>142.43</v>
      </c>
      <c r="P88">
        <v>139.99846777935599</v>
      </c>
      <c r="Q88">
        <v>117.68429659750301</v>
      </c>
      <c r="R88">
        <v>44.862657311268002</v>
      </c>
      <c r="S88" s="1">
        <f>(Table2[[#This Row],[Close Price]]-Table2[[#This Row],[20D EMA]])/Table2[[#This Row],[20D EMA]]</f>
        <v>-1.3199466404549571E-2</v>
      </c>
      <c r="T88" s="1">
        <f>(Table2[[#This Row],[Close Price]]-Table2[[#This Row],[50D EMA]])/Table2[[#This Row],[50D EMA]]</f>
        <v>3.9395589779829621E-3</v>
      </c>
      <c r="U88" s="1">
        <f>(Table2[[#This Row],[Close Price]]-Table2[[#This Row],[200D EMA]])/Table2[[#This Row],[200D EMA]]</f>
        <v>0.19429697983156541</v>
      </c>
      <c r="V88">
        <v>0.60583997117451904</v>
      </c>
      <c r="W88">
        <v>140.5</v>
      </c>
      <c r="X88">
        <v>143.32</v>
      </c>
      <c r="Y88">
        <v>137</v>
      </c>
      <c r="Z88">
        <v>141.9</v>
      </c>
      <c r="AA88">
        <v>135</v>
      </c>
      <c r="AB88">
        <v>150</v>
      </c>
      <c r="AC88" s="1">
        <f>(Table2[[#This Row],[Close Price]]/Table2[[#This Row],[Day Low]])-1</f>
        <v>3.5587188612118403E-4</v>
      </c>
      <c r="AD88" s="1">
        <f>(Table2[[#This Row],[Day High]]/Table2[[#This Row],[Close Price]])-1</f>
        <v>1.9708288865172507E-2</v>
      </c>
      <c r="AE88" s="1">
        <f>(Table2[[#This Row],[Close Price]]/Table2[[#This Row],[Current Week Low]])-1</f>
        <v>2.5912408759124261E-2</v>
      </c>
      <c r="AF88" s="1">
        <f>(Table2[[#This Row],[Current Week High]]/Table2[[#This Row],[Close Price]])-1</f>
        <v>9.605122732123661E-3</v>
      </c>
      <c r="AG88" s="1">
        <f>(Table2[[#This Row],[Close Price]]/Table2[[#This Row],[Current Month Low]])-1</f>
        <v>4.1111111111111098E-2</v>
      </c>
      <c r="AH88" s="1">
        <f>(Table2[[#This Row],[Current Month High]]/Table2[[#This Row],[Close Price]])-1</f>
        <v>6.7235859124866515E-2</v>
      </c>
      <c r="AI88">
        <v>21.309142653859801</v>
      </c>
      <c r="AJ88">
        <v>156.478102189781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-0.08</v>
      </c>
      <c r="AM88" t="s">
        <v>3132</v>
      </c>
      <c r="AN88">
        <v>-0.35</v>
      </c>
      <c r="AO88" t="s">
        <v>3132</v>
      </c>
      <c r="AP88">
        <v>0.191649292816575</v>
      </c>
      <c r="AQ88">
        <f>(Table2[[#This Row],[Sharpe Ratio]]-AVERAGE(Table2[Sharpe Ratio]))/_xlfn.STDEV.P(Table2[Sharpe Ratio])</f>
        <v>1.4466101628801451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1.9056442591979428</v>
      </c>
      <c r="AS88">
        <f>_xlfn.RANK.AVG(Table2[[#This Row],[1Y Return vs Nifty Z-Score]],Table2[1Y Return vs Nifty Z-Score])</f>
        <v>73</v>
      </c>
      <c r="AT88">
        <f>_xlfn.RANK.AVG(Table2[[#This Row],[6M Return vs Nifty Z-Score]],Table2[6M Return vs Nifty Z-Score])</f>
        <v>284</v>
      </c>
      <c r="AU88">
        <f>_xlfn.RANK.AVG(Table2[[#This Row],[Sharpe Ratio Z-Score]],Table2[Sharpe Ratio Z-Score])</f>
        <v>57</v>
      </c>
      <c r="AV88">
        <f>(Table2[[#This Row],[Rank 1Y]]+Table2[[#This Row],[Rank 6M]]+Table2[[#This Row],[Rank Sharpe]])/3</f>
        <v>138</v>
      </c>
    </row>
    <row r="89" spans="1:48" x14ac:dyDescent="0.3">
      <c r="A89" t="s">
        <v>495</v>
      </c>
      <c r="B89" t="s">
        <v>496</v>
      </c>
      <c r="C89" t="s">
        <v>3092</v>
      </c>
      <c r="D89" t="s">
        <v>54</v>
      </c>
      <c r="E89">
        <v>42398.770439</v>
      </c>
      <c r="F89">
        <v>1472.95</v>
      </c>
      <c r="G89">
        <v>59.344000320883097</v>
      </c>
      <c r="H89">
        <f>(Table2[[#This Row],[1Y Return vs Nifty]]-AVERAGE(Table2[1Y Return vs Nifty]))/_xlfn.STDEV.P(Table2[1Y Return vs Nifty])</f>
        <v>0.37944398159472609</v>
      </c>
      <c r="I89">
        <v>6.6902082957357702</v>
      </c>
      <c r="J89">
        <f>(Table2[[#This Row],[1M Return vs Nifty]]-AVERAGE(Table2[1M Return vs Nifty]))/_xlfn.STDEV.P(Table2[1M Return vs Nifty])</f>
        <v>0.66972378525816056</v>
      </c>
      <c r="K89">
        <v>64.5311235050807</v>
      </c>
      <c r="L89">
        <f>(Table2[[#This Row],[6M Return vs Nifty]]-AVERAGE(Table2[6M Return vs Nifty]))/_xlfn.STDEV.P(Table2[6M Return vs Nifty])</f>
        <v>1.8172453734727374</v>
      </c>
      <c r="M89">
        <v>2.3098903997398601</v>
      </c>
      <c r="N89">
        <f>(Table2[[#This Row],[1W Return vs Nifty]]-AVERAGE(Table2[1W Return vs Nifty]))/_xlfn.STDEV.P(Table2[1W Return vs Nifty])</f>
        <v>0.53448016711629587</v>
      </c>
      <c r="O89">
        <v>1426.26</v>
      </c>
      <c r="P89">
        <v>1324.5342902771699</v>
      </c>
      <c r="Q89">
        <v>1056.3686511912699</v>
      </c>
      <c r="R89">
        <v>74.889335513530199</v>
      </c>
      <c r="S89" s="1">
        <f>(Table2[[#This Row],[Close Price]]-Table2[[#This Row],[20D EMA]])/Table2[[#This Row],[20D EMA]]</f>
        <v>3.2735966794273173E-2</v>
      </c>
      <c r="T89" s="1">
        <f>(Table2[[#This Row],[Close Price]]-Table2[[#This Row],[50D EMA]])/Table2[[#This Row],[50D EMA]]</f>
        <v>0.11205124005643741</v>
      </c>
      <c r="U89" s="1">
        <f>(Table2[[#This Row],[Close Price]]-Table2[[#This Row],[200D EMA]])/Table2[[#This Row],[200D EMA]]</f>
        <v>0.39435224468176916</v>
      </c>
      <c r="V89">
        <v>0.69515453616606004</v>
      </c>
      <c r="W89">
        <v>1500</v>
      </c>
      <c r="X89">
        <v>1520</v>
      </c>
      <c r="Y89">
        <v>1472.3</v>
      </c>
      <c r="Z89">
        <v>1516.45</v>
      </c>
      <c r="AA89">
        <v>1406.4</v>
      </c>
      <c r="AB89">
        <v>1516.45</v>
      </c>
      <c r="AC89" s="1">
        <f>(Table2[[#This Row],[Close Price]]/Table2[[#This Row],[Day Low]])-1</f>
        <v>-1.8033333333333346E-2</v>
      </c>
      <c r="AD89" s="1">
        <f>(Table2[[#This Row],[Day High]]/Table2[[#This Row],[Close Price]])-1</f>
        <v>3.1942700023761761E-2</v>
      </c>
      <c r="AE89" s="1">
        <f>(Table2[[#This Row],[Close Price]]/Table2[[#This Row],[Current Week Low]])-1</f>
        <v>4.4148611016781025E-4</v>
      </c>
      <c r="AF89" s="1">
        <f>(Table2[[#This Row],[Current Week High]]/Table2[[#This Row],[Close Price]])-1</f>
        <v>2.9532570691469529E-2</v>
      </c>
      <c r="AG89" s="1">
        <f>(Table2[[#This Row],[Close Price]]/Table2[[#This Row],[Current Month Low]])-1</f>
        <v>4.7319397042093314E-2</v>
      </c>
      <c r="AH89" s="1">
        <f>(Table2[[#This Row],[Current Month High]]/Table2[[#This Row],[Close Price]])-1</f>
        <v>2.9532570691469529E-2</v>
      </c>
      <c r="AI89">
        <v>0.75019518653043304</v>
      </c>
      <c r="AJ89">
        <v>103.98144301343299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0.27</v>
      </c>
      <c r="AM89" t="s">
        <v>3133</v>
      </c>
      <c r="AN89">
        <v>5.47</v>
      </c>
      <c r="AO89" t="s">
        <v>3133</v>
      </c>
      <c r="AP89">
        <v>0.124065143380647</v>
      </c>
      <c r="AQ89">
        <f>(Table2[[#This Row],[Sharpe Ratio]]-AVERAGE(Table2[Sharpe Ratio]))/_xlfn.STDEV.P(Table2[Sharpe Ratio])</f>
        <v>0.67500175333699142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4.0758950607789117</v>
      </c>
      <c r="AS89">
        <f>_xlfn.RANK.AVG(Table2[[#This Row],[1Y Return vs Nifty Z-Score]],Table2[1Y Return vs Nifty Z-Score])</f>
        <v>195</v>
      </c>
      <c r="AT89">
        <f>_xlfn.RANK.AVG(Table2[[#This Row],[6M Return vs Nifty Z-Score]],Table2[6M Return vs Nifty Z-Score])</f>
        <v>40</v>
      </c>
      <c r="AU89">
        <f>_xlfn.RANK.AVG(Table2[[#This Row],[Sharpe Ratio Z-Score]],Table2[Sharpe Ratio Z-Score])</f>
        <v>179</v>
      </c>
      <c r="AV89">
        <f>(Table2[[#This Row],[Rank 1Y]]+Table2[[#This Row],[Rank 6M]]+Table2[[#This Row],[Rank Sharpe]])/3</f>
        <v>138</v>
      </c>
    </row>
    <row r="90" spans="1:48" x14ac:dyDescent="0.3">
      <c r="A90" t="s">
        <v>105</v>
      </c>
      <c r="B90" t="s">
        <v>106</v>
      </c>
      <c r="C90" t="s">
        <v>3094</v>
      </c>
      <c r="D90" t="s">
        <v>63</v>
      </c>
      <c r="E90">
        <v>266707.32777014998</v>
      </c>
      <c r="F90">
        <v>691.5</v>
      </c>
      <c r="G90">
        <v>116.381514814535</v>
      </c>
      <c r="H90">
        <f>(Table2[[#This Row],[1Y Return vs Nifty]]-AVERAGE(Table2[1Y Return vs Nifty]))/_xlfn.STDEV.P(Table2[1Y Return vs Nifty])</f>
        <v>1.2375790898793633</v>
      </c>
      <c r="I90">
        <v>-3.09100457664419</v>
      </c>
      <c r="J90">
        <f>(Table2[[#This Row],[1M Return vs Nifty]]-AVERAGE(Table2[1M Return vs Nifty]))/_xlfn.STDEV.P(Table2[1M Return vs Nifty])</f>
        <v>-0.26422969936598534</v>
      </c>
      <c r="K90">
        <v>10.441654625542199</v>
      </c>
      <c r="L90">
        <f>(Table2[[#This Row],[6M Return vs Nifty]]-AVERAGE(Table2[6M Return vs Nifty]))/_xlfn.STDEV.P(Table2[6M Return vs Nifty])</f>
        <v>5.593467432035279E-2</v>
      </c>
      <c r="M90">
        <v>-2.43996627140071</v>
      </c>
      <c r="N90">
        <f>(Table2[[#This Row],[1W Return vs Nifty]]-AVERAGE(Table2[1W Return vs Nifty]))/_xlfn.STDEV.P(Table2[1W Return vs Nifty])</f>
        <v>-0.38409261716077919</v>
      </c>
      <c r="O90">
        <v>705.55</v>
      </c>
      <c r="P90">
        <v>701.10210425791297</v>
      </c>
      <c r="Q90">
        <v>589.378342943147</v>
      </c>
      <c r="R90">
        <v>36.698499909577599</v>
      </c>
      <c r="S90" s="1">
        <f>(Table2[[#This Row],[Close Price]]-Table2[[#This Row],[20D EMA]])/Table2[[#This Row],[20D EMA]]</f>
        <v>-1.9913542626319829E-2</v>
      </c>
      <c r="T90" s="1">
        <f>(Table2[[#This Row],[Close Price]]-Table2[[#This Row],[50D EMA]])/Table2[[#This Row],[50D EMA]]</f>
        <v>-1.3695728767033715E-2</v>
      </c>
      <c r="U90" s="1">
        <f>(Table2[[#This Row],[Close Price]]-Table2[[#This Row],[200D EMA]])/Table2[[#This Row],[200D EMA]]</f>
        <v>0.17327012144167625</v>
      </c>
      <c r="V90">
        <v>1.3580153548229601</v>
      </c>
      <c r="W90">
        <v>692.5</v>
      </c>
      <c r="X90">
        <v>702.5</v>
      </c>
      <c r="Y90">
        <v>620</v>
      </c>
      <c r="Z90">
        <v>694.95</v>
      </c>
      <c r="AA90">
        <v>620</v>
      </c>
      <c r="AB90">
        <v>752.9</v>
      </c>
      <c r="AC90" s="1">
        <f>(Table2[[#This Row],[Close Price]]/Table2[[#This Row],[Day Low]])-1</f>
        <v>-1.4440433212996595E-3</v>
      </c>
      <c r="AD90" s="1">
        <f>(Table2[[#This Row],[Day High]]/Table2[[#This Row],[Close Price]])-1</f>
        <v>1.5907447577729661E-2</v>
      </c>
      <c r="AE90" s="1">
        <f>(Table2[[#This Row],[Close Price]]/Table2[[#This Row],[Current Week Low]])-1</f>
        <v>0.11532258064516121</v>
      </c>
      <c r="AF90" s="1">
        <f>(Table2[[#This Row],[Current Week High]]/Table2[[#This Row],[Close Price]])-1</f>
        <v>4.9891540130151402E-3</v>
      </c>
      <c r="AG90" s="1">
        <f>(Table2[[#This Row],[Close Price]]/Table2[[#This Row],[Current Month Low]])-1</f>
        <v>0.11532258064516121</v>
      </c>
      <c r="AH90" s="1">
        <f>(Table2[[#This Row],[Current Month High]]/Table2[[#This Row],[Close Price]])-1</f>
        <v>8.879248011569052E-2</v>
      </c>
      <c r="AI90">
        <v>29.551699204627599</v>
      </c>
      <c r="AJ90">
        <v>152.00437317784201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-0.06</v>
      </c>
      <c r="AM90" t="s">
        <v>3132</v>
      </c>
      <c r="AN90">
        <v>-0.53</v>
      </c>
      <c r="AO90" t="s">
        <v>3132</v>
      </c>
      <c r="AP90">
        <v>0.196453647327823</v>
      </c>
      <c r="AQ90">
        <f>(Table2[[#This Row],[Sharpe Ratio]]-AVERAGE(Table2[Sharpe Ratio]))/_xlfn.STDEV.P(Table2[Sharpe Ratio])</f>
        <v>1.501461490806081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2.1466529384790323</v>
      </c>
      <c r="AS90">
        <f>_xlfn.RANK.AVG(Table2[[#This Row],[1Y Return vs Nifty Z-Score]],Table2[1Y Return vs Nifty Z-Score])</f>
        <v>78</v>
      </c>
      <c r="AT90">
        <f>_xlfn.RANK.AVG(Table2[[#This Row],[6M Return vs Nifty Z-Score]],Table2[6M Return vs Nifty Z-Score])</f>
        <v>297</v>
      </c>
      <c r="AU90">
        <f>_xlfn.RANK.AVG(Table2[[#This Row],[Sharpe Ratio Z-Score]],Table2[Sharpe Ratio Z-Score])</f>
        <v>48</v>
      </c>
      <c r="AV90">
        <f>(Table2[[#This Row],[Rank 1Y]]+Table2[[#This Row],[Rank 6M]]+Table2[[#This Row],[Rank Sharpe]])/3</f>
        <v>141</v>
      </c>
    </row>
    <row r="91" spans="1:48" x14ac:dyDescent="0.3">
      <c r="A91" t="s">
        <v>884</v>
      </c>
      <c r="B91" t="s">
        <v>885</v>
      </c>
      <c r="C91" t="s">
        <v>3099</v>
      </c>
      <c r="D91" t="s">
        <v>704</v>
      </c>
      <c r="E91">
        <v>16898.296987500002</v>
      </c>
      <c r="F91">
        <v>4057.75</v>
      </c>
      <c r="G91">
        <v>84.553764131638303</v>
      </c>
      <c r="H91">
        <f>(Table2[[#This Row],[1Y Return vs Nifty]]-AVERAGE(Table2[1Y Return vs Nifty]))/_xlfn.STDEV.P(Table2[1Y Return vs Nifty])</f>
        <v>0.75872739865141214</v>
      </c>
      <c r="I91">
        <v>-21.077873480270899</v>
      </c>
      <c r="J91">
        <f>(Table2[[#This Row],[1M Return vs Nifty]]-AVERAGE(Table2[1M Return vs Nifty]))/_xlfn.STDEV.P(Table2[1M Return vs Nifty])</f>
        <v>-1.9816955299539618</v>
      </c>
      <c r="K91">
        <v>28.2259611026467</v>
      </c>
      <c r="L91">
        <f>(Table2[[#This Row],[6M Return vs Nifty]]-AVERAGE(Table2[6M Return vs Nifty]))/_xlfn.STDEV.P(Table2[6M Return vs Nifty])</f>
        <v>0.63504350870158011</v>
      </c>
      <c r="M91">
        <v>-6.3335790333043001</v>
      </c>
      <c r="N91">
        <f>(Table2[[#This Row],[1W Return vs Nifty]]-AVERAGE(Table2[1W Return vs Nifty]))/_xlfn.STDEV.P(Table2[1W Return vs Nifty])</f>
        <v>-1.1370767518883018</v>
      </c>
      <c r="O91">
        <v>4365.1499999999996</v>
      </c>
      <c r="P91">
        <v>4366.2982977881502</v>
      </c>
      <c r="Q91">
        <v>3550.0673877157701</v>
      </c>
      <c r="R91">
        <v>31.853796361458102</v>
      </c>
      <c r="S91" s="1">
        <f>(Table2[[#This Row],[Close Price]]-Table2[[#This Row],[20D EMA]])/Table2[[#This Row],[20D EMA]]</f>
        <v>-7.042140590815886E-2</v>
      </c>
      <c r="T91" s="1">
        <f>(Table2[[#This Row],[Close Price]]-Table2[[#This Row],[50D EMA]])/Table2[[#This Row],[50D EMA]]</f>
        <v>-7.0665876846859613E-2</v>
      </c>
      <c r="U91" s="1">
        <f>(Table2[[#This Row],[Close Price]]-Table2[[#This Row],[200D EMA]])/Table2[[#This Row],[200D EMA]]</f>
        <v>0.14300647194499863</v>
      </c>
      <c r="V91">
        <v>0.428234709961546</v>
      </c>
      <c r="W91">
        <v>3996</v>
      </c>
      <c r="X91">
        <v>4102</v>
      </c>
      <c r="Y91">
        <v>3964.45</v>
      </c>
      <c r="Z91">
        <v>4082.6</v>
      </c>
      <c r="AA91">
        <v>3877.35</v>
      </c>
      <c r="AB91">
        <v>4580.8500000000004</v>
      </c>
      <c r="AC91" s="1">
        <f>(Table2[[#This Row],[Close Price]]/Table2[[#This Row],[Day Low]])-1</f>
        <v>1.5452952952953014E-2</v>
      </c>
      <c r="AD91" s="1">
        <f>(Table2[[#This Row],[Day High]]/Table2[[#This Row],[Close Price]])-1</f>
        <v>1.0905058221921005E-2</v>
      </c>
      <c r="AE91" s="1">
        <f>(Table2[[#This Row],[Close Price]]/Table2[[#This Row],[Current Week Low]])-1</f>
        <v>2.3534159845628011E-2</v>
      </c>
      <c r="AF91" s="1">
        <f>(Table2[[#This Row],[Current Week High]]/Table2[[#This Row],[Close Price]])-1</f>
        <v>6.1240835438358676E-3</v>
      </c>
      <c r="AG91" s="1">
        <f>(Table2[[#This Row],[Close Price]]/Table2[[#This Row],[Current Month Low]])-1</f>
        <v>4.6526622564380338E-2</v>
      </c>
      <c r="AH91" s="1">
        <f>(Table2[[#This Row],[Current Month High]]/Table2[[#This Row],[Close Price]])-1</f>
        <v>0.12891380691269805</v>
      </c>
      <c r="AI91">
        <v>35.247366151192097</v>
      </c>
      <c r="AJ91">
        <v>112.999658801606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-0.13</v>
      </c>
      <c r="AM91" t="s">
        <v>3132</v>
      </c>
      <c r="AN91">
        <v>-9.44</v>
      </c>
      <c r="AO91" t="s">
        <v>3132</v>
      </c>
      <c r="AP91">
        <v>0.135238164467685</v>
      </c>
      <c r="AQ91">
        <f>(Table2[[#This Row],[Sharpe Ratio]]-AVERAGE(Table2[Sharpe Ratio]))/_xlfn.STDEV.P(Table2[Sharpe Ratio])</f>
        <v>0.80256416409033948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118</v>
      </c>
      <c r="AT91">
        <f>_xlfn.RANK.AVG(Table2[[#This Row],[6M Return vs Nifty Z-Score]],Table2[6M Return vs Nifty Z-Score])</f>
        <v>152</v>
      </c>
      <c r="AU91">
        <f>_xlfn.RANK.AVG(Table2[[#This Row],[Sharpe Ratio Z-Score]],Table2[Sharpe Ratio Z-Score])</f>
        <v>154</v>
      </c>
      <c r="AV91">
        <f>(Table2[[#This Row],[Rank 1Y]]+Table2[[#This Row],[Rank 6M]]+Table2[[#This Row],[Rank Sharpe]])/3</f>
        <v>141.33333333333334</v>
      </c>
    </row>
    <row r="92" spans="1:48" x14ac:dyDescent="0.3">
      <c r="A92" t="s">
        <v>972</v>
      </c>
      <c r="B92" t="s">
        <v>973</v>
      </c>
      <c r="C92" t="s">
        <v>3087</v>
      </c>
      <c r="D92" t="s">
        <v>293</v>
      </c>
      <c r="E92">
        <v>14641.126617325001</v>
      </c>
      <c r="F92">
        <v>1046.75</v>
      </c>
      <c r="G92">
        <v>110.862862220266</v>
      </c>
      <c r="H92">
        <f>(Table2[[#This Row],[1Y Return vs Nifty]]-AVERAGE(Table2[1Y Return vs Nifty]))/_xlfn.STDEV.P(Table2[1Y Return vs Nifty])</f>
        <v>1.1545504098323849</v>
      </c>
      <c r="I92">
        <v>6.97562820439747</v>
      </c>
      <c r="J92">
        <f>(Table2[[#This Row],[1M Return vs Nifty]]-AVERAGE(Table2[1M Return vs Nifty]))/_xlfn.STDEV.P(Table2[1M Return vs Nifty])</f>
        <v>0.69697694105322905</v>
      </c>
      <c r="K92">
        <v>25.605667477207</v>
      </c>
      <c r="L92">
        <f>(Table2[[#This Row],[6M Return vs Nifty]]-AVERAGE(Table2[6M Return vs Nifty]))/_xlfn.STDEV.P(Table2[6M Return vs Nifty])</f>
        <v>0.54971911389774064</v>
      </c>
      <c r="M92">
        <v>4.3586872193734196</v>
      </c>
      <c r="N92">
        <f>(Table2[[#This Row],[1W Return vs Nifty]]-AVERAGE(Table2[1W Return vs Nifty]))/_xlfn.STDEV.P(Table2[1W Return vs Nifty])</f>
        <v>0.93069612252888367</v>
      </c>
      <c r="O92">
        <v>1015.31</v>
      </c>
      <c r="P92">
        <v>985.27302892467003</v>
      </c>
      <c r="Q92">
        <v>817.57093354133895</v>
      </c>
      <c r="R92">
        <v>59.267359345094498</v>
      </c>
      <c r="S92" s="1">
        <f>(Table2[[#This Row],[Close Price]]-Table2[[#This Row],[20D EMA]])/Table2[[#This Row],[20D EMA]]</f>
        <v>3.0965911888979777E-2</v>
      </c>
      <c r="T92" s="1">
        <f>(Table2[[#This Row],[Close Price]]-Table2[[#This Row],[50D EMA]])/Table2[[#This Row],[50D EMA]]</f>
        <v>6.2395873296588786E-2</v>
      </c>
      <c r="U92" s="1">
        <f>(Table2[[#This Row],[Close Price]]-Table2[[#This Row],[200D EMA]])/Table2[[#This Row],[200D EMA]]</f>
        <v>0.28031704290900289</v>
      </c>
      <c r="V92">
        <v>0.93251103793381196</v>
      </c>
      <c r="W92">
        <v>1046.05</v>
      </c>
      <c r="X92">
        <v>1063.45</v>
      </c>
      <c r="Y92">
        <v>1015.75</v>
      </c>
      <c r="Z92">
        <v>1079.5</v>
      </c>
      <c r="AA92">
        <v>940.05</v>
      </c>
      <c r="AB92">
        <v>1082.5</v>
      </c>
      <c r="AC92" s="1">
        <f>(Table2[[#This Row],[Close Price]]/Table2[[#This Row],[Day Low]])-1</f>
        <v>6.6918407341920449E-4</v>
      </c>
      <c r="AD92" s="1">
        <f>(Table2[[#This Row],[Day High]]/Table2[[#This Row],[Close Price]])-1</f>
        <v>1.5954143778361685E-2</v>
      </c>
      <c r="AE92" s="1">
        <f>(Table2[[#This Row],[Close Price]]/Table2[[#This Row],[Current Week Low]])-1</f>
        <v>3.0519320698990882E-2</v>
      </c>
      <c r="AF92" s="1">
        <f>(Table2[[#This Row],[Current Week High]]/Table2[[#This Row],[Close Price]])-1</f>
        <v>3.1287317888703203E-2</v>
      </c>
      <c r="AG92" s="1">
        <f>(Table2[[#This Row],[Close Price]]/Table2[[#This Row],[Current Month Low]])-1</f>
        <v>0.11350460081910541</v>
      </c>
      <c r="AH92" s="1">
        <f>(Table2[[#This Row],[Current Month High]]/Table2[[#This Row],[Close Price]])-1</f>
        <v>3.4153331741103354E-2</v>
      </c>
      <c r="AI92">
        <v>10.527824217817001</v>
      </c>
      <c r="AJ92">
        <v>159.723342224427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-0.01</v>
      </c>
      <c r="AM92" t="s">
        <v>3132</v>
      </c>
      <c r="AN92">
        <v>-1.28</v>
      </c>
      <c r="AO92" t="s">
        <v>3132</v>
      </c>
      <c r="AP92">
        <v>0.130261040982869</v>
      </c>
      <c r="AQ92">
        <f>(Table2[[#This Row],[Sharpe Ratio]]-AVERAGE(Table2[Sharpe Ratio]))/_xlfn.STDEV.P(Table2[Sharpe Ratio])</f>
        <v>0.7457403323447086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4.0776829196569473</v>
      </c>
      <c r="AS92">
        <f>_xlfn.RANK.AVG(Table2[[#This Row],[1Y Return vs Nifty Z-Score]],Table2[1Y Return vs Nifty Z-Score])</f>
        <v>85</v>
      </c>
      <c r="AT92">
        <f>_xlfn.RANK.AVG(Table2[[#This Row],[6M Return vs Nifty Z-Score]],Table2[6M Return vs Nifty Z-Score])</f>
        <v>175</v>
      </c>
      <c r="AU92">
        <f>_xlfn.RANK.AVG(Table2[[#This Row],[Sharpe Ratio Z-Score]],Table2[Sharpe Ratio Z-Score])</f>
        <v>166</v>
      </c>
      <c r="AV92">
        <f>(Table2[[#This Row],[Rank 1Y]]+Table2[[#This Row],[Rank 6M]]+Table2[[#This Row],[Rank Sharpe]])/3</f>
        <v>142</v>
      </c>
    </row>
    <row r="93" spans="1:48" x14ac:dyDescent="0.3">
      <c r="A93" t="s">
        <v>125</v>
      </c>
      <c r="B93" t="s">
        <v>126</v>
      </c>
      <c r="C93" t="s">
        <v>3096</v>
      </c>
      <c r="D93" t="s">
        <v>127</v>
      </c>
      <c r="E93">
        <v>229245.98091877799</v>
      </c>
      <c r="F93">
        <v>267.08999999999997</v>
      </c>
      <c r="G93">
        <v>162.65046305516501</v>
      </c>
      <c r="H93">
        <f>(Table2[[#This Row],[1Y Return vs Nifty]]-AVERAGE(Table2[1Y Return vs Nifty]))/_xlfn.STDEV.P(Table2[1Y Return vs Nifty])</f>
        <v>1.9337000422239532</v>
      </c>
      <c r="I93">
        <v>22.966375130575202</v>
      </c>
      <c r="J93">
        <f>(Table2[[#This Row],[1M Return vs Nifty]]-AVERAGE(Table2[1M Return vs Nifty]))/_xlfn.STDEV.P(Table2[1M Return vs Nifty])</f>
        <v>2.2238442128635252</v>
      </c>
      <c r="K93">
        <v>61.026698831515503</v>
      </c>
      <c r="L93">
        <f>(Table2[[#This Row],[6M Return vs Nifty]]-AVERAGE(Table2[6M Return vs Nifty]))/_xlfn.STDEV.P(Table2[6M Return vs Nifty])</f>
        <v>1.7031310957808938</v>
      </c>
      <c r="M93">
        <v>4.2078060550105301</v>
      </c>
      <c r="N93">
        <f>(Table2[[#This Row],[1W Return vs Nifty]]-AVERAGE(Table2[1W Return vs Nifty]))/_xlfn.STDEV.P(Table2[1W Return vs Nifty])</f>
        <v>0.90151727759954692</v>
      </c>
      <c r="O93">
        <v>240.96</v>
      </c>
      <c r="P93">
        <v>218.374286299543</v>
      </c>
      <c r="Q93">
        <v>171.059444858159</v>
      </c>
      <c r="R93">
        <v>70.206391064818007</v>
      </c>
      <c r="S93" s="1">
        <f>(Table2[[#This Row],[Close Price]]-Table2[[#This Row],[20D EMA]])/Table2[[#This Row],[20D EMA]]</f>
        <v>0.10844123505976082</v>
      </c>
      <c r="T93" s="1">
        <f>(Table2[[#This Row],[Close Price]]-Table2[[#This Row],[50D EMA]])/Table2[[#This Row],[50D EMA]]</f>
        <v>0.22308356229100093</v>
      </c>
      <c r="U93" s="1">
        <f>(Table2[[#This Row],[Close Price]]-Table2[[#This Row],[200D EMA]])/Table2[[#This Row],[200D EMA]]</f>
        <v>0.56138703841502979</v>
      </c>
      <c r="V93">
        <v>1.9765135325643699</v>
      </c>
      <c r="W93">
        <v>260.25</v>
      </c>
      <c r="X93">
        <v>265.39999999999998</v>
      </c>
      <c r="Y93">
        <v>261.35000000000002</v>
      </c>
      <c r="Z93">
        <v>266.49</v>
      </c>
      <c r="AA93">
        <v>228</v>
      </c>
      <c r="AB93">
        <v>278.7</v>
      </c>
      <c r="AC93" s="1">
        <f>(Table2[[#This Row],[Close Price]]/Table2[[#This Row],[Day Low]])-1</f>
        <v>2.6282420749279334E-2</v>
      </c>
      <c r="AD93" s="1">
        <f>(Table2[[#This Row],[Day High]]/Table2[[#This Row],[Close Price]])-1</f>
        <v>-6.3274551649257216E-3</v>
      </c>
      <c r="AE93" s="1">
        <f>(Table2[[#This Row],[Close Price]]/Table2[[#This Row],[Current Week Low]])-1</f>
        <v>2.1962885020087919E-2</v>
      </c>
      <c r="AF93" s="1">
        <f>(Table2[[#This Row],[Current Week High]]/Table2[[#This Row],[Close Price]])-1</f>
        <v>-2.2464337863640216E-3</v>
      </c>
      <c r="AG93" s="1">
        <f>(Table2[[#This Row],[Close Price]]/Table2[[#This Row],[Current Month Low]])-1</f>
        <v>0.17144736842105246</v>
      </c>
      <c r="AH93" s="1">
        <f>(Table2[[#This Row],[Current Month High]]/Table2[[#This Row],[Close Price]])-1</f>
        <v>4.3468493766146254E-2</v>
      </c>
      <c r="AI93">
        <v>4.3468493766146201</v>
      </c>
      <c r="AJ93">
        <v>202.48018120045299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0.23</v>
      </c>
      <c r="AM93" t="s">
        <v>3133</v>
      </c>
      <c r="AN93">
        <v>20.12</v>
      </c>
      <c r="AO93" t="s">
        <v>3133</v>
      </c>
      <c r="AP93">
        <v>6.3040208939583994E-2</v>
      </c>
      <c r="AQ93">
        <f>(Table2[[#This Row],[Sharpe Ratio]]-AVERAGE(Table2[Sharpe Ratio]))/_xlfn.STDEV.P(Table2[Sharpe Ratio])</f>
        <v>-2.1720081583550321E-2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6.7404725468843694</v>
      </c>
      <c r="AS93">
        <f>_xlfn.RANK.AVG(Table2[[#This Row],[1Y Return vs Nifty Z-Score]],Table2[1Y Return vs Nifty Z-Score])</f>
        <v>30</v>
      </c>
      <c r="AT93">
        <f>_xlfn.RANK.AVG(Table2[[#This Row],[6M Return vs Nifty Z-Score]],Table2[6M Return vs Nifty Z-Score])</f>
        <v>43</v>
      </c>
      <c r="AU93">
        <f>_xlfn.RANK.AVG(Table2[[#This Row],[Sharpe Ratio Z-Score]],Table2[Sharpe Ratio Z-Score])</f>
        <v>355</v>
      </c>
      <c r="AV93">
        <f>(Table2[[#This Row],[Rank 1Y]]+Table2[[#This Row],[Rank 6M]]+Table2[[#This Row],[Rank Sharpe]])/3</f>
        <v>142.66666666666666</v>
      </c>
    </row>
    <row r="94" spans="1:48" x14ac:dyDescent="0.3">
      <c r="A94" t="s">
        <v>291</v>
      </c>
      <c r="B94" t="s">
        <v>292</v>
      </c>
      <c r="C94" t="s">
        <v>3087</v>
      </c>
      <c r="D94" t="s">
        <v>293</v>
      </c>
      <c r="E94">
        <v>93083.508168879998</v>
      </c>
      <c r="F94">
        <v>10734.55</v>
      </c>
      <c r="G94">
        <v>144.016158128858</v>
      </c>
      <c r="H94">
        <f>(Table2[[#This Row],[1Y Return vs Nifty]]-AVERAGE(Table2[1Y Return vs Nifty]))/_xlfn.STDEV.P(Table2[1Y Return vs Nifty])</f>
        <v>1.6533450615116514</v>
      </c>
      <c r="I94">
        <v>3.3059410757832102</v>
      </c>
      <c r="J94">
        <f>(Table2[[#This Row],[1M Return vs Nifty]]-AVERAGE(Table2[1M Return vs Nifty]))/_xlfn.STDEV.P(Table2[1M Return vs Nifty])</f>
        <v>0.34657897650962222</v>
      </c>
      <c r="K94">
        <v>36.481925511760501</v>
      </c>
      <c r="L94">
        <f>(Table2[[#This Row],[6M Return vs Nifty]]-AVERAGE(Table2[6M Return vs Nifty]))/_xlfn.STDEV.P(Table2[6M Return vs Nifty])</f>
        <v>0.90388176403697817</v>
      </c>
      <c r="M94">
        <v>3.9056314473715199</v>
      </c>
      <c r="N94">
        <f>(Table2[[#This Row],[1W Return vs Nifty]]-AVERAGE(Table2[1W Return vs Nifty]))/_xlfn.STDEV.P(Table2[1W Return vs Nifty])</f>
        <v>0.8430798572952104</v>
      </c>
      <c r="O94">
        <v>10486.69</v>
      </c>
      <c r="P94">
        <v>9963.2728784559204</v>
      </c>
      <c r="Q94">
        <v>7732.0509245006097</v>
      </c>
      <c r="R94">
        <v>58.233670520576297</v>
      </c>
      <c r="S94" s="1">
        <f>(Table2[[#This Row],[Close Price]]-Table2[[#This Row],[20D EMA]])/Table2[[#This Row],[20D EMA]]</f>
        <v>2.3635675317950539E-2</v>
      </c>
      <c r="T94" s="1">
        <f>(Table2[[#This Row],[Close Price]]-Table2[[#This Row],[50D EMA]])/Table2[[#This Row],[50D EMA]]</f>
        <v>7.7412024236719418E-2</v>
      </c>
      <c r="U94" s="1">
        <f>(Table2[[#This Row],[Close Price]]-Table2[[#This Row],[200D EMA]])/Table2[[#This Row],[200D EMA]]</f>
        <v>0.38831858517451656</v>
      </c>
      <c r="V94">
        <v>0.81022824013268102</v>
      </c>
      <c r="W94">
        <v>10600</v>
      </c>
      <c r="X94">
        <v>10907</v>
      </c>
      <c r="Y94">
        <v>10455.049999999999</v>
      </c>
      <c r="Z94">
        <v>10785.2</v>
      </c>
      <c r="AA94">
        <v>9605.0499999999993</v>
      </c>
      <c r="AB94">
        <v>11222.95</v>
      </c>
      <c r="AC94" s="1">
        <f>(Table2[[#This Row],[Close Price]]/Table2[[#This Row],[Day Low]])-1</f>
        <v>1.2693396226415077E-2</v>
      </c>
      <c r="AD94" s="1">
        <f>(Table2[[#This Row],[Day High]]/Table2[[#This Row],[Close Price]])-1</f>
        <v>1.606494915948975E-2</v>
      </c>
      <c r="AE94" s="1">
        <f>(Table2[[#This Row],[Close Price]]/Table2[[#This Row],[Current Week Low]])-1</f>
        <v>2.6733492427104544E-2</v>
      </c>
      <c r="AF94" s="1">
        <f>(Table2[[#This Row],[Current Week High]]/Table2[[#This Row],[Close Price]])-1</f>
        <v>4.7184092486411977E-3</v>
      </c>
      <c r="AG94" s="1">
        <f>(Table2[[#This Row],[Close Price]]/Table2[[#This Row],[Current Month Low]])-1</f>
        <v>0.11759439045085651</v>
      </c>
      <c r="AH94" s="1">
        <f>(Table2[[#This Row],[Current Month High]]/Table2[[#This Row],[Close Price]])-1</f>
        <v>4.5497948213944817E-2</v>
      </c>
      <c r="AI94">
        <v>6.60530716238687</v>
      </c>
      <c r="AJ94">
        <v>177.464588502894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0.23</v>
      </c>
      <c r="AM94" t="s">
        <v>3133</v>
      </c>
      <c r="AN94">
        <v>-3.15</v>
      </c>
      <c r="AO94" t="s">
        <v>3132</v>
      </c>
      <c r="AP94">
        <v>8.7332125181217996E-2</v>
      </c>
      <c r="AQ94">
        <f>(Table2[[#This Row],[Sharpe Ratio]]-AVERAGE(Table2[Sharpe Ratio]))/_xlfn.STDEV.P(Table2[Sharpe Ratio])</f>
        <v>0.25562078920350456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4.002506448556967</v>
      </c>
      <c r="AS94">
        <f>_xlfn.RANK.AVG(Table2[[#This Row],[1Y Return vs Nifty Z-Score]],Table2[1Y Return vs Nifty Z-Score])</f>
        <v>43</v>
      </c>
      <c r="AT94">
        <f>_xlfn.RANK.AVG(Table2[[#This Row],[6M Return vs Nifty Z-Score]],Table2[6M Return vs Nifty Z-Score])</f>
        <v>118</v>
      </c>
      <c r="AU94">
        <f>_xlfn.RANK.AVG(Table2[[#This Row],[Sharpe Ratio Z-Score]],Table2[Sharpe Ratio Z-Score])</f>
        <v>273</v>
      </c>
      <c r="AV94">
        <f>(Table2[[#This Row],[Rank 1Y]]+Table2[[#This Row],[Rank 6M]]+Table2[[#This Row],[Rank Sharpe]])/3</f>
        <v>144.66666666666666</v>
      </c>
    </row>
    <row r="95" spans="1:48" x14ac:dyDescent="0.3">
      <c r="A95" t="s">
        <v>790</v>
      </c>
      <c r="B95" t="s">
        <v>791</v>
      </c>
      <c r="C95" t="s">
        <v>3091</v>
      </c>
      <c r="D95" t="s">
        <v>203</v>
      </c>
      <c r="E95">
        <v>20112.458079119999</v>
      </c>
      <c r="F95">
        <v>1238.0999999999999</v>
      </c>
      <c r="G95">
        <v>67.458207056575105</v>
      </c>
      <c r="H95">
        <f>(Table2[[#This Row],[1Y Return vs Nifty]]-AVERAGE(Table2[1Y Return vs Nifty]))/_xlfn.STDEV.P(Table2[1Y Return vs Nifty])</f>
        <v>0.50152303320823854</v>
      </c>
      <c r="I95">
        <v>-10.836989882731899</v>
      </c>
      <c r="J95">
        <f>(Table2[[#This Row],[1M Return vs Nifty]]-AVERAGE(Table2[1M Return vs Nifty]))/_xlfn.STDEV.P(Table2[1M Return vs Nifty])</f>
        <v>-1.0038506505566507</v>
      </c>
      <c r="K95">
        <v>30.309008924300901</v>
      </c>
      <c r="L95">
        <f>(Table2[[#This Row],[6M Return vs Nifty]]-AVERAGE(Table2[6M Return vs Nifty]))/_xlfn.STDEV.P(Table2[6M Return vs Nifty])</f>
        <v>0.70287361484103084</v>
      </c>
      <c r="M95">
        <v>-3.7011337909425399</v>
      </c>
      <c r="N95">
        <f>(Table2[[#This Row],[1W Return vs Nifty]]-AVERAGE(Table2[1W Return vs Nifty]))/_xlfn.STDEV.P(Table2[1W Return vs Nifty])</f>
        <v>-0.6279892734333925</v>
      </c>
      <c r="O95">
        <v>1281.99</v>
      </c>
      <c r="P95">
        <v>1257.22638235926</v>
      </c>
      <c r="Q95">
        <v>1039.1593418222999</v>
      </c>
      <c r="R95">
        <v>37.487651489418099</v>
      </c>
      <c r="S95" s="1">
        <f>(Table2[[#This Row],[Close Price]]-Table2[[#This Row],[20D EMA]])/Table2[[#This Row],[20D EMA]]</f>
        <v>-3.4235836472983484E-2</v>
      </c>
      <c r="T95" s="1">
        <f>(Table2[[#This Row],[Close Price]]-Table2[[#This Row],[50D EMA]])/Table2[[#This Row],[50D EMA]]</f>
        <v>-1.5213157015817878E-2</v>
      </c>
      <c r="U95" s="1">
        <f>(Table2[[#This Row],[Close Price]]-Table2[[#This Row],[200D EMA]])/Table2[[#This Row],[200D EMA]]</f>
        <v>0.19144384327896424</v>
      </c>
      <c r="V95">
        <v>0.54458758436643495</v>
      </c>
      <c r="W95">
        <v>1230.05</v>
      </c>
      <c r="X95">
        <v>1247.95</v>
      </c>
      <c r="Y95">
        <v>1212</v>
      </c>
      <c r="Z95">
        <v>1244.25</v>
      </c>
      <c r="AA95">
        <v>1189</v>
      </c>
      <c r="AB95">
        <v>1374.3</v>
      </c>
      <c r="AC95" s="1">
        <f>(Table2[[#This Row],[Close Price]]/Table2[[#This Row],[Day Low]])-1</f>
        <v>6.5444494126254416E-3</v>
      </c>
      <c r="AD95" s="1">
        <f>(Table2[[#This Row],[Day High]]/Table2[[#This Row],[Close Price]])-1</f>
        <v>7.9557386317745671E-3</v>
      </c>
      <c r="AE95" s="1">
        <f>(Table2[[#This Row],[Close Price]]/Table2[[#This Row],[Current Week Low]])-1</f>
        <v>2.1534653465346443E-2</v>
      </c>
      <c r="AF95" s="1">
        <f>(Table2[[#This Row],[Current Week High]]/Table2[[#This Row],[Close Price]])-1</f>
        <v>4.967288587351737E-3</v>
      </c>
      <c r="AG95" s="1">
        <f>(Table2[[#This Row],[Close Price]]/Table2[[#This Row],[Current Month Low]])-1</f>
        <v>4.1295206055508737E-2</v>
      </c>
      <c r="AH95" s="1">
        <f>(Table2[[#This Row],[Current Month High]]/Table2[[#This Row],[Close Price]])-1</f>
        <v>0.1100072692028109</v>
      </c>
      <c r="AI95">
        <v>15.325902592682301</v>
      </c>
      <c r="AJ95">
        <v>105.920997920997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-0.02</v>
      </c>
      <c r="AM95" t="s">
        <v>3132</v>
      </c>
      <c r="AN95">
        <v>-6.23</v>
      </c>
      <c r="AO95" t="s">
        <v>3132</v>
      </c>
      <c r="AP95">
        <v>0.14845490173473799</v>
      </c>
      <c r="AQ95">
        <f>(Table2[[#This Row],[Sharpe Ratio]]-AVERAGE(Table2[Sharpe Ratio]))/_xlfn.STDEV.P(Table2[Sharpe Ratio])</f>
        <v>0.9534596877759437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0.52601641183517001</v>
      </c>
      <c r="AS95">
        <f>_xlfn.RANK.AVG(Table2[[#This Row],[1Y Return vs Nifty Z-Score]],Table2[1Y Return vs Nifty Z-Score])</f>
        <v>165</v>
      </c>
      <c r="AT95">
        <f>_xlfn.RANK.AVG(Table2[[#This Row],[6M Return vs Nifty Z-Score]],Table2[6M Return vs Nifty Z-Score])</f>
        <v>144</v>
      </c>
      <c r="AU95">
        <f>_xlfn.RANK.AVG(Table2[[#This Row],[Sharpe Ratio Z-Score]],Table2[Sharpe Ratio Z-Score])</f>
        <v>125</v>
      </c>
      <c r="AV95">
        <f>(Table2[[#This Row],[Rank 1Y]]+Table2[[#This Row],[Rank 6M]]+Table2[[#This Row],[Rank Sharpe]])/3</f>
        <v>144.66666666666666</v>
      </c>
    </row>
    <row r="96" spans="1:48" x14ac:dyDescent="0.3">
      <c r="A96" t="s">
        <v>1327</v>
      </c>
      <c r="B96" t="s">
        <v>1328</v>
      </c>
      <c r="C96" t="s">
        <v>3100</v>
      </c>
      <c r="D96" t="s">
        <v>206</v>
      </c>
      <c r="E96">
        <v>8366.3209980800002</v>
      </c>
      <c r="F96">
        <v>2064.8000000000002</v>
      </c>
      <c r="G96">
        <v>121.064288887209</v>
      </c>
      <c r="H96">
        <f>(Table2[[#This Row],[1Y Return vs Nifty]]-AVERAGE(Table2[1Y Return vs Nifty]))/_xlfn.STDEV.P(Table2[1Y Return vs Nifty])</f>
        <v>1.3080318939960969</v>
      </c>
      <c r="I96">
        <v>32.162453940985102</v>
      </c>
      <c r="J96">
        <f>(Table2[[#This Row],[1M Return vs Nifty]]-AVERAGE(Table2[1M Return vs Nifty]))/_xlfn.STDEV.P(Table2[1M Return vs Nifty])</f>
        <v>3.1019265081699965</v>
      </c>
      <c r="K96">
        <v>45.642901081328503</v>
      </c>
      <c r="L96">
        <f>(Table2[[#This Row],[6M Return vs Nifty]]-AVERAGE(Table2[6M Return vs Nifty]))/_xlfn.STDEV.P(Table2[6M Return vs Nifty])</f>
        <v>1.202189819553078</v>
      </c>
      <c r="M96">
        <v>10.284702643599999</v>
      </c>
      <c r="N96">
        <f>(Table2[[#This Row],[1W Return vs Nifty]]-AVERAGE(Table2[1W Return vs Nifty]))/_xlfn.STDEV.P(Table2[1W Return vs Nifty])</f>
        <v>2.0767257534805847</v>
      </c>
      <c r="O96">
        <v>1870.9</v>
      </c>
      <c r="P96">
        <v>1711.35731209299</v>
      </c>
      <c r="Q96">
        <v>1393.12050846548</v>
      </c>
      <c r="R96">
        <v>68.7508625948374</v>
      </c>
      <c r="S96" s="1">
        <f>(Table2[[#This Row],[Close Price]]-Table2[[#This Row],[20D EMA]])/Table2[[#This Row],[20D EMA]]</f>
        <v>0.10363995937783958</v>
      </c>
      <c r="T96" s="1">
        <f>(Table2[[#This Row],[Close Price]]-Table2[[#This Row],[50D EMA]])/Table2[[#This Row],[50D EMA]]</f>
        <v>0.20652769904301851</v>
      </c>
      <c r="U96" s="1">
        <f>(Table2[[#This Row],[Close Price]]-Table2[[#This Row],[200D EMA]])/Table2[[#This Row],[200D EMA]]</f>
        <v>0.48214026529145998</v>
      </c>
      <c r="V96">
        <v>1.7666688374805</v>
      </c>
      <c r="W96">
        <v>2027.5</v>
      </c>
      <c r="X96">
        <v>2065.0500000000002</v>
      </c>
      <c r="Y96">
        <v>2060</v>
      </c>
      <c r="Z96">
        <v>2138.3000000000002</v>
      </c>
      <c r="AA96">
        <v>1865.35</v>
      </c>
      <c r="AB96">
        <v>2172</v>
      </c>
      <c r="AC96" s="1">
        <f>(Table2[[#This Row],[Close Price]]/Table2[[#This Row],[Day Low]])-1</f>
        <v>1.8397040690505628E-2</v>
      </c>
      <c r="AD96" s="1">
        <f>(Table2[[#This Row],[Day High]]/Table2[[#This Row],[Close Price]])-1</f>
        <v>1.2107710189845911E-4</v>
      </c>
      <c r="AE96" s="1">
        <f>(Table2[[#This Row],[Close Price]]/Table2[[#This Row],[Current Week Low]])-1</f>
        <v>2.3300970873787463E-3</v>
      </c>
      <c r="AF96" s="1">
        <f>(Table2[[#This Row],[Current Week High]]/Table2[[#This Row],[Close Price]])-1</f>
        <v>3.5596667958155859E-2</v>
      </c>
      <c r="AG96" s="1">
        <f>(Table2[[#This Row],[Close Price]]/Table2[[#This Row],[Current Month Low]])-1</f>
        <v>0.1069236336344388</v>
      </c>
      <c r="AH96" s="1">
        <f>(Table2[[#This Row],[Current Month High]]/Table2[[#This Row],[Close Price]])-1</f>
        <v>5.1917861294072054E-2</v>
      </c>
      <c r="AI96">
        <v>5.1917861294072001</v>
      </c>
      <c r="AJ96">
        <v>151.927769643728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0.36</v>
      </c>
      <c r="AM96" t="s">
        <v>3133</v>
      </c>
      <c r="AN96">
        <v>18.57</v>
      </c>
      <c r="AO96" t="s">
        <v>3133</v>
      </c>
      <c r="AP96">
        <v>8.2012644477738997E-2</v>
      </c>
      <c r="AQ96">
        <f>(Table2[[#This Row],[Sharpe Ratio]]-AVERAGE(Table2[Sharpe Ratio]))/_xlfn.STDEV.P(Table2[Sharpe Ratio])</f>
        <v>0.19488826420371624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7.8837622394034721</v>
      </c>
      <c r="AS96">
        <f>_xlfn.RANK.AVG(Table2[[#This Row],[1Y Return vs Nifty Z-Score]],Table2[1Y Return vs Nifty Z-Score])</f>
        <v>68</v>
      </c>
      <c r="AT96">
        <f>_xlfn.RANK.AVG(Table2[[#This Row],[6M Return vs Nifty Z-Score]],Table2[6M Return vs Nifty Z-Score])</f>
        <v>80</v>
      </c>
      <c r="AU96">
        <f>_xlfn.RANK.AVG(Table2[[#This Row],[Sharpe Ratio Z-Score]],Table2[Sharpe Ratio Z-Score])</f>
        <v>286</v>
      </c>
      <c r="AV96">
        <f>(Table2[[#This Row],[Rank 1Y]]+Table2[[#This Row],[Rank 6M]]+Table2[[#This Row],[Rank Sharpe]])/3</f>
        <v>144.66666666666666</v>
      </c>
    </row>
    <row r="97" spans="1:48" x14ac:dyDescent="0.3">
      <c r="A97" t="s">
        <v>1333</v>
      </c>
      <c r="B97" t="s">
        <v>1334</v>
      </c>
      <c r="C97" t="s">
        <v>3102</v>
      </c>
      <c r="D97" t="s">
        <v>377</v>
      </c>
      <c r="E97">
        <v>8288.4182194000005</v>
      </c>
      <c r="F97">
        <v>1818.5</v>
      </c>
      <c r="G97">
        <v>108.168074808065</v>
      </c>
      <c r="H97">
        <f>(Table2[[#This Row],[1Y Return vs Nifty]]-AVERAGE(Table2[1Y Return vs Nifty]))/_xlfn.STDEV.P(Table2[1Y Return vs Nifty])</f>
        <v>1.1140070637854502</v>
      </c>
      <c r="I97">
        <v>10.138383328229899</v>
      </c>
      <c r="J97">
        <f>(Table2[[#This Row],[1M Return vs Nifty]]-AVERAGE(Table2[1M Return vs Nifty]))/_xlfn.STDEV.P(Table2[1M Return vs Nifty])</f>
        <v>0.99897079472522643</v>
      </c>
      <c r="K97">
        <v>63.6200381369176</v>
      </c>
      <c r="L97">
        <f>(Table2[[#This Row],[6M Return vs Nifty]]-AVERAGE(Table2[6M Return vs Nifty]))/_xlfn.STDEV.P(Table2[6M Return vs Nifty])</f>
        <v>1.7875777793915189</v>
      </c>
      <c r="M97">
        <v>1.5628619231642</v>
      </c>
      <c r="N97">
        <f>(Table2[[#This Row],[1W Return vs Nifty]]-AVERAGE(Table2[1W Return vs Nifty]))/_xlfn.STDEV.P(Table2[1W Return vs Nifty])</f>
        <v>0.39001264416310527</v>
      </c>
      <c r="O97">
        <v>1750.04</v>
      </c>
      <c r="P97">
        <v>1643.0806855179901</v>
      </c>
      <c r="Q97">
        <v>1297.0449693952</v>
      </c>
      <c r="R97">
        <v>61.697426195251801</v>
      </c>
      <c r="S97" s="1">
        <f>(Table2[[#This Row],[Close Price]]-Table2[[#This Row],[20D EMA]])/Table2[[#This Row],[20D EMA]]</f>
        <v>3.9119105849009184E-2</v>
      </c>
      <c r="T97" s="1">
        <f>(Table2[[#This Row],[Close Price]]-Table2[[#This Row],[50D EMA]])/Table2[[#This Row],[50D EMA]]</f>
        <v>0.1067624469255495</v>
      </c>
      <c r="U97" s="1">
        <f>(Table2[[#This Row],[Close Price]]-Table2[[#This Row],[200D EMA]])/Table2[[#This Row],[200D EMA]]</f>
        <v>0.40203311597434405</v>
      </c>
      <c r="V97">
        <v>1.72940013515458</v>
      </c>
      <c r="W97">
        <v>1779.4</v>
      </c>
      <c r="X97">
        <v>1848.95</v>
      </c>
      <c r="Y97">
        <v>1810.1</v>
      </c>
      <c r="Z97">
        <v>1872.9</v>
      </c>
      <c r="AA97">
        <v>1711.15</v>
      </c>
      <c r="AB97">
        <v>1925.8</v>
      </c>
      <c r="AC97" s="1">
        <f>(Table2[[#This Row],[Close Price]]/Table2[[#This Row],[Day Low]])-1</f>
        <v>2.1973698999662838E-2</v>
      </c>
      <c r="AD97" s="1">
        <f>(Table2[[#This Row],[Day High]]/Table2[[#This Row],[Close Price]])-1</f>
        <v>1.6744569700302581E-2</v>
      </c>
      <c r="AE97" s="1">
        <f>(Table2[[#This Row],[Close Price]]/Table2[[#This Row],[Current Week Low]])-1</f>
        <v>4.640627589636015E-3</v>
      </c>
      <c r="AF97" s="1">
        <f>(Table2[[#This Row],[Current Week High]]/Table2[[#This Row],[Close Price]])-1</f>
        <v>2.9914764916139758E-2</v>
      </c>
      <c r="AG97" s="1">
        <f>(Table2[[#This Row],[Close Price]]/Table2[[#This Row],[Current Month Low]])-1</f>
        <v>6.273558717821337E-2</v>
      </c>
      <c r="AH97" s="1">
        <f>(Table2[[#This Row],[Current Month High]]/Table2[[#This Row],[Close Price]])-1</f>
        <v>5.9004674182018046E-2</v>
      </c>
      <c r="AI97">
        <v>5.9004674182018002</v>
      </c>
      <c r="AJ97">
        <v>142.46666666666599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0.4</v>
      </c>
      <c r="AM97" t="s">
        <v>3133</v>
      </c>
      <c r="AN97">
        <v>7.53</v>
      </c>
      <c r="AO97" t="s">
        <v>3133</v>
      </c>
      <c r="AP97">
        <v>7.8123677434441E-2</v>
      </c>
      <c r="AQ97">
        <f>(Table2[[#This Row],[Sharpe Ratio]]-AVERAGE(Table2[Sharpe Ratio]))/_xlfn.STDEV.P(Table2[Sharpe Ratio])</f>
        <v>0.15048791737550429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4.4410561994408058</v>
      </c>
      <c r="AS97">
        <f>_xlfn.RANK.AVG(Table2[[#This Row],[1Y Return vs Nifty Z-Score]],Table2[1Y Return vs Nifty Z-Score])</f>
        <v>90</v>
      </c>
      <c r="AT97">
        <f>_xlfn.RANK.AVG(Table2[[#This Row],[6M Return vs Nifty Z-Score]],Table2[6M Return vs Nifty Z-Score])</f>
        <v>42</v>
      </c>
      <c r="AU97">
        <f>_xlfn.RANK.AVG(Table2[[#This Row],[Sharpe Ratio Z-Score]],Table2[Sharpe Ratio Z-Score])</f>
        <v>302</v>
      </c>
      <c r="AV97">
        <f>(Table2[[#This Row],[Rank 1Y]]+Table2[[#This Row],[Rank 6M]]+Table2[[#This Row],[Rank Sharpe]])/3</f>
        <v>144.66666666666666</v>
      </c>
    </row>
    <row r="98" spans="1:48" x14ac:dyDescent="0.3">
      <c r="A98" t="s">
        <v>1699</v>
      </c>
      <c r="B98" t="s">
        <v>1700</v>
      </c>
      <c r="C98" t="s">
        <v>3100</v>
      </c>
      <c r="D98" t="s">
        <v>916</v>
      </c>
      <c r="E98">
        <v>4675.1576931</v>
      </c>
      <c r="F98">
        <v>377.8</v>
      </c>
      <c r="G98">
        <v>110.513020303348</v>
      </c>
      <c r="H98">
        <f>(Table2[[#This Row],[1Y Return vs Nifty]]-AVERAGE(Table2[1Y Return vs Nifty]))/_xlfn.STDEV.P(Table2[1Y Return vs Nifty])</f>
        <v>1.1492870032144415</v>
      </c>
      <c r="I98">
        <v>18.0863347387372</v>
      </c>
      <c r="J98">
        <f>(Table2[[#This Row],[1M Return vs Nifty]]-AVERAGE(Table2[1M Return vs Nifty]))/_xlfn.STDEV.P(Table2[1M Return vs Nifty])</f>
        <v>1.7578763632184435</v>
      </c>
      <c r="K98">
        <v>60.708610402004403</v>
      </c>
      <c r="L98">
        <f>(Table2[[#This Row],[6M Return vs Nifty]]-AVERAGE(Table2[6M Return vs Nifty]))/_xlfn.STDEV.P(Table2[6M Return vs Nifty])</f>
        <v>1.6927732097491011</v>
      </c>
      <c r="M98">
        <v>2.3285845550553499</v>
      </c>
      <c r="N98">
        <f>(Table2[[#This Row],[1W Return vs Nifty]]-AVERAGE(Table2[1W Return vs Nifty]))/_xlfn.STDEV.P(Table2[1W Return vs Nifty])</f>
        <v>0.53809542195170845</v>
      </c>
      <c r="O98">
        <v>349.05</v>
      </c>
      <c r="P98">
        <v>322.52372806598902</v>
      </c>
      <c r="Q98">
        <v>262.66485020907601</v>
      </c>
      <c r="R98">
        <v>65.444920872661399</v>
      </c>
      <c r="S98" s="1">
        <f>(Table2[[#This Row],[Close Price]]-Table2[[#This Row],[20D EMA]])/Table2[[#This Row],[20D EMA]]</f>
        <v>8.2366423148546045E-2</v>
      </c>
      <c r="T98" s="1">
        <f>(Table2[[#This Row],[Close Price]]-Table2[[#This Row],[50D EMA]])/Table2[[#This Row],[50D EMA]]</f>
        <v>0.17138668297515572</v>
      </c>
      <c r="U98" s="1">
        <f>(Table2[[#This Row],[Close Price]]-Table2[[#This Row],[200D EMA]])/Table2[[#This Row],[200D EMA]]</f>
        <v>0.43833481982563982</v>
      </c>
      <c r="V98">
        <v>2.2684401078099299</v>
      </c>
      <c r="W98">
        <v>375.05</v>
      </c>
      <c r="X98">
        <v>381.9</v>
      </c>
      <c r="Y98">
        <v>372.05</v>
      </c>
      <c r="Z98">
        <v>390</v>
      </c>
      <c r="AA98">
        <v>340.35</v>
      </c>
      <c r="AB98">
        <v>391.65</v>
      </c>
      <c r="AC98" s="1">
        <f>(Table2[[#This Row],[Close Price]]/Table2[[#This Row],[Day Low]])-1</f>
        <v>7.3323556859086203E-3</v>
      </c>
      <c r="AD98" s="1">
        <f>(Table2[[#This Row],[Day High]]/Table2[[#This Row],[Close Price]])-1</f>
        <v>1.0852302805717251E-2</v>
      </c>
      <c r="AE98" s="1">
        <f>(Table2[[#This Row],[Close Price]]/Table2[[#This Row],[Current Week Low]])-1</f>
        <v>1.5454911974196905E-2</v>
      </c>
      <c r="AF98" s="1">
        <f>(Table2[[#This Row],[Current Week High]]/Table2[[#This Row],[Close Price]])-1</f>
        <v>3.2292218104817305E-2</v>
      </c>
      <c r="AG98" s="1">
        <f>(Table2[[#This Row],[Close Price]]/Table2[[#This Row],[Current Month Low]])-1</f>
        <v>0.11003378874687808</v>
      </c>
      <c r="AH98" s="1">
        <f>(Table2[[#This Row],[Current Month High]]/Table2[[#This Row],[Close Price]])-1</f>
        <v>3.6659608258337695E-2</v>
      </c>
      <c r="AI98">
        <v>3.6659608258337602</v>
      </c>
      <c r="AJ98">
        <v>153.812562982868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0.42</v>
      </c>
      <c r="AM98" t="s">
        <v>3133</v>
      </c>
      <c r="AN98">
        <v>19.5</v>
      </c>
      <c r="AO98" t="s">
        <v>3133</v>
      </c>
      <c r="AP98">
        <v>7.7643804937404998E-2</v>
      </c>
      <c r="AQ98">
        <f>(Table2[[#This Row],[Sharpe Ratio]]-AVERAGE(Table2[Sharpe Ratio]))/_xlfn.STDEV.P(Table2[Sharpe Ratio])</f>
        <v>0.1450092118312038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5.2830412099648987</v>
      </c>
      <c r="AS98">
        <f>_xlfn.RANK.AVG(Table2[[#This Row],[1Y Return vs Nifty Z-Score]],Table2[1Y Return vs Nifty Z-Score])</f>
        <v>87</v>
      </c>
      <c r="AT98">
        <f>_xlfn.RANK.AVG(Table2[[#This Row],[6M Return vs Nifty Z-Score]],Table2[6M Return vs Nifty Z-Score])</f>
        <v>44</v>
      </c>
      <c r="AU98">
        <f>_xlfn.RANK.AVG(Table2[[#This Row],[Sharpe Ratio Z-Score]],Table2[Sharpe Ratio Z-Score])</f>
        <v>303</v>
      </c>
      <c r="AV98">
        <f>(Table2[[#This Row],[Rank 1Y]]+Table2[[#This Row],[Rank 6M]]+Table2[[#This Row],[Rank Sharpe]])/3</f>
        <v>144.66666666666666</v>
      </c>
    </row>
    <row r="99" spans="1:48" x14ac:dyDescent="0.3">
      <c r="A99" t="s">
        <v>943</v>
      </c>
      <c r="B99" t="s">
        <v>944</v>
      </c>
      <c r="C99" t="s">
        <v>3089</v>
      </c>
      <c r="D99" t="s">
        <v>945</v>
      </c>
      <c r="E99">
        <v>15493.301597924999</v>
      </c>
      <c r="F99">
        <v>482.75</v>
      </c>
      <c r="G99">
        <v>164.70984321433099</v>
      </c>
      <c r="H99">
        <f>(Table2[[#This Row],[1Y Return vs Nifty]]-AVERAGE(Table2[1Y Return vs Nifty]))/_xlfn.STDEV.P(Table2[1Y Return vs Nifty])</f>
        <v>1.9646836226196562</v>
      </c>
      <c r="I99">
        <v>-9.3476148058457103</v>
      </c>
      <c r="J99">
        <f>(Table2[[#This Row],[1M Return vs Nifty]]-AVERAGE(Table2[1M Return vs Nifty]))/_xlfn.STDEV.P(Table2[1M Return vs Nifty])</f>
        <v>-0.8616385280807034</v>
      </c>
      <c r="K99">
        <v>20.245263878045801</v>
      </c>
      <c r="L99">
        <f>(Table2[[#This Row],[6M Return vs Nifty]]-AVERAGE(Table2[6M Return vs Nifty]))/_xlfn.STDEV.P(Table2[6M Return vs Nifty])</f>
        <v>0.37516875489894608</v>
      </c>
      <c r="M99">
        <v>-2.87663056218322</v>
      </c>
      <c r="N99">
        <f>(Table2[[#This Row],[1W Return vs Nifty]]-AVERAGE(Table2[1W Return vs Nifty]))/_xlfn.STDEV.P(Table2[1W Return vs Nifty])</f>
        <v>-0.46853894073419083</v>
      </c>
      <c r="O99">
        <v>487.16</v>
      </c>
      <c r="P99">
        <v>473.68385599093102</v>
      </c>
      <c r="Q99">
        <v>384.62893722026303</v>
      </c>
      <c r="R99">
        <v>49.3456248951221</v>
      </c>
      <c r="S99" s="1">
        <f>(Table2[[#This Row],[Close Price]]-Table2[[#This Row],[20D EMA]])/Table2[[#This Row],[20D EMA]]</f>
        <v>-9.0524673618524194E-3</v>
      </c>
      <c r="T99" s="1">
        <f>(Table2[[#This Row],[Close Price]]-Table2[[#This Row],[50D EMA]])/Table2[[#This Row],[50D EMA]]</f>
        <v>1.913965167781136E-2</v>
      </c>
      <c r="U99" s="1">
        <f>(Table2[[#This Row],[Close Price]]-Table2[[#This Row],[200D EMA]])/Table2[[#This Row],[200D EMA]]</f>
        <v>0.255105774123143</v>
      </c>
      <c r="V99">
        <v>0.57584959990634299</v>
      </c>
      <c r="W99">
        <v>482.8</v>
      </c>
      <c r="X99">
        <v>494.8</v>
      </c>
      <c r="Y99">
        <v>465.3</v>
      </c>
      <c r="Z99">
        <v>492.95</v>
      </c>
      <c r="AA99">
        <v>448.35</v>
      </c>
      <c r="AB99">
        <v>508.8</v>
      </c>
      <c r="AC99" s="1">
        <f>(Table2[[#This Row],[Close Price]]/Table2[[#This Row],[Day Low]])-1</f>
        <v>-1.0356255178134433E-4</v>
      </c>
      <c r="AD99" s="1">
        <f>(Table2[[#This Row],[Day High]]/Table2[[#This Row],[Close Price]])-1</f>
        <v>2.496116002071469E-2</v>
      </c>
      <c r="AE99" s="1">
        <f>(Table2[[#This Row],[Close Price]]/Table2[[#This Row],[Current Week Low]])-1</f>
        <v>3.7502686438856569E-2</v>
      </c>
      <c r="AF99" s="1">
        <f>(Table2[[#This Row],[Current Week High]]/Table2[[#This Row],[Close Price]])-1</f>
        <v>2.1128948731227393E-2</v>
      </c>
      <c r="AG99" s="1">
        <f>(Table2[[#This Row],[Close Price]]/Table2[[#This Row],[Current Month Low]])-1</f>
        <v>7.6725772276123427E-2</v>
      </c>
      <c r="AH99" s="1">
        <f>(Table2[[#This Row],[Current Month High]]/Table2[[#This Row],[Close Price]])-1</f>
        <v>5.3961677887105042E-2</v>
      </c>
      <c r="AI99">
        <v>27.975142413257299</v>
      </c>
      <c r="AJ99">
        <v>195.712098009188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0.03</v>
      </c>
      <c r="AM99" t="s">
        <v>3133</v>
      </c>
      <c r="AN99">
        <v>-1.99</v>
      </c>
      <c r="AO99" t="s">
        <v>3132</v>
      </c>
      <c r="AP99">
        <v>0.120223224614268</v>
      </c>
      <c r="AQ99">
        <f>(Table2[[#This Row],[Sharpe Ratio]]-AVERAGE(Table2[Sharpe Ratio]))/_xlfn.STDEV.P(Table2[Sharpe Ratio])</f>
        <v>0.63113855680849029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1.6408134655121984</v>
      </c>
      <c r="AS99">
        <f>_xlfn.RANK.AVG(Table2[[#This Row],[1Y Return vs Nifty Z-Score]],Table2[1Y Return vs Nifty Z-Score])</f>
        <v>29</v>
      </c>
      <c r="AT99">
        <f>_xlfn.RANK.AVG(Table2[[#This Row],[6M Return vs Nifty Z-Score]],Table2[6M Return vs Nifty Z-Score])</f>
        <v>219</v>
      </c>
      <c r="AU99">
        <f>_xlfn.RANK.AVG(Table2[[#This Row],[Sharpe Ratio Z-Score]],Table2[Sharpe Ratio Z-Score])</f>
        <v>187</v>
      </c>
      <c r="AV99">
        <f>(Table2[[#This Row],[Rank 1Y]]+Table2[[#This Row],[Rank 6M]]+Table2[[#This Row],[Rank Sharpe]])/3</f>
        <v>145</v>
      </c>
    </row>
    <row r="100" spans="1:48" x14ac:dyDescent="0.3">
      <c r="A100" t="s">
        <v>1252</v>
      </c>
      <c r="B100" t="s">
        <v>1253</v>
      </c>
      <c r="C100" t="s">
        <v>3091</v>
      </c>
      <c r="D100" t="s">
        <v>46</v>
      </c>
      <c r="E100">
        <v>8967.2897193999997</v>
      </c>
      <c r="F100">
        <v>1338.65</v>
      </c>
      <c r="G100">
        <v>57.508538743321097</v>
      </c>
      <c r="H100">
        <f>(Table2[[#This Row],[1Y Return vs Nifty]]-AVERAGE(Table2[1Y Return vs Nifty]))/_xlfn.STDEV.P(Table2[1Y Return vs Nifty])</f>
        <v>0.35182927864709396</v>
      </c>
      <c r="I100">
        <v>-10.500123594596101</v>
      </c>
      <c r="J100">
        <f>(Table2[[#This Row],[1M Return vs Nifty]]-AVERAGE(Table2[1M Return vs Nifty]))/_xlfn.STDEV.P(Table2[1M Return vs Nifty])</f>
        <v>-0.97168516681125117</v>
      </c>
      <c r="K100">
        <v>38.276421378063702</v>
      </c>
      <c r="L100">
        <f>(Table2[[#This Row],[6M Return vs Nifty]]-AVERAGE(Table2[6M Return vs Nifty]))/_xlfn.STDEV.P(Table2[6M Return vs Nifty])</f>
        <v>0.9623157777993171</v>
      </c>
      <c r="M100">
        <v>1.03216793527081</v>
      </c>
      <c r="N100">
        <f>(Table2[[#This Row],[1W Return vs Nifty]]-AVERAGE(Table2[1W Return vs Nifty]))/_xlfn.STDEV.P(Table2[1W Return vs Nifty])</f>
        <v>0.28738195700570141</v>
      </c>
      <c r="O100">
        <v>1347.31</v>
      </c>
      <c r="P100">
        <v>1309.65051654119</v>
      </c>
      <c r="Q100">
        <v>1081.25570790502</v>
      </c>
      <c r="R100">
        <v>48.1316153231028</v>
      </c>
      <c r="S100" s="1">
        <f>(Table2[[#This Row],[Close Price]]-Table2[[#This Row],[20D EMA]])/Table2[[#This Row],[20D EMA]]</f>
        <v>-6.4276224476919599E-3</v>
      </c>
      <c r="T100" s="1">
        <f>(Table2[[#This Row],[Close Price]]-Table2[[#This Row],[50D EMA]])/Table2[[#This Row],[50D EMA]]</f>
        <v>2.2142917589494229E-2</v>
      </c>
      <c r="U100" s="1">
        <f>(Table2[[#This Row],[Close Price]]-Table2[[#This Row],[200D EMA]])/Table2[[#This Row],[200D EMA]]</f>
        <v>0.23805126781128649</v>
      </c>
      <c r="V100">
        <v>0.45256039318354002</v>
      </c>
      <c r="W100">
        <v>1323.6</v>
      </c>
      <c r="X100">
        <v>1349</v>
      </c>
      <c r="Y100">
        <v>1308.0999999999999</v>
      </c>
      <c r="Z100">
        <v>1372.5</v>
      </c>
      <c r="AA100">
        <v>1273</v>
      </c>
      <c r="AB100">
        <v>1429</v>
      </c>
      <c r="AC100" s="1">
        <f>(Table2[[#This Row],[Close Price]]/Table2[[#This Row],[Day Low]])-1</f>
        <v>1.137050468419476E-2</v>
      </c>
      <c r="AD100" s="1">
        <f>(Table2[[#This Row],[Day High]]/Table2[[#This Row],[Close Price]])-1</f>
        <v>7.7316699660103794E-3</v>
      </c>
      <c r="AE100" s="1">
        <f>(Table2[[#This Row],[Close Price]]/Table2[[#This Row],[Current Week Low]])-1</f>
        <v>2.3354483602171294E-2</v>
      </c>
      <c r="AF100" s="1">
        <f>(Table2[[#This Row],[Current Week High]]/Table2[[#This Row],[Close Price]])-1</f>
        <v>2.5286669405744533E-2</v>
      </c>
      <c r="AG100" s="1">
        <f>(Table2[[#This Row],[Close Price]]/Table2[[#This Row],[Current Month Low]])-1</f>
        <v>5.1571091908876765E-2</v>
      </c>
      <c r="AH100" s="1">
        <f>(Table2[[#This Row],[Current Month High]]/Table2[[#This Row],[Close Price]])-1</f>
        <v>6.7493370186381796E-2</v>
      </c>
      <c r="AI100">
        <v>15.2242931311395</v>
      </c>
      <c r="AJ100">
        <v>105.946153846153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0.04</v>
      </c>
      <c r="AM100" t="s">
        <v>3133</v>
      </c>
      <c r="AN100">
        <v>-0.63</v>
      </c>
      <c r="AO100" t="s">
        <v>3132</v>
      </c>
      <c r="AP100">
        <v>0.14365458067296299</v>
      </c>
      <c r="AQ100">
        <f>(Table2[[#This Row],[Sharpe Ratio]]-AVERAGE(Table2[Sharpe Ratio]))/_xlfn.STDEV.P(Table2[Sharpe Ratio])</f>
        <v>0.89865440975311095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1.5284962563939721</v>
      </c>
      <c r="AS100">
        <f>_xlfn.RANK.AVG(Table2[[#This Row],[1Y Return vs Nifty Z-Score]],Table2[1Y Return vs Nifty Z-Score])</f>
        <v>200</v>
      </c>
      <c r="AT100">
        <f>_xlfn.RANK.AVG(Table2[[#This Row],[6M Return vs Nifty Z-Score]],Table2[6M Return vs Nifty Z-Score])</f>
        <v>105</v>
      </c>
      <c r="AU100">
        <f>_xlfn.RANK.AVG(Table2[[#This Row],[Sharpe Ratio Z-Score]],Table2[Sharpe Ratio Z-Score])</f>
        <v>134</v>
      </c>
      <c r="AV100">
        <f>(Table2[[#This Row],[Rank 1Y]]+Table2[[#This Row],[Rank 6M]]+Table2[[#This Row],[Rank Sharpe]])/3</f>
        <v>146.33333333333334</v>
      </c>
    </row>
    <row r="101" spans="1:48" x14ac:dyDescent="0.3">
      <c r="A101" t="s">
        <v>1489</v>
      </c>
      <c r="B101" t="s">
        <v>1490</v>
      </c>
      <c r="C101" t="s">
        <v>3087</v>
      </c>
      <c r="D101" t="s">
        <v>21</v>
      </c>
      <c r="E101">
        <v>6672.13923299</v>
      </c>
      <c r="F101">
        <v>805.7</v>
      </c>
      <c r="G101">
        <v>54.2059809741679</v>
      </c>
      <c r="H101">
        <f>(Table2[[#This Row],[1Y Return vs Nifty]]-AVERAGE(Table2[1Y Return vs Nifty]))/_xlfn.STDEV.P(Table2[1Y Return vs Nifty])</f>
        <v>0.30214196681368705</v>
      </c>
      <c r="I101">
        <v>-6.65671791846923</v>
      </c>
      <c r="J101">
        <f>(Table2[[#This Row],[1M Return vs Nifty]]-AVERAGE(Table2[1M Return vs Nifty]))/_xlfn.STDEV.P(Table2[1M Return vs Nifty])</f>
        <v>-0.6046997866873749</v>
      </c>
      <c r="K101">
        <v>50.893602174286201</v>
      </c>
      <c r="L101">
        <f>(Table2[[#This Row],[6M Return vs Nifty]]-AVERAGE(Table2[6M Return vs Nifty]))/_xlfn.STDEV.P(Table2[6M Return vs Nifty])</f>
        <v>1.3731679453260228</v>
      </c>
      <c r="M101">
        <v>-1.4508813066097499</v>
      </c>
      <c r="N101">
        <f>(Table2[[#This Row],[1W Return vs Nifty]]-AVERAGE(Table2[1W Return vs Nifty]))/_xlfn.STDEV.P(Table2[1W Return vs Nifty])</f>
        <v>-0.192813891738427</v>
      </c>
      <c r="O101">
        <v>856.66</v>
      </c>
      <c r="P101">
        <v>843.39436901497197</v>
      </c>
      <c r="Q101">
        <v>684.43389895387099</v>
      </c>
      <c r="R101">
        <v>24.324018252483398</v>
      </c>
      <c r="S101" s="1">
        <f>(Table2[[#This Row],[Close Price]]-Table2[[#This Row],[20D EMA]])/Table2[[#This Row],[20D EMA]]</f>
        <v>-5.9486844255597235E-2</v>
      </c>
      <c r="T101" s="1">
        <f>(Table2[[#This Row],[Close Price]]-Table2[[#This Row],[50D EMA]])/Table2[[#This Row],[50D EMA]]</f>
        <v>-4.4693645582429511E-2</v>
      </c>
      <c r="U101" s="1">
        <f>(Table2[[#This Row],[Close Price]]-Table2[[#This Row],[200D EMA]])/Table2[[#This Row],[200D EMA]]</f>
        <v>0.17717722811725031</v>
      </c>
      <c r="V101">
        <v>0.85969445154133495</v>
      </c>
      <c r="W101">
        <v>757.2</v>
      </c>
      <c r="X101">
        <v>802.25</v>
      </c>
      <c r="Y101">
        <v>798</v>
      </c>
      <c r="Z101">
        <v>830</v>
      </c>
      <c r="AA101">
        <v>798</v>
      </c>
      <c r="AB101">
        <v>881.45</v>
      </c>
      <c r="AC101" s="1">
        <f>(Table2[[#This Row],[Close Price]]/Table2[[#This Row],[Day Low]])-1</f>
        <v>6.4051769677760273E-2</v>
      </c>
      <c r="AD101" s="1">
        <f>(Table2[[#This Row],[Day High]]/Table2[[#This Row],[Close Price]])-1</f>
        <v>-4.2819908154400066E-3</v>
      </c>
      <c r="AE101" s="1">
        <f>(Table2[[#This Row],[Close Price]]/Table2[[#This Row],[Current Week Low]])-1</f>
        <v>9.6491228070176849E-3</v>
      </c>
      <c r="AF101" s="1">
        <f>(Table2[[#This Row],[Current Week High]]/Table2[[#This Row],[Close Price]])-1</f>
        <v>3.0160109221794684E-2</v>
      </c>
      <c r="AG101" s="1">
        <f>(Table2[[#This Row],[Close Price]]/Table2[[#This Row],[Current Month Low]])-1</f>
        <v>9.6491228070176849E-3</v>
      </c>
      <c r="AH101" s="1">
        <f>(Table2[[#This Row],[Current Month High]]/Table2[[#This Row],[Close Price]])-1</f>
        <v>9.4017624425964952E-2</v>
      </c>
      <c r="AI101">
        <v>15.1421124488022</v>
      </c>
      <c r="AJ101">
        <v>94.144578313253007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-0.13</v>
      </c>
      <c r="AM101" t="s">
        <v>3132</v>
      </c>
      <c r="AN101">
        <v>-8.9</v>
      </c>
      <c r="AO101" t="s">
        <v>3132</v>
      </c>
      <c r="AP101">
        <v>0.13154046027135499</v>
      </c>
      <c r="AQ101">
        <f>(Table2[[#This Row],[Sharpe Ratio]]-AVERAGE(Table2[Sharpe Ratio]))/_xlfn.STDEV.P(Table2[Sharpe Ratio])</f>
        <v>0.76034746568243616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1.6381436993963441</v>
      </c>
      <c r="AS101">
        <f>_xlfn.RANK.AVG(Table2[[#This Row],[1Y Return vs Nifty Z-Score]],Table2[1Y Return vs Nifty Z-Score])</f>
        <v>213</v>
      </c>
      <c r="AT101">
        <f>_xlfn.RANK.AVG(Table2[[#This Row],[6M Return vs Nifty Z-Score]],Table2[6M Return vs Nifty Z-Score])</f>
        <v>70</v>
      </c>
      <c r="AU101">
        <f>_xlfn.RANK.AVG(Table2[[#This Row],[Sharpe Ratio Z-Score]],Table2[Sharpe Ratio Z-Score])</f>
        <v>160</v>
      </c>
      <c r="AV101">
        <f>(Table2[[#This Row],[Rank 1Y]]+Table2[[#This Row],[Rank 6M]]+Table2[[#This Row],[Rank Sharpe]])/3</f>
        <v>147.66666666666666</v>
      </c>
    </row>
    <row r="102" spans="1:48" x14ac:dyDescent="0.3">
      <c r="A102" t="s">
        <v>211</v>
      </c>
      <c r="B102" t="s">
        <v>212</v>
      </c>
      <c r="C102" t="s">
        <v>3092</v>
      </c>
      <c r="D102" t="s">
        <v>54</v>
      </c>
      <c r="E102">
        <v>125819.4981096</v>
      </c>
      <c r="F102">
        <v>1300.9000000000001</v>
      </c>
      <c r="G102">
        <v>77.4257364563924</v>
      </c>
      <c r="H102">
        <f>(Table2[[#This Row],[1Y Return vs Nifty]]-AVERAGE(Table2[1Y Return vs Nifty]))/_xlfn.STDEV.P(Table2[1Y Return vs Nifty])</f>
        <v>0.65148550960251583</v>
      </c>
      <c r="I102">
        <v>11.447128559811301</v>
      </c>
      <c r="J102">
        <f>(Table2[[#This Row],[1M Return vs Nifty]]-AVERAGE(Table2[1M Return vs Nifty]))/_xlfn.STDEV.P(Table2[1M Return vs Nifty])</f>
        <v>1.1239355803268378</v>
      </c>
      <c r="K102">
        <v>39.225086235438901</v>
      </c>
      <c r="L102">
        <f>(Table2[[#This Row],[6M Return vs Nifty]]-AVERAGE(Table2[6M Return vs Nifty]))/_xlfn.STDEV.P(Table2[6M Return vs Nifty])</f>
        <v>0.99320706953904592</v>
      </c>
      <c r="M102">
        <v>4.6820055448399698</v>
      </c>
      <c r="N102">
        <f>(Table2[[#This Row],[1W Return vs Nifty]]-AVERAGE(Table2[1W Return vs Nifty]))/_xlfn.STDEV.P(Table2[1W Return vs Nifty])</f>
        <v>0.99322251753277646</v>
      </c>
      <c r="O102">
        <v>1221.6300000000001</v>
      </c>
      <c r="P102">
        <v>1150.37494864681</v>
      </c>
      <c r="Q102">
        <v>937.57905757012895</v>
      </c>
      <c r="R102">
        <v>54.2132079533216</v>
      </c>
      <c r="S102" s="1">
        <f>(Table2[[#This Row],[Close Price]]-Table2[[#This Row],[20D EMA]])/Table2[[#This Row],[20D EMA]]</f>
        <v>6.488871425881812E-2</v>
      </c>
      <c r="T102" s="1">
        <f>(Table2[[#This Row],[Close Price]]-Table2[[#This Row],[50D EMA]])/Table2[[#This Row],[50D EMA]]</f>
        <v>0.13084868679577316</v>
      </c>
      <c r="U102" s="1">
        <f>(Table2[[#This Row],[Close Price]]-Table2[[#This Row],[200D EMA]])/Table2[[#This Row],[200D EMA]]</f>
        <v>0.38750966064821207</v>
      </c>
      <c r="V102">
        <v>1.08034674661869</v>
      </c>
      <c r="W102">
        <v>1211</v>
      </c>
      <c r="X102">
        <v>1258</v>
      </c>
      <c r="Y102">
        <v>1220.0999999999999</v>
      </c>
      <c r="Z102">
        <v>1298</v>
      </c>
      <c r="AA102">
        <v>1210.05</v>
      </c>
      <c r="AB102">
        <v>1324.3</v>
      </c>
      <c r="AC102" s="1">
        <f>(Table2[[#This Row],[Close Price]]/Table2[[#This Row],[Day Low]])-1</f>
        <v>7.4236168455821705E-2</v>
      </c>
      <c r="AD102" s="1">
        <f>(Table2[[#This Row],[Day High]]/Table2[[#This Row],[Close Price]])-1</f>
        <v>-3.2977169651779659E-2</v>
      </c>
      <c r="AE102" s="1">
        <f>(Table2[[#This Row],[Close Price]]/Table2[[#This Row],[Current Week Low]])-1</f>
        <v>6.6224079993443263E-2</v>
      </c>
      <c r="AF102" s="1">
        <f>(Table2[[#This Row],[Current Week High]]/Table2[[#This Row],[Close Price]])-1</f>
        <v>-2.2292259205166642E-3</v>
      </c>
      <c r="AG102" s="1">
        <f>(Table2[[#This Row],[Close Price]]/Table2[[#This Row],[Current Month Low]])-1</f>
        <v>7.5079542167679092E-2</v>
      </c>
      <c r="AH102" s="1">
        <f>(Table2[[#This Row],[Current Month High]]/Table2[[#This Row],[Close Price]])-1</f>
        <v>1.7987547082788824E-2</v>
      </c>
      <c r="AI102">
        <v>1.79875470827888</v>
      </c>
      <c r="AJ102">
        <v>129.13254073095499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</v>
      </c>
      <c r="AM102" t="s">
        <v>3134</v>
      </c>
      <c r="AN102">
        <v>3.7</v>
      </c>
      <c r="AO102" t="s">
        <v>3133</v>
      </c>
      <c r="AP102">
        <v>0.10950718426563701</v>
      </c>
      <c r="AQ102">
        <f>(Table2[[#This Row],[Sharpe Ratio]]-AVERAGE(Table2[Sharpe Ratio]))/_xlfn.STDEV.P(Table2[Sharpe Ratio])</f>
        <v>0.50879349633175353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4.2706441733329292</v>
      </c>
      <c r="AS102">
        <f>_xlfn.RANK.AVG(Table2[[#This Row],[1Y Return vs Nifty Z-Score]],Table2[1Y Return vs Nifty Z-Score])</f>
        <v>134</v>
      </c>
      <c r="AT102">
        <f>_xlfn.RANK.AVG(Table2[[#This Row],[6M Return vs Nifty Z-Score]],Table2[6M Return vs Nifty Z-Score])</f>
        <v>100</v>
      </c>
      <c r="AU102">
        <f>_xlfn.RANK.AVG(Table2[[#This Row],[Sharpe Ratio Z-Score]],Table2[Sharpe Ratio Z-Score])</f>
        <v>211</v>
      </c>
      <c r="AV102">
        <f>(Table2[[#This Row],[Rank 1Y]]+Table2[[#This Row],[Rank 6M]]+Table2[[#This Row],[Rank Sharpe]])/3</f>
        <v>148.33333333333334</v>
      </c>
    </row>
    <row r="103" spans="1:48" x14ac:dyDescent="0.3">
      <c r="A103" t="s">
        <v>213</v>
      </c>
      <c r="B103" t="s">
        <v>214</v>
      </c>
      <c r="C103" t="s">
        <v>3093</v>
      </c>
      <c r="D103" t="s">
        <v>104</v>
      </c>
      <c r="E103">
        <v>122477.4579892</v>
      </c>
      <c r="F103">
        <v>2578</v>
      </c>
      <c r="G103">
        <v>66.369922352231896</v>
      </c>
      <c r="H103">
        <f>(Table2[[#This Row],[1Y Return vs Nifty]]-AVERAGE(Table2[1Y Return vs Nifty]))/_xlfn.STDEV.P(Table2[1Y Return vs Nifty])</f>
        <v>0.48514968102245887</v>
      </c>
      <c r="I103">
        <v>4.9026230478354602</v>
      </c>
      <c r="J103">
        <f>(Table2[[#This Row],[1M Return vs Nifty]]-AVERAGE(Table2[1M Return vs Nifty]))/_xlfn.STDEV.P(Table2[1M Return vs Nifty])</f>
        <v>0.49903723614382922</v>
      </c>
      <c r="K103">
        <v>14.0024754525038</v>
      </c>
      <c r="L103">
        <f>(Table2[[#This Row],[6M Return vs Nifty]]-AVERAGE(Table2[6M Return vs Nifty]))/_xlfn.STDEV.P(Table2[6M Return vs Nifty])</f>
        <v>0.17188537507986118</v>
      </c>
      <c r="M103">
        <v>0.44254108682425303</v>
      </c>
      <c r="N103">
        <f>(Table2[[#This Row],[1W Return vs Nifty]]-AVERAGE(Table2[1W Return vs Nifty]))/_xlfn.STDEV.P(Table2[1W Return vs Nifty])</f>
        <v>0.17335426872768558</v>
      </c>
      <c r="O103">
        <v>2504.85</v>
      </c>
      <c r="P103">
        <v>2417.5243382437702</v>
      </c>
      <c r="Q103">
        <v>2095.2594371197702</v>
      </c>
      <c r="R103">
        <v>61.1759248265422</v>
      </c>
      <c r="S103" s="1">
        <f>(Table2[[#This Row],[Close Price]]-Table2[[#This Row],[20D EMA]])/Table2[[#This Row],[20D EMA]]</f>
        <v>2.9203345509711199E-2</v>
      </c>
      <c r="T103" s="1">
        <f>(Table2[[#This Row],[Close Price]]-Table2[[#This Row],[50D EMA]])/Table2[[#This Row],[50D EMA]]</f>
        <v>6.6380163879884088E-2</v>
      </c>
      <c r="U103" s="1">
        <f>(Table2[[#This Row],[Close Price]]-Table2[[#This Row],[200D EMA]])/Table2[[#This Row],[200D EMA]]</f>
        <v>0.23039655821516064</v>
      </c>
      <c r="V103">
        <v>1.2875596056893099</v>
      </c>
      <c r="W103">
        <v>2555.5</v>
      </c>
      <c r="X103">
        <v>2614.9499999999998</v>
      </c>
      <c r="Y103">
        <v>2535</v>
      </c>
      <c r="Z103">
        <v>2583.1</v>
      </c>
      <c r="AA103">
        <v>2427</v>
      </c>
      <c r="AB103">
        <v>2618.65</v>
      </c>
      <c r="AC103" s="1">
        <f>(Table2[[#This Row],[Close Price]]/Table2[[#This Row],[Day Low]])-1</f>
        <v>8.8045392291136171E-3</v>
      </c>
      <c r="AD103" s="1">
        <f>(Table2[[#This Row],[Day High]]/Table2[[#This Row],[Close Price]])-1</f>
        <v>1.4332816136539916E-2</v>
      </c>
      <c r="AE103" s="1">
        <f>(Table2[[#This Row],[Close Price]]/Table2[[#This Row],[Current Week Low]])-1</f>
        <v>1.6962524654832389E-2</v>
      </c>
      <c r="AF103" s="1">
        <f>(Table2[[#This Row],[Current Week High]]/Table2[[#This Row],[Close Price]])-1</f>
        <v>1.9782777346779579E-3</v>
      </c>
      <c r="AG103" s="1">
        <f>(Table2[[#This Row],[Close Price]]/Table2[[#This Row],[Current Month Low]])-1</f>
        <v>6.2216728471363725E-2</v>
      </c>
      <c r="AH103" s="1">
        <f>(Table2[[#This Row],[Current Month High]]/Table2[[#This Row],[Close Price]])-1</f>
        <v>1.5768037238169219E-2</v>
      </c>
      <c r="AI103">
        <v>1.5768037238169199</v>
      </c>
      <c r="AJ103">
        <v>95.184736523319202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0.12</v>
      </c>
      <c r="AM103" t="s">
        <v>3133</v>
      </c>
      <c r="AN103">
        <v>5.25</v>
      </c>
      <c r="AO103" t="s">
        <v>3133</v>
      </c>
      <c r="AP103">
        <v>0.25961634158260699</v>
      </c>
      <c r="AQ103">
        <f>(Table2[[#This Row],[Sharpe Ratio]]-AVERAGE(Table2[Sharpe Ratio]))/_xlfn.STDEV.P(Table2[Sharpe Ratio])</f>
        <v>2.2225901350690163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3.552016696042851</v>
      </c>
      <c r="AS103">
        <f>_xlfn.RANK.AVG(Table2[[#This Row],[1Y Return vs Nifty Z-Score]],Table2[1Y Return vs Nifty Z-Score])</f>
        <v>171</v>
      </c>
      <c r="AT103">
        <f>_xlfn.RANK.AVG(Table2[[#This Row],[6M Return vs Nifty Z-Score]],Table2[6M Return vs Nifty Z-Score])</f>
        <v>268</v>
      </c>
      <c r="AU103">
        <f>_xlfn.RANK.AVG(Table2[[#This Row],[Sharpe Ratio Z-Score]],Table2[Sharpe Ratio Z-Score])</f>
        <v>9</v>
      </c>
      <c r="AV103">
        <f>(Table2[[#This Row],[Rank 1Y]]+Table2[[#This Row],[Rank 6M]]+Table2[[#This Row],[Rank Sharpe]])/3</f>
        <v>149.33333333333334</v>
      </c>
    </row>
    <row r="104" spans="1:48" x14ac:dyDescent="0.3">
      <c r="A104" t="s">
        <v>375</v>
      </c>
      <c r="B104" t="s">
        <v>376</v>
      </c>
      <c r="C104" t="s">
        <v>3102</v>
      </c>
      <c r="D104" t="s">
        <v>377</v>
      </c>
      <c r="E104">
        <v>64267.18845768</v>
      </c>
      <c r="F104">
        <v>993.2</v>
      </c>
      <c r="G104">
        <v>111.94988881398299</v>
      </c>
      <c r="H104">
        <f>(Table2[[#This Row],[1Y Return vs Nifty]]-AVERAGE(Table2[1Y Return vs Nifty]))/_xlfn.STDEV.P(Table2[1Y Return vs Nifty])</f>
        <v>1.1709048336180046</v>
      </c>
      <c r="I104">
        <v>-6.5855742174209304</v>
      </c>
      <c r="J104">
        <f>(Table2[[#This Row],[1M Return vs Nifty]]-AVERAGE(Table2[1M Return vs Nifty]))/_xlfn.STDEV.P(Table2[1M Return vs Nifty])</f>
        <v>-0.59790667131711805</v>
      </c>
      <c r="K104">
        <v>15.703095095788299</v>
      </c>
      <c r="L104">
        <f>(Table2[[#This Row],[6M Return vs Nifty]]-AVERAGE(Table2[6M Return vs Nifty]))/_xlfn.STDEV.P(Table2[6M Return vs Nifty])</f>
        <v>0.22726250550753302</v>
      </c>
      <c r="M104">
        <v>2.0268250060448598</v>
      </c>
      <c r="N104">
        <f>(Table2[[#This Row],[1W Return vs Nifty]]-AVERAGE(Table2[1W Return vs Nifty]))/_xlfn.STDEV.P(Table2[1W Return vs Nifty])</f>
        <v>0.4797382696610058</v>
      </c>
      <c r="O104">
        <v>995.01</v>
      </c>
      <c r="P104">
        <v>949.22336737816704</v>
      </c>
      <c r="Q104">
        <v>776.41187206400298</v>
      </c>
      <c r="R104">
        <v>50.623620596223901</v>
      </c>
      <c r="S104" s="1">
        <f>(Table2[[#This Row],[Close Price]]-Table2[[#This Row],[20D EMA]])/Table2[[#This Row],[20D EMA]]</f>
        <v>-1.8190771952040134E-3</v>
      </c>
      <c r="T104" s="1">
        <f>(Table2[[#This Row],[Close Price]]-Table2[[#This Row],[50D EMA]])/Table2[[#This Row],[50D EMA]]</f>
        <v>4.6329066617165231E-2</v>
      </c>
      <c r="U104" s="1">
        <f>(Table2[[#This Row],[Close Price]]-Table2[[#This Row],[200D EMA]])/Table2[[#This Row],[200D EMA]]</f>
        <v>0.27921794570153907</v>
      </c>
      <c r="V104">
        <v>0.22316655611581701</v>
      </c>
      <c r="W104">
        <v>983.7</v>
      </c>
      <c r="X104">
        <v>1004</v>
      </c>
      <c r="Y104">
        <v>963.1</v>
      </c>
      <c r="Z104">
        <v>1023.8</v>
      </c>
      <c r="AA104">
        <v>926.6</v>
      </c>
      <c r="AB104">
        <v>1039</v>
      </c>
      <c r="AC104" s="1">
        <f>(Table2[[#This Row],[Close Price]]/Table2[[#This Row],[Day Low]])-1</f>
        <v>9.6574158788247377E-3</v>
      </c>
      <c r="AD104" s="1">
        <f>(Table2[[#This Row],[Day High]]/Table2[[#This Row],[Close Price]])-1</f>
        <v>1.0873942811115533E-2</v>
      </c>
      <c r="AE104" s="1">
        <f>(Table2[[#This Row],[Close Price]]/Table2[[#This Row],[Current Week Low]])-1</f>
        <v>3.1253244730557572E-2</v>
      </c>
      <c r="AF104" s="1">
        <f>(Table2[[#This Row],[Current Week High]]/Table2[[#This Row],[Close Price]])-1</f>
        <v>3.0809504631494011E-2</v>
      </c>
      <c r="AG104" s="1">
        <f>(Table2[[#This Row],[Close Price]]/Table2[[#This Row],[Current Month Low]])-1</f>
        <v>7.1875674508957488E-2</v>
      </c>
      <c r="AH104" s="1">
        <f>(Table2[[#This Row],[Current Month High]]/Table2[[#This Row],[Close Price]])-1</f>
        <v>4.6113572291582638E-2</v>
      </c>
      <c r="AI104">
        <v>19.512686266612899</v>
      </c>
      <c r="AJ104">
        <v>140.39695026019601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0.42</v>
      </c>
      <c r="AM104" t="s">
        <v>3133</v>
      </c>
      <c r="AN104">
        <v>-1.45</v>
      </c>
      <c r="AO104" t="s">
        <v>3132</v>
      </c>
      <c r="AP104">
        <v>0.15222651353199901</v>
      </c>
      <c r="AQ104">
        <f>(Table2[[#This Row],[Sharpe Ratio]]-AVERAGE(Table2[Sharpe Ratio]))/_xlfn.STDEV.P(Table2[Sharpe Ratio])</f>
        <v>0.99652018945552379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2.2765191269249496</v>
      </c>
      <c r="AS104">
        <f>_xlfn.RANK.AVG(Table2[[#This Row],[1Y Return vs Nifty Z-Score]],Table2[1Y Return vs Nifty Z-Score])</f>
        <v>84</v>
      </c>
      <c r="AT104">
        <f>_xlfn.RANK.AVG(Table2[[#This Row],[6M Return vs Nifty Z-Score]],Table2[6M Return vs Nifty Z-Score])</f>
        <v>256</v>
      </c>
      <c r="AU104">
        <f>_xlfn.RANK.AVG(Table2[[#This Row],[Sharpe Ratio Z-Score]],Table2[Sharpe Ratio Z-Score])</f>
        <v>116</v>
      </c>
      <c r="AV104">
        <f>(Table2[[#This Row],[Rank 1Y]]+Table2[[#This Row],[Rank 6M]]+Table2[[#This Row],[Rank Sharpe]])/3</f>
        <v>152</v>
      </c>
    </row>
    <row r="105" spans="1:48" x14ac:dyDescent="0.3">
      <c r="A105" t="s">
        <v>888</v>
      </c>
      <c r="B105" t="s">
        <v>889</v>
      </c>
      <c r="C105" t="s">
        <v>3093</v>
      </c>
      <c r="D105" t="s">
        <v>492</v>
      </c>
      <c r="E105">
        <v>16824.347247469999</v>
      </c>
      <c r="F105">
        <v>606.95000000000005</v>
      </c>
      <c r="G105">
        <v>136.29918737898601</v>
      </c>
      <c r="H105">
        <f>(Table2[[#This Row],[1Y Return vs Nifty]]-AVERAGE(Table2[1Y Return vs Nifty]))/_xlfn.STDEV.P(Table2[1Y Return vs Nifty])</f>
        <v>1.5372424650212695</v>
      </c>
      <c r="I105">
        <v>4.7132778818377297</v>
      </c>
      <c r="J105">
        <f>(Table2[[#This Row],[1M Return vs Nifty]]-AVERAGE(Table2[1M Return vs Nifty]))/_xlfn.STDEV.P(Table2[1M Return vs Nifty])</f>
        <v>0.48095772188648445</v>
      </c>
      <c r="K105">
        <v>0.68760924056065698</v>
      </c>
      <c r="L105">
        <f>(Table2[[#This Row],[6M Return vs Nifty]]-AVERAGE(Table2[6M Return vs Nifty]))/_xlfn.STDEV.P(Table2[6M Return vs Nifty])</f>
        <v>-0.26168546232485868</v>
      </c>
      <c r="M105">
        <v>3.9254491506996798</v>
      </c>
      <c r="N105">
        <f>(Table2[[#This Row],[1W Return vs Nifty]]-AVERAGE(Table2[1W Return vs Nifty]))/_xlfn.STDEV.P(Table2[1W Return vs Nifty])</f>
        <v>0.84691239460833179</v>
      </c>
      <c r="O105">
        <v>597.99</v>
      </c>
      <c r="P105">
        <v>568.21478022832196</v>
      </c>
      <c r="Q105">
        <v>467.98101482402802</v>
      </c>
      <c r="R105">
        <v>52.083561646375998</v>
      </c>
      <c r="S105" s="1">
        <f>(Table2[[#This Row],[Close Price]]-Table2[[#This Row],[20D EMA]])/Table2[[#This Row],[20D EMA]]</f>
        <v>1.4983528152644754E-2</v>
      </c>
      <c r="T105" s="1">
        <f>(Table2[[#This Row],[Close Price]]-Table2[[#This Row],[50D EMA]])/Table2[[#This Row],[50D EMA]]</f>
        <v>6.8170032036325018E-2</v>
      </c>
      <c r="U105" s="1">
        <f>(Table2[[#This Row],[Close Price]]-Table2[[#This Row],[200D EMA]])/Table2[[#This Row],[200D EMA]]</f>
        <v>0.29695432244880204</v>
      </c>
      <c r="V105">
        <v>0.79489940367109502</v>
      </c>
      <c r="W105">
        <v>606.65</v>
      </c>
      <c r="X105">
        <v>634.9</v>
      </c>
      <c r="Y105">
        <v>595.04999999999995</v>
      </c>
      <c r="Z105">
        <v>616</v>
      </c>
      <c r="AA105">
        <v>561.45000000000005</v>
      </c>
      <c r="AB105">
        <v>634.9</v>
      </c>
      <c r="AC105" s="1">
        <f>(Table2[[#This Row],[Close Price]]/Table2[[#This Row],[Day Low]])-1</f>
        <v>4.9451908019459978E-4</v>
      </c>
      <c r="AD105" s="1">
        <f>(Table2[[#This Row],[Day High]]/Table2[[#This Row],[Close Price]])-1</f>
        <v>4.6049921739846678E-2</v>
      </c>
      <c r="AE105" s="1">
        <f>(Table2[[#This Row],[Close Price]]/Table2[[#This Row],[Current Week Low]])-1</f>
        <v>1.9998319468952364E-2</v>
      </c>
      <c r="AF105" s="1">
        <f>(Table2[[#This Row],[Current Week High]]/Table2[[#This Row],[Close Price]])-1</f>
        <v>1.4910618667105968E-2</v>
      </c>
      <c r="AG105" s="1">
        <f>(Table2[[#This Row],[Close Price]]/Table2[[#This Row],[Current Month Low]])-1</f>
        <v>8.1040163861430203E-2</v>
      </c>
      <c r="AH105" s="1">
        <f>(Table2[[#This Row],[Current Month High]]/Table2[[#This Row],[Close Price]])-1</f>
        <v>4.6049921739846678E-2</v>
      </c>
      <c r="AI105">
        <v>12.801713485460001</v>
      </c>
      <c r="AJ105">
        <v>171.62676213918101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0.06</v>
      </c>
      <c r="AM105" t="s">
        <v>3133</v>
      </c>
      <c r="AN105">
        <v>-3.77</v>
      </c>
      <c r="AO105" t="s">
        <v>3132</v>
      </c>
      <c r="AP105">
        <v>0.237753889860889</v>
      </c>
      <c r="AQ105">
        <f>(Table2[[#This Row],[Sharpe Ratio]]-AVERAGE(Table2[Sharpe Ratio]))/_xlfn.STDEV.P(Table2[Sharpe Ratio])</f>
        <v>1.9729864670121826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4.576413586203409</v>
      </c>
      <c r="AS105">
        <f>_xlfn.RANK.AVG(Table2[[#This Row],[1Y Return vs Nifty Z-Score]],Table2[1Y Return vs Nifty Z-Score])</f>
        <v>51</v>
      </c>
      <c r="AT105">
        <f>_xlfn.RANK.AVG(Table2[[#This Row],[6M Return vs Nifty Z-Score]],Table2[6M Return vs Nifty Z-Score])</f>
        <v>394</v>
      </c>
      <c r="AU105">
        <f>_xlfn.RANK.AVG(Table2[[#This Row],[Sharpe Ratio Z-Score]],Table2[Sharpe Ratio Z-Score])</f>
        <v>13</v>
      </c>
      <c r="AV105">
        <f>(Table2[[#This Row],[Rank 1Y]]+Table2[[#This Row],[Rank 6M]]+Table2[[#This Row],[Rank Sharpe]])/3</f>
        <v>152.66666666666666</v>
      </c>
    </row>
    <row r="106" spans="1:48" x14ac:dyDescent="0.3">
      <c r="A106" t="s">
        <v>233</v>
      </c>
      <c r="B106" t="s">
        <v>234</v>
      </c>
      <c r="C106" t="s">
        <v>3089</v>
      </c>
      <c r="D106" t="s">
        <v>235</v>
      </c>
      <c r="E106">
        <v>112043.70858342999</v>
      </c>
      <c r="F106">
        <v>415.9</v>
      </c>
      <c r="G106">
        <v>118.755578021693</v>
      </c>
      <c r="H106">
        <f>(Table2[[#This Row],[1Y Return vs Nifty]]-AVERAGE(Table2[1Y Return vs Nifty]))/_xlfn.STDEV.P(Table2[1Y Return vs Nifty])</f>
        <v>1.2732971081947624</v>
      </c>
      <c r="I106">
        <v>5.04941507341261</v>
      </c>
      <c r="J106">
        <f>(Table2[[#This Row],[1M Return vs Nifty]]-AVERAGE(Table2[1M Return vs Nifty]))/_xlfn.STDEV.P(Table2[1M Return vs Nifty])</f>
        <v>0.51305358826616654</v>
      </c>
      <c r="K106">
        <v>82.121427273461805</v>
      </c>
      <c r="L106">
        <f>(Table2[[#This Row],[6M Return vs Nifty]]-AVERAGE(Table2[6M Return vs Nifty]))/_xlfn.STDEV.P(Table2[6M Return vs Nifty])</f>
        <v>2.3900369144211147</v>
      </c>
      <c r="M106">
        <v>-1.57154764592056</v>
      </c>
      <c r="N106">
        <f>(Table2[[#This Row],[1W Return vs Nifty]]-AVERAGE(Table2[1W Return vs Nifty]))/_xlfn.STDEV.P(Table2[1W Return vs Nifty])</f>
        <v>-0.21614950435653091</v>
      </c>
      <c r="O106">
        <v>415.79</v>
      </c>
      <c r="P106">
        <v>391.527936698301</v>
      </c>
      <c r="Q106">
        <v>305.21477500424902</v>
      </c>
      <c r="R106">
        <v>45.324428668951299</v>
      </c>
      <c r="S106" s="1">
        <f>(Table2[[#This Row],[Close Price]]-Table2[[#This Row],[20D EMA]])/Table2[[#This Row],[20D EMA]]</f>
        <v>2.6455662714340605E-4</v>
      </c>
      <c r="T106" s="1">
        <f>(Table2[[#This Row],[Close Price]]-Table2[[#This Row],[50D EMA]])/Table2[[#This Row],[50D EMA]]</f>
        <v>6.2248593311693391E-2</v>
      </c>
      <c r="U106" s="1">
        <f>(Table2[[#This Row],[Close Price]]-Table2[[#This Row],[200D EMA]])/Table2[[#This Row],[200D EMA]]</f>
        <v>0.36264700814110346</v>
      </c>
      <c r="V106">
        <v>0.36407070628779498</v>
      </c>
      <c r="W106">
        <v>414.6</v>
      </c>
      <c r="X106">
        <v>418</v>
      </c>
      <c r="Y106">
        <v>413.7</v>
      </c>
      <c r="Z106">
        <v>421</v>
      </c>
      <c r="AA106">
        <v>407</v>
      </c>
      <c r="AB106">
        <v>436.6</v>
      </c>
      <c r="AC106" s="1">
        <f>(Table2[[#This Row],[Close Price]]/Table2[[#This Row],[Day Low]])-1</f>
        <v>3.1355523396043861E-3</v>
      </c>
      <c r="AD106" s="1">
        <f>(Table2[[#This Row],[Day High]]/Table2[[#This Row],[Close Price]])-1</f>
        <v>5.0492906948786942E-3</v>
      </c>
      <c r="AE106" s="1">
        <f>(Table2[[#This Row],[Close Price]]/Table2[[#This Row],[Current Week Low]])-1</f>
        <v>5.3178631858834535E-3</v>
      </c>
      <c r="AF106" s="1">
        <f>(Table2[[#This Row],[Current Week High]]/Table2[[#This Row],[Close Price]])-1</f>
        <v>1.2262563116133718E-2</v>
      </c>
      <c r="AG106" s="1">
        <f>(Table2[[#This Row],[Close Price]]/Table2[[#This Row],[Current Month Low]])-1</f>
        <v>2.1867321867321765E-2</v>
      </c>
      <c r="AH106" s="1">
        <f>(Table2[[#This Row],[Current Month High]]/Table2[[#This Row],[Close Price]])-1</f>
        <v>4.9771579706660463E-2</v>
      </c>
      <c r="AI106">
        <v>8.9925462851646998</v>
      </c>
      <c r="AJ106">
        <v>164.315220845249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0.12</v>
      </c>
      <c r="AM106" t="s">
        <v>3133</v>
      </c>
      <c r="AN106">
        <v>-2.11</v>
      </c>
      <c r="AO106" t="s">
        <v>3132</v>
      </c>
      <c r="AP106">
        <v>6.0814776069714999E-2</v>
      </c>
      <c r="AQ106">
        <f>(Table2[[#This Row],[Sharpe Ratio]]-AVERAGE(Table2[Sharpe Ratio]))/_xlfn.STDEV.P(Table2[Sharpe Ratio])</f>
        <v>-4.7127854435564963E-2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3.9131102520899472</v>
      </c>
      <c r="AS106">
        <f>_xlfn.RANK.AVG(Table2[[#This Row],[1Y Return vs Nifty Z-Score]],Table2[1Y Return vs Nifty Z-Score])</f>
        <v>74</v>
      </c>
      <c r="AT106">
        <f>_xlfn.RANK.AVG(Table2[[#This Row],[6M Return vs Nifty Z-Score]],Table2[6M Return vs Nifty Z-Score])</f>
        <v>21</v>
      </c>
      <c r="AU106">
        <f>_xlfn.RANK.AVG(Table2[[#This Row],[Sharpe Ratio Z-Score]],Table2[Sharpe Ratio Z-Score])</f>
        <v>364</v>
      </c>
      <c r="AV106">
        <f>(Table2[[#This Row],[Rank 1Y]]+Table2[[#This Row],[Rank 6M]]+Table2[[#This Row],[Rank Sharpe]])/3</f>
        <v>153</v>
      </c>
    </row>
    <row r="107" spans="1:48" x14ac:dyDescent="0.3">
      <c r="A107" t="s">
        <v>1646</v>
      </c>
      <c r="B107" t="s">
        <v>1647</v>
      </c>
      <c r="C107" t="s">
        <v>3090</v>
      </c>
      <c r="D107" t="s">
        <v>124</v>
      </c>
      <c r="E107">
        <v>5109.8117400000001</v>
      </c>
      <c r="F107">
        <v>550.65</v>
      </c>
      <c r="G107">
        <v>96.674342033568493</v>
      </c>
      <c r="H107">
        <f>(Table2[[#This Row],[1Y Return vs Nifty]]-AVERAGE(Table2[1Y Return vs Nifty]))/_xlfn.STDEV.P(Table2[1Y Return vs Nifty])</f>
        <v>0.94108270502618163</v>
      </c>
      <c r="I107">
        <v>0.61501303234109295</v>
      </c>
      <c r="J107">
        <f>(Table2[[#This Row],[1M Return vs Nifty]]-AVERAGE(Table2[1M Return vs Nifty]))/_xlfn.STDEV.P(Table2[1M Return vs Nifty])</f>
        <v>8.9637260197288293E-2</v>
      </c>
      <c r="K107">
        <v>58.561499377384301</v>
      </c>
      <c r="L107">
        <f>(Table2[[#This Row],[6M Return vs Nifty]]-AVERAGE(Table2[6M Return vs Nifty]))/_xlfn.STDEV.P(Table2[6M Return vs Nifty])</f>
        <v>1.6228570190696616</v>
      </c>
      <c r="M107">
        <v>-1.31136034852591</v>
      </c>
      <c r="N107">
        <f>(Table2[[#This Row],[1W Return vs Nifty]]-AVERAGE(Table2[1W Return vs Nifty]))/_xlfn.STDEV.P(Table2[1W Return vs Nifty])</f>
        <v>-0.16583199232433304</v>
      </c>
      <c r="O107">
        <v>556.11</v>
      </c>
      <c r="P107">
        <v>530.33281531615603</v>
      </c>
      <c r="Q107">
        <v>399.00547111110501</v>
      </c>
      <c r="R107">
        <v>45.893728364194601</v>
      </c>
      <c r="S107" s="1">
        <f>(Table2[[#This Row],[Close Price]]-Table2[[#This Row],[20D EMA]])/Table2[[#This Row],[20D EMA]]</f>
        <v>-9.8182014349679665E-3</v>
      </c>
      <c r="T107" s="1">
        <f>(Table2[[#This Row],[Close Price]]-Table2[[#This Row],[50D EMA]])/Table2[[#This Row],[50D EMA]]</f>
        <v>3.8310253669164206E-2</v>
      </c>
      <c r="U107" s="1">
        <f>(Table2[[#This Row],[Close Price]]-Table2[[#This Row],[200D EMA]])/Table2[[#This Row],[200D EMA]]</f>
        <v>0.38005626455850983</v>
      </c>
      <c r="V107">
        <v>0.27004791301645897</v>
      </c>
      <c r="W107">
        <v>545.70000000000005</v>
      </c>
      <c r="X107">
        <v>555</v>
      </c>
      <c r="Y107">
        <v>536.35</v>
      </c>
      <c r="Z107">
        <v>554.95000000000005</v>
      </c>
      <c r="AA107">
        <v>526.4</v>
      </c>
      <c r="AB107">
        <v>584</v>
      </c>
      <c r="AC107" s="1">
        <f>(Table2[[#This Row],[Close Price]]/Table2[[#This Row],[Day Low]])-1</f>
        <v>9.0709180868608907E-3</v>
      </c>
      <c r="AD107" s="1">
        <f>(Table2[[#This Row],[Day High]]/Table2[[#This Row],[Close Price]])-1</f>
        <v>7.8997548351948943E-3</v>
      </c>
      <c r="AE107" s="1">
        <f>(Table2[[#This Row],[Close Price]]/Table2[[#This Row],[Current Week Low]])-1</f>
        <v>2.6661694788850498E-2</v>
      </c>
      <c r="AF107" s="1">
        <f>(Table2[[#This Row],[Current Week High]]/Table2[[#This Row],[Close Price]])-1</f>
        <v>7.8089530554799058E-3</v>
      </c>
      <c r="AG107" s="1">
        <f>(Table2[[#This Row],[Close Price]]/Table2[[#This Row],[Current Month Low]])-1</f>
        <v>4.6067629179331382E-2</v>
      </c>
      <c r="AH107" s="1">
        <f>(Table2[[#This Row],[Current Month High]]/Table2[[#This Row],[Close Price]])-1</f>
        <v>6.0564787069826709E-2</v>
      </c>
      <c r="AI107">
        <v>32.089348951239401</v>
      </c>
      <c r="AJ107">
        <v>163.09125656951699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0.41</v>
      </c>
      <c r="AM107" t="s">
        <v>3133</v>
      </c>
      <c r="AN107">
        <v>-5.87</v>
      </c>
      <c r="AO107" t="s">
        <v>3132</v>
      </c>
      <c r="AP107">
        <v>7.6122952429632004E-2</v>
      </c>
      <c r="AQ107">
        <f>(Table2[[#This Row],[Sharpe Ratio]]-AVERAGE(Table2[Sharpe Ratio]))/_xlfn.STDEV.P(Table2[Sharpe Ratio])</f>
        <v>0.12764563480217045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2.6153906267709686</v>
      </c>
      <c r="AS107">
        <f>_xlfn.RANK.AVG(Table2[[#This Row],[1Y Return vs Nifty Z-Score]],Table2[1Y Return vs Nifty Z-Score])</f>
        <v>99</v>
      </c>
      <c r="AT107">
        <f>_xlfn.RANK.AVG(Table2[[#This Row],[6M Return vs Nifty Z-Score]],Table2[6M Return vs Nifty Z-Score])</f>
        <v>49</v>
      </c>
      <c r="AU107">
        <f>_xlfn.RANK.AVG(Table2[[#This Row],[Sharpe Ratio Z-Score]],Table2[Sharpe Ratio Z-Score])</f>
        <v>312</v>
      </c>
      <c r="AV107">
        <f>(Table2[[#This Row],[Rank 1Y]]+Table2[[#This Row],[Rank 6M]]+Table2[[#This Row],[Rank Sharpe]])/3</f>
        <v>153.33333333333334</v>
      </c>
    </row>
    <row r="108" spans="1:48" x14ac:dyDescent="0.3">
      <c r="A108" t="s">
        <v>709</v>
      </c>
      <c r="B108" t="s">
        <v>710</v>
      </c>
      <c r="C108" t="s">
        <v>3094</v>
      </c>
      <c r="D108" t="s">
        <v>63</v>
      </c>
      <c r="E108">
        <v>23656.129893779998</v>
      </c>
      <c r="F108">
        <v>178.46</v>
      </c>
      <c r="G108">
        <v>102.455622363473</v>
      </c>
      <c r="H108">
        <f>(Table2[[#This Row],[1Y Return vs Nifty]]-AVERAGE(Table2[1Y Return vs Nifty]))/_xlfn.STDEV.P(Table2[1Y Return vs Nifty])</f>
        <v>1.0280626456138557</v>
      </c>
      <c r="I108">
        <v>-8.1628463069296107</v>
      </c>
      <c r="J108">
        <f>(Table2[[#This Row],[1M Return vs Nifty]]-AVERAGE(Table2[1M Return vs Nifty]))/_xlfn.STDEV.P(Table2[1M Return vs Nifty])</f>
        <v>-0.74851158948189433</v>
      </c>
      <c r="K108">
        <v>33.345650754311201</v>
      </c>
      <c r="L108">
        <f>(Table2[[#This Row],[6M Return vs Nifty]]-AVERAGE(Table2[6M Return vs Nifty]))/_xlfn.STDEV.P(Table2[6M Return vs Nifty])</f>
        <v>0.80175552023748209</v>
      </c>
      <c r="M108">
        <v>0.138042800081427</v>
      </c>
      <c r="N108">
        <f>(Table2[[#This Row],[1W Return vs Nifty]]-AVERAGE(Table2[1W Return vs Nifty]))/_xlfn.STDEV.P(Table2[1W Return vs Nifty])</f>
        <v>0.11446747309858876</v>
      </c>
      <c r="O108">
        <v>173.09</v>
      </c>
      <c r="P108">
        <v>165.32870367814201</v>
      </c>
      <c r="Q108">
        <v>137.517066541563</v>
      </c>
      <c r="R108">
        <v>61.243866233191298</v>
      </c>
      <c r="S108" s="1">
        <f>(Table2[[#This Row],[Close Price]]-Table2[[#This Row],[20D EMA]])/Table2[[#This Row],[20D EMA]]</f>
        <v>3.1024322606736404E-2</v>
      </c>
      <c r="T108" s="1">
        <f>(Table2[[#This Row],[Close Price]]-Table2[[#This Row],[50D EMA]])/Table2[[#This Row],[50D EMA]]</f>
        <v>7.9425387302507963E-2</v>
      </c>
      <c r="U108" s="1">
        <f>(Table2[[#This Row],[Close Price]]-Table2[[#This Row],[200D EMA]])/Table2[[#This Row],[200D EMA]]</f>
        <v>0.29772983447158152</v>
      </c>
      <c r="V108">
        <v>1.1737940424309801</v>
      </c>
      <c r="W108">
        <v>176.72</v>
      </c>
      <c r="X108">
        <v>180.8</v>
      </c>
      <c r="Y108">
        <v>171.11</v>
      </c>
      <c r="Z108">
        <v>179.5</v>
      </c>
      <c r="AA108">
        <v>166.75</v>
      </c>
      <c r="AB108">
        <v>183</v>
      </c>
      <c r="AC108" s="1">
        <f>(Table2[[#This Row],[Close Price]]/Table2[[#This Row],[Day Low]])-1</f>
        <v>9.8460842009959748E-3</v>
      </c>
      <c r="AD108" s="1">
        <f>(Table2[[#This Row],[Day High]]/Table2[[#This Row],[Close Price]])-1</f>
        <v>1.3112182001568939E-2</v>
      </c>
      <c r="AE108" s="1">
        <f>(Table2[[#This Row],[Close Price]]/Table2[[#This Row],[Current Week Low]])-1</f>
        <v>4.2954824381976398E-2</v>
      </c>
      <c r="AF108" s="1">
        <f>(Table2[[#This Row],[Current Week High]]/Table2[[#This Row],[Close Price]])-1</f>
        <v>5.8276364451417262E-3</v>
      </c>
      <c r="AG108" s="1">
        <f>(Table2[[#This Row],[Close Price]]/Table2[[#This Row],[Current Month Low]])-1</f>
        <v>7.0224887556221915E-2</v>
      </c>
      <c r="AH108" s="1">
        <f>(Table2[[#This Row],[Current Month High]]/Table2[[#This Row],[Close Price]])-1</f>
        <v>2.5439874481676616E-2</v>
      </c>
      <c r="AI108">
        <v>7.9793791325787096</v>
      </c>
      <c r="AJ108">
        <v>132.67275097783499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0.18</v>
      </c>
      <c r="AM108" t="s">
        <v>3133</v>
      </c>
      <c r="AN108">
        <v>6.43</v>
      </c>
      <c r="AO108" t="s">
        <v>3133</v>
      </c>
      <c r="AP108">
        <v>9.9319914483639998E-2</v>
      </c>
      <c r="AQ108">
        <f>(Table2[[#This Row],[Sharpe Ratio]]-AVERAGE(Table2[Sharpe Ratio]))/_xlfn.STDEV.P(Table2[Sharpe Ratio])</f>
        <v>0.39248541078684585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1.5882594602548783</v>
      </c>
      <c r="AS108">
        <f>_xlfn.RANK.AVG(Table2[[#This Row],[1Y Return vs Nifty Z-Score]],Table2[1Y Return vs Nifty Z-Score])</f>
        <v>94</v>
      </c>
      <c r="AT108">
        <f>_xlfn.RANK.AVG(Table2[[#This Row],[6M Return vs Nifty Z-Score]],Table2[6M Return vs Nifty Z-Score])</f>
        <v>131</v>
      </c>
      <c r="AU108">
        <f>_xlfn.RANK.AVG(Table2[[#This Row],[Sharpe Ratio Z-Score]],Table2[Sharpe Ratio Z-Score])</f>
        <v>241</v>
      </c>
      <c r="AV108">
        <f>(Table2[[#This Row],[Rank 1Y]]+Table2[[#This Row],[Rank 6M]]+Table2[[#This Row],[Rank Sharpe]])/3</f>
        <v>155.33333333333334</v>
      </c>
    </row>
    <row r="109" spans="1:48" x14ac:dyDescent="0.3">
      <c r="A109" t="s">
        <v>894</v>
      </c>
      <c r="B109" t="s">
        <v>895</v>
      </c>
      <c r="C109" t="s">
        <v>3092</v>
      </c>
      <c r="D109" t="s">
        <v>54</v>
      </c>
      <c r="E109">
        <v>16701.62821956</v>
      </c>
      <c r="F109">
        <v>689.1</v>
      </c>
      <c r="G109">
        <v>110.797250419164</v>
      </c>
      <c r="H109">
        <f>(Table2[[#This Row],[1Y Return vs Nifty]]-AVERAGE(Table2[1Y Return vs Nifty]))/_xlfn.STDEV.P(Table2[1Y Return vs Nifty])</f>
        <v>1.1535632737248032</v>
      </c>
      <c r="I109">
        <v>29.057534588164</v>
      </c>
      <c r="J109">
        <f>(Table2[[#This Row],[1M Return vs Nifty]]-AVERAGE(Table2[1M Return vs Nifty]))/_xlfn.STDEV.P(Table2[1M Return vs Nifty])</f>
        <v>2.8054550698238616</v>
      </c>
      <c r="K109">
        <v>50.601917304910302</v>
      </c>
      <c r="L109">
        <f>(Table2[[#This Row],[6M Return vs Nifty]]-AVERAGE(Table2[6M Return vs Nifty]))/_xlfn.STDEV.P(Table2[6M Return vs Nifty])</f>
        <v>1.363669836140355</v>
      </c>
      <c r="M109">
        <v>3.2945685052290101</v>
      </c>
      <c r="N109">
        <f>(Table2[[#This Row],[1W Return vs Nifty]]-AVERAGE(Table2[1W Return vs Nifty]))/_xlfn.STDEV.P(Table2[1W Return vs Nifty])</f>
        <v>0.72490665187139258</v>
      </c>
      <c r="O109">
        <v>603.64</v>
      </c>
      <c r="P109">
        <v>542.80384539695001</v>
      </c>
      <c r="Q109">
        <v>449.40054951242797</v>
      </c>
      <c r="R109">
        <v>91.392554846548805</v>
      </c>
      <c r="S109" s="1">
        <f>(Table2[[#This Row],[Close Price]]-Table2[[#This Row],[20D EMA]])/Table2[[#This Row],[20D EMA]]</f>
        <v>0.14157444834669677</v>
      </c>
      <c r="T109" s="1">
        <f>(Table2[[#This Row],[Close Price]]-Table2[[#This Row],[50D EMA]])/Table2[[#This Row],[50D EMA]]</f>
        <v>0.26951937766038536</v>
      </c>
      <c r="U109" s="1">
        <f>(Table2[[#This Row],[Close Price]]-Table2[[#This Row],[200D EMA]])/Table2[[#This Row],[200D EMA]]</f>
        <v>0.53337596215142868</v>
      </c>
      <c r="V109">
        <v>1.7040497855818699</v>
      </c>
      <c r="W109">
        <v>678</v>
      </c>
      <c r="X109">
        <v>689.9</v>
      </c>
      <c r="Y109">
        <v>658.75</v>
      </c>
      <c r="Z109">
        <v>697.55</v>
      </c>
      <c r="AA109">
        <v>622.1</v>
      </c>
      <c r="AB109">
        <v>697.55</v>
      </c>
      <c r="AC109" s="1">
        <f>(Table2[[#This Row],[Close Price]]/Table2[[#This Row],[Day Low]])-1</f>
        <v>1.6371681415929151E-2</v>
      </c>
      <c r="AD109" s="1">
        <f>(Table2[[#This Row],[Day High]]/Table2[[#This Row],[Close Price]])-1</f>
        <v>1.1609345523144743E-3</v>
      </c>
      <c r="AE109" s="1">
        <f>(Table2[[#This Row],[Close Price]]/Table2[[#This Row],[Current Week Low]])-1</f>
        <v>4.6072106261859647E-2</v>
      </c>
      <c r="AF109" s="1">
        <f>(Table2[[#This Row],[Current Week High]]/Table2[[#This Row],[Close Price]])-1</f>
        <v>1.2262371208823009E-2</v>
      </c>
      <c r="AG109" s="1">
        <f>(Table2[[#This Row],[Close Price]]/Table2[[#This Row],[Current Month Low]])-1</f>
        <v>0.10769972673203654</v>
      </c>
      <c r="AH109" s="1">
        <f>(Table2[[#This Row],[Current Month High]]/Table2[[#This Row],[Close Price]])-1</f>
        <v>1.2262371208823009E-2</v>
      </c>
      <c r="AI109">
        <v>1.2262371208823</v>
      </c>
      <c r="AJ109">
        <v>139.52033368091699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0.39</v>
      </c>
      <c r="AM109" t="s">
        <v>3133</v>
      </c>
      <c r="AN109">
        <v>25.09</v>
      </c>
      <c r="AO109" t="s">
        <v>3133</v>
      </c>
      <c r="AP109">
        <v>7.5030628505008995E-2</v>
      </c>
      <c r="AQ109">
        <f>(Table2[[#This Row],[Sharpe Ratio]]-AVERAGE(Table2[Sharpe Ratio]))/_xlfn.STDEV.P(Table2[Sharpe Ratio])</f>
        <v>0.11517456971932374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6.1627694012797356</v>
      </c>
      <c r="AS109">
        <f>_xlfn.RANK.AVG(Table2[[#This Row],[1Y Return vs Nifty Z-Score]],Table2[1Y Return vs Nifty Z-Score])</f>
        <v>86</v>
      </c>
      <c r="AT109">
        <f>_xlfn.RANK.AVG(Table2[[#This Row],[6M Return vs Nifty Z-Score]],Table2[6M Return vs Nifty Z-Score])</f>
        <v>71</v>
      </c>
      <c r="AU109">
        <f>_xlfn.RANK.AVG(Table2[[#This Row],[Sharpe Ratio Z-Score]],Table2[Sharpe Ratio Z-Score])</f>
        <v>315</v>
      </c>
      <c r="AV109">
        <f>(Table2[[#This Row],[Rank 1Y]]+Table2[[#This Row],[Rank 6M]]+Table2[[#This Row],[Rank Sharpe]])/3</f>
        <v>157.33333333333334</v>
      </c>
    </row>
    <row r="110" spans="1:48" x14ac:dyDescent="0.3">
      <c r="A110" t="s">
        <v>1203</v>
      </c>
      <c r="B110" t="s">
        <v>1204</v>
      </c>
      <c r="C110" t="s">
        <v>3096</v>
      </c>
      <c r="D110" t="s">
        <v>832</v>
      </c>
      <c r="E110">
        <v>9682.2357683699993</v>
      </c>
      <c r="F110">
        <v>211.15</v>
      </c>
      <c r="G110">
        <v>76.836948805836897</v>
      </c>
      <c r="H110">
        <f>(Table2[[#This Row],[1Y Return vs Nifty]]-AVERAGE(Table2[1Y Return vs Nifty]))/_xlfn.STDEV.P(Table2[1Y Return vs Nifty])</f>
        <v>0.64262714053171177</v>
      </c>
      <c r="I110">
        <v>-15.159412394861899</v>
      </c>
      <c r="J110">
        <f>(Table2[[#This Row],[1M Return vs Nifty]]-AVERAGE(Table2[1M Return vs Nifty]))/_xlfn.STDEV.P(Table2[1M Return vs Nifty])</f>
        <v>-1.416574677719082</v>
      </c>
      <c r="K110">
        <v>22.545358014417701</v>
      </c>
      <c r="L110">
        <f>(Table2[[#This Row],[6M Return vs Nifty]]-AVERAGE(Table2[6M Return vs Nifty]))/_xlfn.STDEV.P(Table2[6M Return vs Nifty])</f>
        <v>0.45006652142114634</v>
      </c>
      <c r="M110">
        <v>-5.6467529712912397</v>
      </c>
      <c r="N110">
        <f>(Table2[[#This Row],[1W Return vs Nifty]]-AVERAGE(Table2[1W Return vs Nifty]))/_xlfn.STDEV.P(Table2[1W Return vs Nifty])</f>
        <v>-1.0042517485717493</v>
      </c>
      <c r="O110">
        <v>229.27</v>
      </c>
      <c r="P110">
        <v>230.35872557917401</v>
      </c>
      <c r="Q110">
        <v>187.43975465390699</v>
      </c>
      <c r="R110">
        <v>27.426450197546199</v>
      </c>
      <c r="S110" s="1">
        <f>(Table2[[#This Row],[Close Price]]-Table2[[#This Row],[20D EMA]])/Table2[[#This Row],[20D EMA]]</f>
        <v>-7.903345400619359E-2</v>
      </c>
      <c r="T110" s="1">
        <f>(Table2[[#This Row],[Close Price]]-Table2[[#This Row],[50D EMA]])/Table2[[#This Row],[50D EMA]]</f>
        <v>-8.338614276875736E-2</v>
      </c>
      <c r="U110" s="1">
        <f>(Table2[[#This Row],[Close Price]]-Table2[[#This Row],[200D EMA]])/Table2[[#This Row],[200D EMA]]</f>
        <v>0.12649528585796621</v>
      </c>
      <c r="V110">
        <v>1.75108204915378</v>
      </c>
      <c r="W110">
        <v>206.5</v>
      </c>
      <c r="X110">
        <v>209.8</v>
      </c>
      <c r="Y110">
        <v>205.05</v>
      </c>
      <c r="Z110">
        <v>210.95</v>
      </c>
      <c r="AA110">
        <v>197</v>
      </c>
      <c r="AB110">
        <v>249.05</v>
      </c>
      <c r="AC110" s="1">
        <f>(Table2[[#This Row],[Close Price]]/Table2[[#This Row],[Day Low]])-1</f>
        <v>2.2518159806295346E-2</v>
      </c>
      <c r="AD110" s="1">
        <f>(Table2[[#This Row],[Day High]]/Table2[[#This Row],[Close Price]])-1</f>
        <v>-6.3935590812218557E-3</v>
      </c>
      <c r="AE110" s="1">
        <f>(Table2[[#This Row],[Close Price]]/Table2[[#This Row],[Current Week Low]])-1</f>
        <v>2.9748841745915522E-2</v>
      </c>
      <c r="AF110" s="1">
        <f>(Table2[[#This Row],[Current Week High]]/Table2[[#This Row],[Close Price]])-1</f>
        <v>-9.4719393795883455E-4</v>
      </c>
      <c r="AG110" s="1">
        <f>(Table2[[#This Row],[Close Price]]/Table2[[#This Row],[Current Month Low]])-1</f>
        <v>7.1827411167512789E-2</v>
      </c>
      <c r="AH110" s="1">
        <f>(Table2[[#This Row],[Current Month High]]/Table2[[#This Row],[Close Price]])-1</f>
        <v>0.17949325124319215</v>
      </c>
      <c r="AI110">
        <v>25.029599810561201</v>
      </c>
      <c r="AJ110">
        <v>120.75274438055401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-0.1</v>
      </c>
      <c r="AM110" t="s">
        <v>3132</v>
      </c>
      <c r="AN110">
        <v>-17.37</v>
      </c>
      <c r="AO110" t="s">
        <v>3132</v>
      </c>
      <c r="AP110">
        <v>0.139742960352403</v>
      </c>
      <c r="AQ110">
        <f>(Table2[[#This Row],[Sharpe Ratio]]-AVERAGE(Table2[Sharpe Ratio]))/_xlfn.STDEV.P(Table2[Sharpe Ratio])</f>
        <v>0.85399543039959591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135</v>
      </c>
      <c r="AT110">
        <f>_xlfn.RANK.AVG(Table2[[#This Row],[6M Return vs Nifty Z-Score]],Table2[6M Return vs Nifty Z-Score])</f>
        <v>197</v>
      </c>
      <c r="AU110">
        <f>_xlfn.RANK.AVG(Table2[[#This Row],[Sharpe Ratio Z-Score]],Table2[Sharpe Ratio Z-Score])</f>
        <v>142</v>
      </c>
      <c r="AV110">
        <f>(Table2[[#This Row],[Rank 1Y]]+Table2[[#This Row],[Rank 6M]]+Table2[[#This Row],[Rank Sharpe]])/3</f>
        <v>158</v>
      </c>
    </row>
    <row r="111" spans="1:48" x14ac:dyDescent="0.3">
      <c r="A111" t="s">
        <v>391</v>
      </c>
      <c r="B111" t="s">
        <v>392</v>
      </c>
      <c r="C111" t="s">
        <v>3093</v>
      </c>
      <c r="D111" t="s">
        <v>206</v>
      </c>
      <c r="E111">
        <v>60002.992621725003</v>
      </c>
      <c r="F111">
        <v>1045.05</v>
      </c>
      <c r="G111">
        <v>53.5990895272964</v>
      </c>
      <c r="H111">
        <f>(Table2[[#This Row],[1Y Return vs Nifty]]-AVERAGE(Table2[1Y Return vs Nifty]))/_xlfn.STDEV.P(Table2[1Y Return vs Nifty])</f>
        <v>0.29301122431725413</v>
      </c>
      <c r="I111">
        <v>-4.5317289983032998</v>
      </c>
      <c r="J111">
        <f>(Table2[[#This Row],[1M Return vs Nifty]]-AVERAGE(Table2[1M Return vs Nifty]))/_xlfn.STDEV.P(Table2[1M Return vs Nifty])</f>
        <v>-0.40179644201313003</v>
      </c>
      <c r="K111">
        <v>53.273387522993602</v>
      </c>
      <c r="L111">
        <f>(Table2[[#This Row],[6M Return vs Nifty]]-AVERAGE(Table2[6M Return vs Nifty]))/_xlfn.STDEV.P(Table2[6M Return vs Nifty])</f>
        <v>1.4506606899062908</v>
      </c>
      <c r="M111">
        <v>1.4673477488259801</v>
      </c>
      <c r="N111">
        <f>(Table2[[#This Row],[1W Return vs Nifty]]-AVERAGE(Table2[1W Return vs Nifty]))/_xlfn.STDEV.P(Table2[1W Return vs Nifty])</f>
        <v>0.37154119815235298</v>
      </c>
      <c r="O111">
        <v>1019.47</v>
      </c>
      <c r="P111">
        <v>986.57055460021604</v>
      </c>
      <c r="Q111">
        <v>804.65256739734298</v>
      </c>
      <c r="R111">
        <v>61.124394371087298</v>
      </c>
      <c r="S111" s="1">
        <f>(Table2[[#This Row],[Close Price]]-Table2[[#This Row],[20D EMA]])/Table2[[#This Row],[20D EMA]]</f>
        <v>2.5091469096687424E-2</v>
      </c>
      <c r="T111" s="1">
        <f>(Table2[[#This Row],[Close Price]]-Table2[[#This Row],[50D EMA]])/Table2[[#This Row],[50D EMA]]</f>
        <v>5.9275482252236181E-2</v>
      </c>
      <c r="U111" s="1">
        <f>(Table2[[#This Row],[Close Price]]-Table2[[#This Row],[200D EMA]])/Table2[[#This Row],[200D EMA]]</f>
        <v>0.29875929356719133</v>
      </c>
      <c r="V111">
        <v>0.69407378299725297</v>
      </c>
      <c r="W111">
        <v>1030.05</v>
      </c>
      <c r="X111">
        <v>1045.9000000000001</v>
      </c>
      <c r="Y111">
        <v>997.25</v>
      </c>
      <c r="Z111">
        <v>1051.45</v>
      </c>
      <c r="AA111">
        <v>900</v>
      </c>
      <c r="AB111">
        <v>1051.45</v>
      </c>
      <c r="AC111" s="1">
        <f>(Table2[[#This Row],[Close Price]]/Table2[[#This Row],[Day Low]])-1</f>
        <v>1.4562399883500721E-2</v>
      </c>
      <c r="AD111" s="1">
        <f>(Table2[[#This Row],[Day High]]/Table2[[#This Row],[Close Price]])-1</f>
        <v>8.1335821252581653E-4</v>
      </c>
      <c r="AE111" s="1">
        <f>(Table2[[#This Row],[Close Price]]/Table2[[#This Row],[Current Week Low]])-1</f>
        <v>4.7931812484331759E-2</v>
      </c>
      <c r="AF111" s="1">
        <f>(Table2[[#This Row],[Current Week High]]/Table2[[#This Row],[Close Price]])-1</f>
        <v>6.1241088943113642E-3</v>
      </c>
      <c r="AG111" s="1">
        <f>(Table2[[#This Row],[Close Price]]/Table2[[#This Row],[Current Month Low]])-1</f>
        <v>0.16116666666666668</v>
      </c>
      <c r="AH111" s="1">
        <f>(Table2[[#This Row],[Current Month High]]/Table2[[#This Row],[Close Price]])-1</f>
        <v>6.1241088943113642E-3</v>
      </c>
      <c r="AI111">
        <v>15.5255729390938</v>
      </c>
      <c r="AJ111">
        <v>90.493984688297402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0.19</v>
      </c>
      <c r="AM111" t="s">
        <v>3133</v>
      </c>
      <c r="AN111">
        <v>2.85</v>
      </c>
      <c r="AO111" t="s">
        <v>3133</v>
      </c>
      <c r="AP111">
        <v>0.116537627033869</v>
      </c>
      <c r="AQ111">
        <f>(Table2[[#This Row],[Sharpe Ratio]]-AVERAGE(Table2[Sharpe Ratio]))/_xlfn.STDEV.P(Table2[Sharpe Ratio])</f>
        <v>0.5890600796660973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2.3024767500288652</v>
      </c>
      <c r="AS111">
        <f>_xlfn.RANK.AVG(Table2[[#This Row],[1Y Return vs Nifty Z-Score]],Table2[1Y Return vs Nifty Z-Score])</f>
        <v>214</v>
      </c>
      <c r="AT111">
        <f>_xlfn.RANK.AVG(Table2[[#This Row],[6M Return vs Nifty Z-Score]],Table2[6M Return vs Nifty Z-Score])</f>
        <v>61</v>
      </c>
      <c r="AU111">
        <f>_xlfn.RANK.AVG(Table2[[#This Row],[Sharpe Ratio Z-Score]],Table2[Sharpe Ratio Z-Score])</f>
        <v>200</v>
      </c>
      <c r="AV111">
        <f>(Table2[[#This Row],[Rank 1Y]]+Table2[[#This Row],[Rank 6M]]+Table2[[#This Row],[Rank Sharpe]])/3</f>
        <v>158.33333333333334</v>
      </c>
    </row>
    <row r="112" spans="1:48" x14ac:dyDescent="0.3">
      <c r="A112" t="s">
        <v>548</v>
      </c>
      <c r="B112" t="s">
        <v>549</v>
      </c>
      <c r="C112" t="s">
        <v>3088</v>
      </c>
      <c r="D112" t="s">
        <v>419</v>
      </c>
      <c r="E112">
        <v>35888.291517320002</v>
      </c>
      <c r="F112">
        <v>601.1</v>
      </c>
      <c r="G112">
        <v>129.46716750490299</v>
      </c>
      <c r="H112">
        <f>(Table2[[#This Row],[1Y Return vs Nifty]]-AVERAGE(Table2[1Y Return vs Nifty]))/_xlfn.STDEV.P(Table2[1Y Return vs Nifty])</f>
        <v>1.4344540429363355</v>
      </c>
      <c r="I112">
        <v>13.213524479402</v>
      </c>
      <c r="J112">
        <f>(Table2[[#This Row],[1M Return vs Nifty]]-AVERAGE(Table2[1M Return vs Nifty]))/_xlfn.STDEV.P(Table2[1M Return vs Nifty])</f>
        <v>1.2925988786163674</v>
      </c>
      <c r="K112">
        <v>19.785211212436199</v>
      </c>
      <c r="L112">
        <f>(Table2[[#This Row],[6M Return vs Nifty]]-AVERAGE(Table2[6M Return vs Nifty]))/_xlfn.STDEV.P(Table2[6M Return vs Nifty])</f>
        <v>0.36018809971972143</v>
      </c>
      <c r="M112">
        <v>-6.14924366351255</v>
      </c>
      <c r="N112">
        <f>(Table2[[#This Row],[1W Return vs Nifty]]-AVERAGE(Table2[1W Return vs Nifty]))/_xlfn.STDEV.P(Table2[1W Return vs Nifty])</f>
        <v>-1.1014282122388532</v>
      </c>
      <c r="O112">
        <v>599.57000000000005</v>
      </c>
      <c r="P112">
        <v>587.11912859383699</v>
      </c>
      <c r="Q112">
        <v>473.98491548544399</v>
      </c>
      <c r="R112">
        <v>48.713037234000097</v>
      </c>
      <c r="S112" s="1">
        <f>(Table2[[#This Row],[Close Price]]-Table2[[#This Row],[20D EMA]])/Table2[[#This Row],[20D EMA]]</f>
        <v>2.551828810647585E-3</v>
      </c>
      <c r="T112" s="1">
        <f>(Table2[[#This Row],[Close Price]]-Table2[[#This Row],[50D EMA]])/Table2[[#This Row],[50D EMA]]</f>
        <v>2.3812665480083272E-2</v>
      </c>
      <c r="U112" s="1">
        <f>(Table2[[#This Row],[Close Price]]-Table2[[#This Row],[200D EMA]])/Table2[[#This Row],[200D EMA]]</f>
        <v>0.26818381843305666</v>
      </c>
      <c r="V112">
        <v>1.1362333731807499</v>
      </c>
      <c r="W112">
        <v>596</v>
      </c>
      <c r="X112">
        <v>605</v>
      </c>
      <c r="Y112">
        <v>596.9</v>
      </c>
      <c r="Z112">
        <v>609.85</v>
      </c>
      <c r="AA112">
        <v>586.85</v>
      </c>
      <c r="AB112">
        <v>678</v>
      </c>
      <c r="AC112" s="1">
        <f>(Table2[[#This Row],[Close Price]]/Table2[[#This Row],[Day Low]])-1</f>
        <v>8.5570469798657012E-3</v>
      </c>
      <c r="AD112" s="1">
        <f>(Table2[[#This Row],[Day High]]/Table2[[#This Row],[Close Price]])-1</f>
        <v>6.4881051405756285E-3</v>
      </c>
      <c r="AE112" s="1">
        <f>(Table2[[#This Row],[Close Price]]/Table2[[#This Row],[Current Week Low]])-1</f>
        <v>7.0363544982410264E-3</v>
      </c>
      <c r="AF112" s="1">
        <f>(Table2[[#This Row],[Current Week High]]/Table2[[#This Row],[Close Price]])-1</f>
        <v>1.4556646148727426E-2</v>
      </c>
      <c r="AG112" s="1">
        <f>(Table2[[#This Row],[Close Price]]/Table2[[#This Row],[Current Month Low]])-1</f>
        <v>2.4282184544602625E-2</v>
      </c>
      <c r="AH112" s="1">
        <f>(Table2[[#This Row],[Current Month High]]/Table2[[#This Row],[Close Price]])-1</f>
        <v>0.12793212443852942</v>
      </c>
      <c r="AI112">
        <v>20.1131259357843</v>
      </c>
      <c r="AJ112">
        <v>185.795792226316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</v>
      </c>
      <c r="AM112" t="s">
        <v>3134</v>
      </c>
      <c r="AN112">
        <v>4.12</v>
      </c>
      <c r="AO112" t="s">
        <v>3133</v>
      </c>
      <c r="AP112">
        <v>0.118165949148756</v>
      </c>
      <c r="AQ112">
        <f>(Table2[[#This Row],[Sharpe Ratio]]-AVERAGE(Table2[Sharpe Ratio]))/_xlfn.STDEV.P(Table2[Sharpe Ratio])</f>
        <v>0.60765063747851811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2.5934634465120885</v>
      </c>
      <c r="AS112">
        <f>_xlfn.RANK.AVG(Table2[[#This Row],[1Y Return vs Nifty Z-Score]],Table2[1Y Return vs Nifty Z-Score])</f>
        <v>60</v>
      </c>
      <c r="AT112">
        <f>_xlfn.RANK.AVG(Table2[[#This Row],[6M Return vs Nifty Z-Score]],Table2[6M Return vs Nifty Z-Score])</f>
        <v>222</v>
      </c>
      <c r="AU112">
        <f>_xlfn.RANK.AVG(Table2[[#This Row],[Sharpe Ratio Z-Score]],Table2[Sharpe Ratio Z-Score])</f>
        <v>195</v>
      </c>
      <c r="AV112">
        <f>(Table2[[#This Row],[Rank 1Y]]+Table2[[#This Row],[Rank 6M]]+Table2[[#This Row],[Rank Sharpe]])/3</f>
        <v>159</v>
      </c>
    </row>
    <row r="113" spans="1:48" x14ac:dyDescent="0.3">
      <c r="A113" t="s">
        <v>1149</v>
      </c>
      <c r="B113" t="s">
        <v>1150</v>
      </c>
      <c r="C113" t="s">
        <v>3091</v>
      </c>
      <c r="D113" t="s">
        <v>46</v>
      </c>
      <c r="E113">
        <v>10492.223015444901</v>
      </c>
      <c r="F113">
        <v>1609.95</v>
      </c>
      <c r="G113">
        <v>44.472936733480701</v>
      </c>
      <c r="H113">
        <f>(Table2[[#This Row],[1Y Return vs Nifty]]-AVERAGE(Table2[1Y Return vs Nifty]))/_xlfn.STDEV.P(Table2[1Y Return vs Nifty])</f>
        <v>0.15570734308282905</v>
      </c>
      <c r="I113">
        <v>-4.4756137906745401</v>
      </c>
      <c r="J113">
        <f>(Table2[[#This Row],[1M Return vs Nifty]]-AVERAGE(Table2[1M Return vs Nifty]))/_xlfn.STDEV.P(Table2[1M Return vs Nifty])</f>
        <v>-0.39643831369212401</v>
      </c>
      <c r="K113">
        <v>68.005651844207605</v>
      </c>
      <c r="L113">
        <f>(Table2[[#This Row],[6M Return vs Nifty]]-AVERAGE(Table2[6M Return vs Nifty]))/_xlfn.STDEV.P(Table2[6M Return vs Nifty])</f>
        <v>1.9303861394107704</v>
      </c>
      <c r="M113">
        <v>4.2749891692115298</v>
      </c>
      <c r="N113">
        <f>(Table2[[#This Row],[1W Return vs Nifty]]-AVERAGE(Table2[1W Return vs Nifty]))/_xlfn.STDEV.P(Table2[1W Return vs Nifty])</f>
        <v>0.91450979180381198</v>
      </c>
      <c r="O113">
        <v>1624.57</v>
      </c>
      <c r="P113">
        <v>1596.0714036973</v>
      </c>
      <c r="Q113">
        <v>1261.7480361530199</v>
      </c>
      <c r="R113">
        <v>49.749707804370999</v>
      </c>
      <c r="S113" s="1">
        <f>(Table2[[#This Row],[Close Price]]-Table2[[#This Row],[20D EMA]])/Table2[[#This Row],[20D EMA]]</f>
        <v>-8.999304431326377E-3</v>
      </c>
      <c r="T113" s="1">
        <f>(Table2[[#This Row],[Close Price]]-Table2[[#This Row],[50D EMA]])/Table2[[#This Row],[50D EMA]]</f>
        <v>8.695473316889404E-3</v>
      </c>
      <c r="U113" s="1">
        <f>(Table2[[#This Row],[Close Price]]-Table2[[#This Row],[200D EMA]])/Table2[[#This Row],[200D EMA]]</f>
        <v>0.27596790632511953</v>
      </c>
      <c r="V113">
        <v>0.55572918956875805</v>
      </c>
      <c r="W113">
        <v>1605.65</v>
      </c>
      <c r="X113">
        <v>1631.95</v>
      </c>
      <c r="Y113">
        <v>1588.05</v>
      </c>
      <c r="Z113">
        <v>1642</v>
      </c>
      <c r="AA113">
        <v>1445.6</v>
      </c>
      <c r="AB113">
        <v>1642</v>
      </c>
      <c r="AC113" s="1">
        <f>(Table2[[#This Row],[Close Price]]/Table2[[#This Row],[Day Low]])-1</f>
        <v>2.6780431600907928E-3</v>
      </c>
      <c r="AD113" s="1">
        <f>(Table2[[#This Row],[Day High]]/Table2[[#This Row],[Close Price]])-1</f>
        <v>1.3665020652815274E-2</v>
      </c>
      <c r="AE113" s="1">
        <f>(Table2[[#This Row],[Close Price]]/Table2[[#This Row],[Current Week Low]])-1</f>
        <v>1.3790497780296729E-2</v>
      </c>
      <c r="AF113" s="1">
        <f>(Table2[[#This Row],[Current Week High]]/Table2[[#This Row],[Close Price]])-1</f>
        <v>1.9907450541942318E-2</v>
      </c>
      <c r="AG113" s="1">
        <f>(Table2[[#This Row],[Close Price]]/Table2[[#This Row],[Current Month Low]])-1</f>
        <v>0.1136898173768679</v>
      </c>
      <c r="AH113" s="1">
        <f>(Table2[[#This Row],[Current Month High]]/Table2[[#This Row],[Close Price]])-1</f>
        <v>1.9907450541942318E-2</v>
      </c>
      <c r="AI113">
        <v>16.767601478306698</v>
      </c>
      <c r="AJ113">
        <v>99.968947956775494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0.03</v>
      </c>
      <c r="AM113" t="s">
        <v>3133</v>
      </c>
      <c r="AN113">
        <v>-5.52</v>
      </c>
      <c r="AO113" t="s">
        <v>3132</v>
      </c>
      <c r="AP113">
        <v>0.11949599321806</v>
      </c>
      <c r="AQ113">
        <f>(Table2[[#This Row],[Sharpe Ratio]]-AVERAGE(Table2[Sharpe Ratio]))/_xlfn.STDEV.P(Table2[Sharpe Ratio])</f>
        <v>0.62283575407025527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3.2270007146755426</v>
      </c>
      <c r="AS113">
        <f>_xlfn.RANK.AVG(Table2[[#This Row],[1Y Return vs Nifty Z-Score]],Table2[1Y Return vs Nifty Z-Score])</f>
        <v>252</v>
      </c>
      <c r="AT113">
        <f>_xlfn.RANK.AVG(Table2[[#This Row],[6M Return vs Nifty Z-Score]],Table2[6M Return vs Nifty Z-Score])</f>
        <v>35</v>
      </c>
      <c r="AU113">
        <f>_xlfn.RANK.AVG(Table2[[#This Row],[Sharpe Ratio Z-Score]],Table2[Sharpe Ratio Z-Score])</f>
        <v>190</v>
      </c>
      <c r="AV113">
        <f>(Table2[[#This Row],[Rank 1Y]]+Table2[[#This Row],[Rank 6M]]+Table2[[#This Row],[Rank Sharpe]])/3</f>
        <v>159</v>
      </c>
    </row>
    <row r="114" spans="1:48" x14ac:dyDescent="0.3">
      <c r="A114" t="s">
        <v>974</v>
      </c>
      <c r="B114" t="s">
        <v>975</v>
      </c>
      <c r="C114" t="s">
        <v>3102</v>
      </c>
      <c r="D114" t="s">
        <v>302</v>
      </c>
      <c r="E114">
        <v>14600.253522720001</v>
      </c>
      <c r="F114">
        <v>386.8</v>
      </c>
      <c r="G114">
        <v>126.17825670323199</v>
      </c>
      <c r="H114">
        <f>(Table2[[#This Row],[1Y Return vs Nifty]]-AVERAGE(Table2[1Y Return vs Nifty]))/_xlfn.STDEV.P(Table2[1Y Return vs Nifty])</f>
        <v>1.3849720510931502</v>
      </c>
      <c r="I114">
        <v>42.889767410314597</v>
      </c>
      <c r="J114">
        <f>(Table2[[#This Row],[1M Return vs Nifty]]-AVERAGE(Table2[1M Return vs Nifty]))/_xlfn.STDEV.P(Table2[1M Return vs Nifty])</f>
        <v>4.1262178640637819</v>
      </c>
      <c r="K114">
        <v>18.196474404809901</v>
      </c>
      <c r="L114">
        <f>(Table2[[#This Row],[6M Return vs Nifty]]-AVERAGE(Table2[6M Return vs Nifty]))/_xlfn.STDEV.P(Table2[6M Return vs Nifty])</f>
        <v>0.30845420039744592</v>
      </c>
      <c r="M114">
        <v>9.1286619480181006</v>
      </c>
      <c r="N114">
        <f>(Table2[[#This Row],[1W Return vs Nifty]]-AVERAGE(Table2[1W Return vs Nifty]))/_xlfn.STDEV.P(Table2[1W Return vs Nifty])</f>
        <v>1.8531595294868661</v>
      </c>
      <c r="O114">
        <v>341.35</v>
      </c>
      <c r="P114">
        <v>303.37126020977502</v>
      </c>
      <c r="Q114">
        <v>260.95573204167198</v>
      </c>
      <c r="R114">
        <v>73.064280160760305</v>
      </c>
      <c r="S114" s="1">
        <f>(Table2[[#This Row],[Close Price]]-Table2[[#This Row],[20D EMA]])/Table2[[#This Row],[20D EMA]]</f>
        <v>0.13314779551779693</v>
      </c>
      <c r="T114" s="1">
        <f>(Table2[[#This Row],[Close Price]]-Table2[[#This Row],[50D EMA]])/Table2[[#This Row],[50D EMA]]</f>
        <v>0.27500541657286759</v>
      </c>
      <c r="U114" s="1">
        <f>(Table2[[#This Row],[Close Price]]-Table2[[#This Row],[200D EMA]])/Table2[[#This Row],[200D EMA]]</f>
        <v>0.48224373909607005</v>
      </c>
      <c r="V114">
        <v>3.6781887179746802</v>
      </c>
      <c r="W114">
        <v>380.35</v>
      </c>
      <c r="X114">
        <v>389.5</v>
      </c>
      <c r="Y114">
        <v>382.95</v>
      </c>
      <c r="Z114">
        <v>394.75</v>
      </c>
      <c r="AA114">
        <v>324.3</v>
      </c>
      <c r="AB114">
        <v>419.85</v>
      </c>
      <c r="AC114" s="1">
        <f>(Table2[[#This Row],[Close Price]]/Table2[[#This Row],[Day Low]])-1</f>
        <v>1.695806494018659E-2</v>
      </c>
      <c r="AD114" s="1">
        <f>(Table2[[#This Row],[Day High]]/Table2[[#This Row],[Close Price]])-1</f>
        <v>6.9803516028954515E-3</v>
      </c>
      <c r="AE114" s="1">
        <f>(Table2[[#This Row],[Close Price]]/Table2[[#This Row],[Current Week Low]])-1</f>
        <v>1.0053531792662218E-2</v>
      </c>
      <c r="AF114" s="1">
        <f>(Table2[[#This Row],[Current Week High]]/Table2[[#This Row],[Close Price]])-1</f>
        <v>2.0553257497414545E-2</v>
      </c>
      <c r="AG114" s="1">
        <f>(Table2[[#This Row],[Close Price]]/Table2[[#This Row],[Current Month Low]])-1</f>
        <v>0.19272278754239891</v>
      </c>
      <c r="AH114" s="1">
        <f>(Table2[[#This Row],[Current Month High]]/Table2[[#This Row],[Close Price]])-1</f>
        <v>8.544467425025859E-2</v>
      </c>
      <c r="AI114">
        <v>8.5444674250258501</v>
      </c>
      <c r="AJ114">
        <v>153.30713817943601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0.47</v>
      </c>
      <c r="AM114" t="s">
        <v>3133</v>
      </c>
      <c r="AN114">
        <v>34.26</v>
      </c>
      <c r="AO114" t="s">
        <v>3133</v>
      </c>
      <c r="AP114">
        <v>0.12780835106314201</v>
      </c>
      <c r="AQ114">
        <f>(Table2[[#This Row],[Sharpe Ratio]]-AVERAGE(Table2[Sharpe Ratio]))/_xlfn.STDEV.P(Table2[Sharpe Ratio])</f>
        <v>0.71773796516455723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8.3905416102058012</v>
      </c>
      <c r="AS114">
        <f>_xlfn.RANK.AVG(Table2[[#This Row],[1Y Return vs Nifty Z-Score]],Table2[1Y Return vs Nifty Z-Score])</f>
        <v>65</v>
      </c>
      <c r="AT114">
        <f>_xlfn.RANK.AVG(Table2[[#This Row],[6M Return vs Nifty Z-Score]],Table2[6M Return vs Nifty Z-Score])</f>
        <v>239</v>
      </c>
      <c r="AU114">
        <f>_xlfn.RANK.AVG(Table2[[#This Row],[Sharpe Ratio Z-Score]],Table2[Sharpe Ratio Z-Score])</f>
        <v>174</v>
      </c>
      <c r="AV114">
        <f>(Table2[[#This Row],[Rank 1Y]]+Table2[[#This Row],[Rank 6M]]+Table2[[#This Row],[Rank Sharpe]])/3</f>
        <v>159.33333333333334</v>
      </c>
    </row>
    <row r="115" spans="1:48" x14ac:dyDescent="0.3">
      <c r="A115" t="s">
        <v>1031</v>
      </c>
      <c r="B115" t="s">
        <v>1032</v>
      </c>
      <c r="C115" t="s">
        <v>3102</v>
      </c>
      <c r="D115" t="s">
        <v>377</v>
      </c>
      <c r="E115">
        <v>12799.253076749999</v>
      </c>
      <c r="F115">
        <v>1013.9</v>
      </c>
      <c r="G115">
        <v>59.988482929283599</v>
      </c>
      <c r="H115">
        <f>(Table2[[#This Row],[1Y Return vs Nifty]]-AVERAGE(Table2[1Y Return vs Nifty]))/_xlfn.STDEV.P(Table2[1Y Return vs Nifty])</f>
        <v>0.38914028687480423</v>
      </c>
      <c r="I115">
        <v>32.027253191157399</v>
      </c>
      <c r="J115">
        <f>(Table2[[#This Row],[1M Return vs Nifty]]-AVERAGE(Table2[1M Return vs Nifty]))/_xlfn.STDEV.P(Table2[1M Return vs Nifty])</f>
        <v>3.0890169423448888</v>
      </c>
      <c r="K115">
        <v>90.125824679659004</v>
      </c>
      <c r="L115">
        <f>(Table2[[#This Row],[6M Return vs Nifty]]-AVERAGE(Table2[6M Return vs Nifty]))/_xlfn.STDEV.P(Table2[6M Return vs Nifty])</f>
        <v>2.6506834151882157</v>
      </c>
      <c r="M115">
        <v>5.6468566224729999</v>
      </c>
      <c r="N115">
        <f>(Table2[[#This Row],[1W Return vs Nifty]]-AVERAGE(Table2[1W Return vs Nifty]))/_xlfn.STDEV.P(Table2[1W Return vs Nifty])</f>
        <v>1.1798146617082106</v>
      </c>
      <c r="O115">
        <v>903.68</v>
      </c>
      <c r="P115">
        <v>791.20399423577999</v>
      </c>
      <c r="Q115">
        <v>656.64193571909402</v>
      </c>
      <c r="R115">
        <v>72.719061246124895</v>
      </c>
      <c r="S115" s="1">
        <f>(Table2[[#This Row],[Close Price]]-Table2[[#This Row],[20D EMA]])/Table2[[#This Row],[20D EMA]]</f>
        <v>0.1219679532577904</v>
      </c>
      <c r="T115" s="1">
        <f>(Table2[[#This Row],[Close Price]]-Table2[[#This Row],[50D EMA]])/Table2[[#This Row],[50D EMA]]</f>
        <v>0.28146471376110904</v>
      </c>
      <c r="U115" s="1">
        <f>(Table2[[#This Row],[Close Price]]-Table2[[#This Row],[200D EMA]])/Table2[[#This Row],[200D EMA]]</f>
        <v>0.54406830396792993</v>
      </c>
      <c r="V115">
        <v>1.3640898865165501</v>
      </c>
      <c r="W115">
        <v>986.35</v>
      </c>
      <c r="X115">
        <v>1019</v>
      </c>
      <c r="Y115">
        <v>981.1</v>
      </c>
      <c r="Z115">
        <v>1029</v>
      </c>
      <c r="AA115">
        <v>908.35</v>
      </c>
      <c r="AB115">
        <v>1036.0999999999999</v>
      </c>
      <c r="AC115" s="1">
        <f>(Table2[[#This Row],[Close Price]]/Table2[[#This Row],[Day Low]])-1</f>
        <v>2.7931261722512257E-2</v>
      </c>
      <c r="AD115" s="1">
        <f>(Table2[[#This Row],[Day High]]/Table2[[#This Row],[Close Price]])-1</f>
        <v>5.0300818621165089E-3</v>
      </c>
      <c r="AE115" s="1">
        <f>(Table2[[#This Row],[Close Price]]/Table2[[#This Row],[Current Week Low]])-1</f>
        <v>3.3431862195494766E-2</v>
      </c>
      <c r="AF115" s="1">
        <f>(Table2[[#This Row],[Current Week High]]/Table2[[#This Row],[Close Price]])-1</f>
        <v>1.4892987474109942E-2</v>
      </c>
      <c r="AG115" s="1">
        <f>(Table2[[#This Row],[Close Price]]/Table2[[#This Row],[Current Month Low]])-1</f>
        <v>0.11619970275774749</v>
      </c>
      <c r="AH115" s="1">
        <f>(Table2[[#This Row],[Current Month High]]/Table2[[#This Row],[Close Price]])-1</f>
        <v>2.189565045862496E-2</v>
      </c>
      <c r="AI115">
        <v>2.1895650458624898</v>
      </c>
      <c r="AJ115">
        <v>125.311111111111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0.82</v>
      </c>
      <c r="AM115" t="s">
        <v>3133</v>
      </c>
      <c r="AN115">
        <v>19.579999999999998</v>
      </c>
      <c r="AO115" t="s">
        <v>3133</v>
      </c>
      <c r="AP115">
        <v>8.6858060132372003E-2</v>
      </c>
      <c r="AQ115">
        <f>(Table2[[#This Row],[Sharpe Ratio]]-AVERAGE(Table2[Sharpe Ratio]))/_xlfn.STDEV.P(Table2[Sharpe Ratio])</f>
        <v>0.25020838731026424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7.5588636934263835</v>
      </c>
      <c r="AS115">
        <f>_xlfn.RANK.AVG(Table2[[#This Row],[1Y Return vs Nifty Z-Score]],Table2[1Y Return vs Nifty Z-Score])</f>
        <v>194</v>
      </c>
      <c r="AT115">
        <f>_xlfn.RANK.AVG(Table2[[#This Row],[6M Return vs Nifty Z-Score]],Table2[6M Return vs Nifty Z-Score])</f>
        <v>14</v>
      </c>
      <c r="AU115">
        <f>_xlfn.RANK.AVG(Table2[[#This Row],[Sharpe Ratio Z-Score]],Table2[Sharpe Ratio Z-Score])</f>
        <v>275</v>
      </c>
      <c r="AV115">
        <f>(Table2[[#This Row],[Rank 1Y]]+Table2[[#This Row],[Rank 6M]]+Table2[[#This Row],[Rank Sharpe]])/3</f>
        <v>161</v>
      </c>
    </row>
    <row r="116" spans="1:48" x14ac:dyDescent="0.3">
      <c r="A116" t="s">
        <v>157</v>
      </c>
      <c r="B116" t="s">
        <v>158</v>
      </c>
      <c r="C116" t="s">
        <v>3088</v>
      </c>
      <c r="D116" t="s">
        <v>119</v>
      </c>
      <c r="E116">
        <v>163899.55391039999</v>
      </c>
      <c r="F116">
        <v>496.65</v>
      </c>
      <c r="G116">
        <v>109.783399784618</v>
      </c>
      <c r="H116">
        <f>(Table2[[#This Row],[1Y Return vs Nifty]]-AVERAGE(Table2[1Y Return vs Nifty]))/_xlfn.STDEV.P(Table2[1Y Return vs Nifty])</f>
        <v>1.1383097895611933</v>
      </c>
      <c r="I116">
        <v>-12.0847121580549</v>
      </c>
      <c r="J116">
        <f>(Table2[[#This Row],[1M Return vs Nifty]]-AVERAGE(Table2[1M Return vs Nifty]))/_xlfn.STDEV.P(Table2[1M Return vs Nifty])</f>
        <v>-1.1229886942824634</v>
      </c>
      <c r="K116">
        <v>4.4591102005705503</v>
      </c>
      <c r="L116">
        <f>(Table2[[#This Row],[6M Return vs Nifty]]-AVERAGE(Table2[6M Return vs Nifty]))/_xlfn.STDEV.P(Table2[6M Return vs Nifty])</f>
        <v>-0.1388744026059526</v>
      </c>
      <c r="M116">
        <v>-3.6187677559333302</v>
      </c>
      <c r="N116">
        <f>(Table2[[#This Row],[1W Return vs Nifty]]-AVERAGE(Table2[1W Return vs Nifty]))/_xlfn.STDEV.P(Table2[1W Return vs Nifty])</f>
        <v>-0.61206054055857406</v>
      </c>
      <c r="O116">
        <v>516.82000000000005</v>
      </c>
      <c r="P116">
        <v>508.178388318592</v>
      </c>
      <c r="Q116">
        <v>420.20023551403102</v>
      </c>
      <c r="R116">
        <v>38.417069404912603</v>
      </c>
      <c r="S116" s="1">
        <f>(Table2[[#This Row],[Close Price]]-Table2[[#This Row],[20D EMA]])/Table2[[#This Row],[20D EMA]]</f>
        <v>-3.9027127433149011E-2</v>
      </c>
      <c r="T116" s="1">
        <f>(Table2[[#This Row],[Close Price]]-Table2[[#This Row],[50D EMA]])/Table2[[#This Row],[50D EMA]]</f>
        <v>-2.2685711520979784E-2</v>
      </c>
      <c r="U116" s="1">
        <f>(Table2[[#This Row],[Close Price]]-Table2[[#This Row],[200D EMA]])/Table2[[#This Row],[200D EMA]]</f>
        <v>0.18193651032215141</v>
      </c>
      <c r="V116">
        <v>0.72820211048657002</v>
      </c>
      <c r="W116">
        <v>491</v>
      </c>
      <c r="X116">
        <v>497.7</v>
      </c>
      <c r="Y116">
        <v>490.7</v>
      </c>
      <c r="Z116">
        <v>503.45</v>
      </c>
      <c r="AA116">
        <v>471.35</v>
      </c>
      <c r="AB116">
        <v>559.5</v>
      </c>
      <c r="AC116" s="1">
        <f>(Table2[[#This Row],[Close Price]]/Table2[[#This Row],[Day Low]])-1</f>
        <v>1.1507128309572234E-2</v>
      </c>
      <c r="AD116" s="1">
        <f>(Table2[[#This Row],[Day High]]/Table2[[#This Row],[Close Price]])-1</f>
        <v>2.1141649048626032E-3</v>
      </c>
      <c r="AE116" s="1">
        <f>(Table2[[#This Row],[Close Price]]/Table2[[#This Row],[Current Week Low]])-1</f>
        <v>1.2125534950071293E-2</v>
      </c>
      <c r="AF116" s="1">
        <f>(Table2[[#This Row],[Current Week High]]/Table2[[#This Row],[Close Price]])-1</f>
        <v>1.3691734621967155E-2</v>
      </c>
      <c r="AG116" s="1">
        <f>(Table2[[#This Row],[Close Price]]/Table2[[#This Row],[Current Month Low]])-1</f>
        <v>5.3675612602100298E-2</v>
      </c>
      <c r="AH116" s="1">
        <f>(Table2[[#This Row],[Current Month High]]/Table2[[#This Row],[Close Price]])-1</f>
        <v>0.12654787073391738</v>
      </c>
      <c r="AI116">
        <v>16.782442363837699</v>
      </c>
      <c r="AJ116">
        <v>147.76752307308499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</v>
      </c>
      <c r="AM116" t="s">
        <v>3134</v>
      </c>
      <c r="AN116">
        <v>-5.41</v>
      </c>
      <c r="AO116" t="s">
        <v>3132</v>
      </c>
      <c r="AP116">
        <v>0.19806987980384899</v>
      </c>
      <c r="AQ116">
        <f>(Table2[[#This Row],[Sharpe Ratio]]-AVERAGE(Table2[Sharpe Ratio]))/_xlfn.STDEV.P(Table2[Sharpe Ratio])</f>
        <v>1.5199140211802438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0.78430017329444712</v>
      </c>
      <c r="AS116">
        <f>_xlfn.RANK.AVG(Table2[[#This Row],[1Y Return vs Nifty Z-Score]],Table2[1Y Return vs Nifty Z-Score])</f>
        <v>89</v>
      </c>
      <c r="AT116">
        <f>_xlfn.RANK.AVG(Table2[[#This Row],[6M Return vs Nifty Z-Score]],Table2[6M Return vs Nifty Z-Score])</f>
        <v>352</v>
      </c>
      <c r="AU116">
        <f>_xlfn.RANK.AVG(Table2[[#This Row],[Sharpe Ratio Z-Score]],Table2[Sharpe Ratio Z-Score])</f>
        <v>44</v>
      </c>
      <c r="AV116">
        <f>(Table2[[#This Row],[Rank 1Y]]+Table2[[#This Row],[Rank 6M]]+Table2[[#This Row],[Rank Sharpe]])/3</f>
        <v>161.66666666666666</v>
      </c>
    </row>
    <row r="117" spans="1:48" x14ac:dyDescent="0.3">
      <c r="A117" t="s">
        <v>813</v>
      </c>
      <c r="B117" t="s">
        <v>814</v>
      </c>
      <c r="C117" t="s">
        <v>3101</v>
      </c>
      <c r="D117" t="s">
        <v>141</v>
      </c>
      <c r="E117">
        <v>19291.434550170001</v>
      </c>
      <c r="F117">
        <v>1704.75</v>
      </c>
      <c r="G117">
        <v>186.32919821750701</v>
      </c>
      <c r="H117">
        <f>(Table2[[#This Row],[1Y Return vs Nifty]]-AVERAGE(Table2[1Y Return vs Nifty]))/_xlfn.STDEV.P(Table2[1Y Return vs Nifty])</f>
        <v>2.2899489801898794</v>
      </c>
      <c r="I117">
        <v>-15.001358162497301</v>
      </c>
      <c r="J117">
        <f>(Table2[[#This Row],[1M Return vs Nifty]]-AVERAGE(Table2[1M Return vs Nifty]))/_xlfn.STDEV.P(Table2[1M Return vs Nifty])</f>
        <v>-1.4014829602600596</v>
      </c>
      <c r="K117">
        <v>17.2428358592562</v>
      </c>
      <c r="L117">
        <f>(Table2[[#This Row],[6M Return vs Nifty]]-AVERAGE(Table2[6M Return vs Nifty]))/_xlfn.STDEV.P(Table2[6M Return vs Nifty])</f>
        <v>0.27740095087953004</v>
      </c>
      <c r="M117">
        <v>2.62696209487174</v>
      </c>
      <c r="N117">
        <f>(Table2[[#This Row],[1W Return vs Nifty]]-AVERAGE(Table2[1W Return vs Nifty]))/_xlfn.STDEV.P(Table2[1W Return vs Nifty])</f>
        <v>0.59579852890652751</v>
      </c>
      <c r="O117">
        <v>1792.78</v>
      </c>
      <c r="P117">
        <v>1832.42634974523</v>
      </c>
      <c r="Q117">
        <v>1499.8414642996199</v>
      </c>
      <c r="R117">
        <v>32.180769006428299</v>
      </c>
      <c r="S117" s="1">
        <f>(Table2[[#This Row],[Close Price]]-Table2[[#This Row],[20D EMA]])/Table2[[#This Row],[20D EMA]]</f>
        <v>-4.9102511183748129E-2</v>
      </c>
      <c r="T117" s="1">
        <f>(Table2[[#This Row],[Close Price]]-Table2[[#This Row],[50D EMA]])/Table2[[#This Row],[50D EMA]]</f>
        <v>-6.967611536637279E-2</v>
      </c>
      <c r="U117" s="1">
        <f>(Table2[[#This Row],[Close Price]]-Table2[[#This Row],[200D EMA]])/Table2[[#This Row],[200D EMA]]</f>
        <v>0.13662012991224115</v>
      </c>
      <c r="V117">
        <v>1.11679960479137</v>
      </c>
      <c r="W117">
        <v>1686</v>
      </c>
      <c r="X117">
        <v>1730</v>
      </c>
      <c r="Y117">
        <v>1676.55</v>
      </c>
      <c r="Z117">
        <v>1734.95</v>
      </c>
      <c r="AA117">
        <v>1597</v>
      </c>
      <c r="AB117">
        <v>1845</v>
      </c>
      <c r="AC117" s="1">
        <f>(Table2[[#This Row],[Close Price]]/Table2[[#This Row],[Day Low]])-1</f>
        <v>1.1120996441281061E-2</v>
      </c>
      <c r="AD117" s="1">
        <f>(Table2[[#This Row],[Day High]]/Table2[[#This Row],[Close Price]])-1</f>
        <v>1.4811555946619759E-2</v>
      </c>
      <c r="AE117" s="1">
        <f>(Table2[[#This Row],[Close Price]]/Table2[[#This Row],[Current Week Low]])-1</f>
        <v>1.6820255882616042E-2</v>
      </c>
      <c r="AF117" s="1">
        <f>(Table2[[#This Row],[Current Week High]]/Table2[[#This Row],[Close Price]])-1</f>
        <v>1.7715207508432362E-2</v>
      </c>
      <c r="AG117" s="1">
        <f>(Table2[[#This Row],[Close Price]]/Table2[[#This Row],[Current Month Low]])-1</f>
        <v>6.7470256731371414E-2</v>
      </c>
      <c r="AH117" s="1">
        <f>(Table2[[#This Row],[Current Month High]]/Table2[[#This Row],[Close Price]])-1</f>
        <v>8.2270127584689767E-2</v>
      </c>
      <c r="AI117">
        <v>26.751923359553999</v>
      </c>
      <c r="AJ117">
        <v>215.91859896042899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-0.08</v>
      </c>
      <c r="AM117" t="s">
        <v>3132</v>
      </c>
      <c r="AN117">
        <v>-8.4700000000000006</v>
      </c>
      <c r="AO117" t="s">
        <v>3132</v>
      </c>
      <c r="AP117">
        <v>0.108008625359719</v>
      </c>
      <c r="AQ117">
        <f>(Table2[[#This Row],[Sharpe Ratio]]-AVERAGE(Table2[Sharpe Ratio]))/_xlfn.STDEV.P(Table2[Sharpe Ratio])</f>
        <v>0.4916844454129678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23</v>
      </c>
      <c r="AT117">
        <f>_xlfn.RANK.AVG(Table2[[#This Row],[6M Return vs Nifty Z-Score]],Table2[6M Return vs Nifty Z-Score])</f>
        <v>247</v>
      </c>
      <c r="AU117">
        <f>_xlfn.RANK.AVG(Table2[[#This Row],[Sharpe Ratio Z-Score]],Table2[Sharpe Ratio Z-Score])</f>
        <v>216</v>
      </c>
      <c r="AV117">
        <f>(Table2[[#This Row],[Rank 1Y]]+Table2[[#This Row],[Rank 6M]]+Table2[[#This Row],[Rank Sharpe]])/3</f>
        <v>162</v>
      </c>
    </row>
    <row r="118" spans="1:48" x14ac:dyDescent="0.3">
      <c r="A118" t="s">
        <v>957</v>
      </c>
      <c r="B118" t="s">
        <v>958</v>
      </c>
      <c r="C118" t="s">
        <v>3088</v>
      </c>
      <c r="D118" t="s">
        <v>257</v>
      </c>
      <c r="E118">
        <v>15168.700038139999</v>
      </c>
      <c r="F118">
        <v>3654.2</v>
      </c>
      <c r="G118">
        <v>132.34745339370201</v>
      </c>
      <c r="H118">
        <f>(Table2[[#This Row],[1Y Return vs Nifty]]-AVERAGE(Table2[1Y Return vs Nifty]))/_xlfn.STDEV.P(Table2[1Y Return vs Nifty])</f>
        <v>1.4777882321102056</v>
      </c>
      <c r="I118">
        <v>-12.604885499358</v>
      </c>
      <c r="J118">
        <f>(Table2[[#This Row],[1M Return vs Nifty]]-AVERAGE(Table2[1M Return vs Nifty]))/_xlfn.STDEV.P(Table2[1M Return vs Nifty])</f>
        <v>-1.1726571465549274</v>
      </c>
      <c r="K118">
        <v>-0.83337923167694805</v>
      </c>
      <c r="L118">
        <f>(Table2[[#This Row],[6M Return vs Nifty]]-AVERAGE(Table2[6M Return vs Nifty]))/_xlfn.STDEV.P(Table2[6M Return vs Nifty])</f>
        <v>-0.3112132784586375</v>
      </c>
      <c r="M118">
        <v>-2.1909666038757099</v>
      </c>
      <c r="N118">
        <f>(Table2[[#This Row],[1W Return vs Nifty]]-AVERAGE(Table2[1W Return vs Nifty]))/_xlfn.STDEV.P(Table2[1W Return vs Nifty])</f>
        <v>-0.33593867616458012</v>
      </c>
      <c r="O118">
        <v>3723.14</v>
      </c>
      <c r="P118">
        <v>3816.1947096030499</v>
      </c>
      <c r="Q118">
        <v>3305.3618385592099</v>
      </c>
      <c r="R118">
        <v>43.0862982447997</v>
      </c>
      <c r="S118" s="1">
        <f>(Table2[[#This Row],[Close Price]]-Table2[[#This Row],[20D EMA]])/Table2[[#This Row],[20D EMA]]</f>
        <v>-1.8516628437286822E-2</v>
      </c>
      <c r="T118" s="1">
        <f>(Table2[[#This Row],[Close Price]]-Table2[[#This Row],[50D EMA]])/Table2[[#This Row],[50D EMA]]</f>
        <v>-4.2449277861899323E-2</v>
      </c>
      <c r="U118" s="1">
        <f>(Table2[[#This Row],[Close Price]]-Table2[[#This Row],[200D EMA]])/Table2[[#This Row],[200D EMA]]</f>
        <v>0.1055370572054667</v>
      </c>
      <c r="V118">
        <v>0.65229522598074796</v>
      </c>
      <c r="W118">
        <v>3618</v>
      </c>
      <c r="X118">
        <v>3687.75</v>
      </c>
      <c r="Y118">
        <v>3600</v>
      </c>
      <c r="Z118">
        <v>3735.95</v>
      </c>
      <c r="AA118">
        <v>3563</v>
      </c>
      <c r="AB118">
        <v>3772.95</v>
      </c>
      <c r="AC118" s="1">
        <f>(Table2[[#This Row],[Close Price]]/Table2[[#This Row],[Day Low]])-1</f>
        <v>1.0005527915975643E-2</v>
      </c>
      <c r="AD118" s="1">
        <f>(Table2[[#This Row],[Day High]]/Table2[[#This Row],[Close Price]])-1</f>
        <v>9.1812161348585608E-3</v>
      </c>
      <c r="AE118" s="1">
        <f>(Table2[[#This Row],[Close Price]]/Table2[[#This Row],[Current Week Low]])-1</f>
        <v>1.50555555555556E-2</v>
      </c>
      <c r="AF118" s="1">
        <f>(Table2[[#This Row],[Current Week High]]/Table2[[#This Row],[Close Price]])-1</f>
        <v>2.2371517705653821E-2</v>
      </c>
      <c r="AG118" s="1">
        <f>(Table2[[#This Row],[Close Price]]/Table2[[#This Row],[Current Month Low]])-1</f>
        <v>2.5596407521751185E-2</v>
      </c>
      <c r="AH118" s="1">
        <f>(Table2[[#This Row],[Current Month High]]/Table2[[#This Row],[Close Price]])-1</f>
        <v>3.2496852936347187E-2</v>
      </c>
      <c r="AI118">
        <v>17.6714465546494</v>
      </c>
      <c r="AJ118">
        <v>170.681481481481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-0.15</v>
      </c>
      <c r="AM118" t="s">
        <v>3132</v>
      </c>
      <c r="AN118">
        <v>-1.45</v>
      </c>
      <c r="AO118" t="s">
        <v>3132</v>
      </c>
      <c r="AP118">
        <v>0.26795785930442101</v>
      </c>
      <c r="AQ118">
        <f>(Table2[[#This Row],[Sharpe Ratio]]-AVERAGE(Table2[Sharpe Ratio]))/_xlfn.STDEV.P(Table2[Sharpe Ratio])</f>
        <v>2.3178252645516597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57</v>
      </c>
      <c r="AT118">
        <f>_xlfn.RANK.AVG(Table2[[#This Row],[6M Return vs Nifty Z-Score]],Table2[6M Return vs Nifty Z-Score])</f>
        <v>422</v>
      </c>
      <c r="AU118">
        <f>_xlfn.RANK.AVG(Table2[[#This Row],[Sharpe Ratio Z-Score]],Table2[Sharpe Ratio Z-Score])</f>
        <v>7</v>
      </c>
      <c r="AV118">
        <f>(Table2[[#This Row],[Rank 1Y]]+Table2[[#This Row],[Rank 6M]]+Table2[[#This Row],[Rank Sharpe]])/3</f>
        <v>162</v>
      </c>
    </row>
    <row r="119" spans="1:48" x14ac:dyDescent="0.3">
      <c r="A119" t="s">
        <v>542</v>
      </c>
      <c r="B119" t="s">
        <v>543</v>
      </c>
      <c r="C119" t="s">
        <v>3094</v>
      </c>
      <c r="D119" t="s">
        <v>153</v>
      </c>
      <c r="E119">
        <v>37154.927938155</v>
      </c>
      <c r="F119">
        <v>267.95</v>
      </c>
      <c r="G119">
        <v>80.402577742346494</v>
      </c>
      <c r="H119">
        <f>(Table2[[#This Row],[1Y Return vs Nifty]]-AVERAGE(Table2[1Y Return vs Nifty]))/_xlfn.STDEV.P(Table2[1Y Return vs Nifty])</f>
        <v>0.69627238438039041</v>
      </c>
      <c r="I119">
        <v>-7.0309602664883499</v>
      </c>
      <c r="J119">
        <f>(Table2[[#This Row],[1M Return vs Nifty]]-AVERAGE(Table2[1M Return vs Nifty]))/_xlfn.STDEV.P(Table2[1M Return vs Nifty])</f>
        <v>-0.64043410201071915</v>
      </c>
      <c r="K119">
        <v>12.722825798260599</v>
      </c>
      <c r="L119">
        <f>(Table2[[#This Row],[6M Return vs Nifty]]-AVERAGE(Table2[6M Return vs Nifty]))/_xlfn.STDEV.P(Table2[6M Return vs Nifty])</f>
        <v>0.13021625401297246</v>
      </c>
      <c r="M119">
        <v>-0.85164811831009801</v>
      </c>
      <c r="N119">
        <f>(Table2[[#This Row],[1W Return vs Nifty]]-AVERAGE(Table2[1W Return vs Nifty]))/_xlfn.STDEV.P(Table2[1W Return vs Nifty])</f>
        <v>-7.6928437435768091E-2</v>
      </c>
      <c r="O119">
        <v>271.02</v>
      </c>
      <c r="P119">
        <v>260.90633732450999</v>
      </c>
      <c r="Q119">
        <v>221.78295762870599</v>
      </c>
      <c r="R119">
        <v>46.3031530002634</v>
      </c>
      <c r="S119" s="1">
        <f>(Table2[[#This Row],[Close Price]]-Table2[[#This Row],[20D EMA]])/Table2[[#This Row],[20D EMA]]</f>
        <v>-1.1327577300568199E-2</v>
      </c>
      <c r="T119" s="1">
        <f>(Table2[[#This Row],[Close Price]]-Table2[[#This Row],[50D EMA]])/Table2[[#This Row],[50D EMA]]</f>
        <v>2.6996901446396195E-2</v>
      </c>
      <c r="U119" s="1">
        <f>(Table2[[#This Row],[Close Price]]-Table2[[#This Row],[200D EMA]])/Table2[[#This Row],[200D EMA]]</f>
        <v>0.20816316485680444</v>
      </c>
      <c r="V119">
        <v>0.61615127086969901</v>
      </c>
      <c r="W119">
        <v>265.39999999999998</v>
      </c>
      <c r="X119">
        <v>270.89999999999998</v>
      </c>
      <c r="Y119">
        <v>258.64999999999998</v>
      </c>
      <c r="Z119">
        <v>269</v>
      </c>
      <c r="AA119">
        <v>253.3</v>
      </c>
      <c r="AB119">
        <v>293.5</v>
      </c>
      <c r="AC119" s="1">
        <f>(Table2[[#This Row],[Close Price]]/Table2[[#This Row],[Day Low]])-1</f>
        <v>9.6081386586286399E-3</v>
      </c>
      <c r="AD119" s="1">
        <f>(Table2[[#This Row],[Day High]]/Table2[[#This Row],[Close Price]])-1</f>
        <v>1.100951670087702E-2</v>
      </c>
      <c r="AE119" s="1">
        <f>(Table2[[#This Row],[Close Price]]/Table2[[#This Row],[Current Week Low]])-1</f>
        <v>3.595592499516731E-2</v>
      </c>
      <c r="AF119" s="1">
        <f>(Table2[[#This Row],[Current Week High]]/Table2[[#This Row],[Close Price]])-1</f>
        <v>3.9186415376002426E-3</v>
      </c>
      <c r="AG119" s="1">
        <f>(Table2[[#This Row],[Close Price]]/Table2[[#This Row],[Current Month Low]])-1</f>
        <v>5.7836557441768521E-2</v>
      </c>
      <c r="AH119" s="1">
        <f>(Table2[[#This Row],[Current Month High]]/Table2[[#This Row],[Close Price]])-1</f>
        <v>9.5353610748273976E-2</v>
      </c>
      <c r="AI119">
        <v>16.364993468930699</v>
      </c>
      <c r="AJ119">
        <v>129.409246575342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0.08</v>
      </c>
      <c r="AM119" t="s">
        <v>3133</v>
      </c>
      <c r="AN119">
        <v>-4.84</v>
      </c>
      <c r="AO119" t="s">
        <v>3132</v>
      </c>
      <c r="AP119">
        <v>0.172823648172832</v>
      </c>
      <c r="AQ119">
        <f>(Table2[[#This Row],[Sharpe Ratio]]-AVERAGE(Table2[Sharpe Ratio]))/_xlfn.STDEV.P(Table2[Sharpe Ratio])</f>
        <v>1.2316777291154162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1.3408038280622918</v>
      </c>
      <c r="AS119">
        <f>_xlfn.RANK.AVG(Table2[[#This Row],[1Y Return vs Nifty Z-Score]],Table2[1Y Return vs Nifty Z-Score])</f>
        <v>126</v>
      </c>
      <c r="AT119">
        <f>_xlfn.RANK.AVG(Table2[[#This Row],[6M Return vs Nifty Z-Score]],Table2[6M Return vs Nifty Z-Score])</f>
        <v>281</v>
      </c>
      <c r="AU119">
        <f>_xlfn.RANK.AVG(Table2[[#This Row],[Sharpe Ratio Z-Score]],Table2[Sharpe Ratio Z-Score])</f>
        <v>81</v>
      </c>
      <c r="AV119">
        <f>(Table2[[#This Row],[Rank 1Y]]+Table2[[#This Row],[Rank 6M]]+Table2[[#This Row],[Rank Sharpe]])/3</f>
        <v>162.66666666666666</v>
      </c>
    </row>
    <row r="120" spans="1:48" x14ac:dyDescent="0.3">
      <c r="A120" t="s">
        <v>1088</v>
      </c>
      <c r="B120" t="s">
        <v>1089</v>
      </c>
      <c r="C120" t="s">
        <v>3099</v>
      </c>
      <c r="D120" t="s">
        <v>260</v>
      </c>
      <c r="E120">
        <v>11669.992619339901</v>
      </c>
      <c r="F120">
        <v>1753.95</v>
      </c>
      <c r="G120">
        <v>55.857273516426403</v>
      </c>
      <c r="H120">
        <f>(Table2[[#This Row],[1Y Return vs Nifty]]-AVERAGE(Table2[1Y Return vs Nifty]))/_xlfn.STDEV.P(Table2[1Y Return vs Nifty])</f>
        <v>0.32698582821158029</v>
      </c>
      <c r="I120">
        <v>-0.65196641902923602</v>
      </c>
      <c r="J120">
        <f>(Table2[[#This Row],[1M Return vs Nifty]]-AVERAGE(Table2[1M Return vs Nifty]))/_xlfn.STDEV.P(Table2[1M Return vs Nifty])</f>
        <v>-3.1339543906003596E-2</v>
      </c>
      <c r="K120">
        <v>33.388662363754698</v>
      </c>
      <c r="L120">
        <f>(Table2[[#This Row],[6M Return vs Nifty]]-AVERAGE(Table2[6M Return vs Nifty]))/_xlfn.STDEV.P(Table2[6M Return vs Nifty])</f>
        <v>0.80315610355748679</v>
      </c>
      <c r="M120">
        <v>-5.9172427014670896</v>
      </c>
      <c r="N120">
        <f>(Table2[[#This Row],[1W Return vs Nifty]]-AVERAGE(Table2[1W Return vs Nifty]))/_xlfn.STDEV.P(Table2[1W Return vs Nifty])</f>
        <v>-1.0565616437472434</v>
      </c>
      <c r="O120">
        <v>1785.41</v>
      </c>
      <c r="P120">
        <v>1708.9948279443299</v>
      </c>
      <c r="Q120">
        <v>1393.3376202689701</v>
      </c>
      <c r="R120">
        <v>40.2130535040166</v>
      </c>
      <c r="S120" s="1">
        <f>(Table2[[#This Row],[Close Price]]-Table2[[#This Row],[20D EMA]])/Table2[[#This Row],[20D EMA]]</f>
        <v>-1.7620602550674654E-2</v>
      </c>
      <c r="T120" s="1">
        <f>(Table2[[#This Row],[Close Price]]-Table2[[#This Row],[50D EMA]])/Table2[[#This Row],[50D EMA]]</f>
        <v>2.6305036926147163E-2</v>
      </c>
      <c r="U120" s="1">
        <f>(Table2[[#This Row],[Close Price]]-Table2[[#This Row],[200D EMA]])/Table2[[#This Row],[200D EMA]]</f>
        <v>0.2588119164265566</v>
      </c>
      <c r="V120">
        <v>1.0357978370512599</v>
      </c>
      <c r="W120">
        <v>1722.05</v>
      </c>
      <c r="X120">
        <v>1764.7</v>
      </c>
      <c r="Y120">
        <v>1747.05</v>
      </c>
      <c r="Z120">
        <v>1804</v>
      </c>
      <c r="AA120">
        <v>1741.2</v>
      </c>
      <c r="AB120">
        <v>1970.2</v>
      </c>
      <c r="AC120" s="1">
        <f>(Table2[[#This Row],[Close Price]]/Table2[[#This Row],[Day Low]])-1</f>
        <v>1.8524433088470182E-2</v>
      </c>
      <c r="AD120" s="1">
        <f>(Table2[[#This Row],[Day High]]/Table2[[#This Row],[Close Price]])-1</f>
        <v>6.1290230622310649E-3</v>
      </c>
      <c r="AE120" s="1">
        <f>(Table2[[#This Row],[Close Price]]/Table2[[#This Row],[Current Week Low]])-1</f>
        <v>3.9495148965398297E-3</v>
      </c>
      <c r="AF120" s="1">
        <f>(Table2[[#This Row],[Current Week High]]/Table2[[#This Row],[Close Price]])-1</f>
        <v>2.853559109438697E-2</v>
      </c>
      <c r="AG120" s="1">
        <f>(Table2[[#This Row],[Close Price]]/Table2[[#This Row],[Current Month Low]])-1</f>
        <v>7.3225361819435619E-3</v>
      </c>
      <c r="AH120" s="1">
        <f>(Table2[[#This Row],[Current Month High]]/Table2[[#This Row],[Close Price]])-1</f>
        <v>0.12329313834487876</v>
      </c>
      <c r="AI120">
        <v>12.329313834487801</v>
      </c>
      <c r="AJ120">
        <v>108.38184626351401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</v>
      </c>
      <c r="AM120" t="s">
        <v>3133</v>
      </c>
      <c r="AN120">
        <v>-1.87</v>
      </c>
      <c r="AO120" t="s">
        <v>3132</v>
      </c>
      <c r="AP120">
        <v>0.135946249401421</v>
      </c>
      <c r="AQ120">
        <f>(Table2[[#This Row],[Sharpe Ratio]]-AVERAGE(Table2[Sharpe Ratio]))/_xlfn.STDEV.P(Table2[Sharpe Ratio])</f>
        <v>0.81064837161683179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0.85288911573265191</v>
      </c>
      <c r="AS120">
        <f>_xlfn.RANK.AVG(Table2[[#This Row],[1Y Return vs Nifty Z-Score]],Table2[1Y Return vs Nifty Z-Score])</f>
        <v>209</v>
      </c>
      <c r="AT120">
        <f>_xlfn.RANK.AVG(Table2[[#This Row],[6M Return vs Nifty Z-Score]],Table2[6M Return vs Nifty Z-Score])</f>
        <v>130</v>
      </c>
      <c r="AU120">
        <f>_xlfn.RANK.AVG(Table2[[#This Row],[Sharpe Ratio Z-Score]],Table2[Sharpe Ratio Z-Score])</f>
        <v>153</v>
      </c>
      <c r="AV120">
        <f>(Table2[[#This Row],[Rank 1Y]]+Table2[[#This Row],[Rank 6M]]+Table2[[#This Row],[Rank Sharpe]])/3</f>
        <v>164</v>
      </c>
    </row>
    <row r="121" spans="1:48" x14ac:dyDescent="0.3">
      <c r="A121" t="s">
        <v>1037</v>
      </c>
      <c r="B121" t="s">
        <v>1038</v>
      </c>
      <c r="C121" t="s">
        <v>3098</v>
      </c>
      <c r="D121" t="s">
        <v>395</v>
      </c>
      <c r="E121">
        <v>12762.892873999999</v>
      </c>
      <c r="F121">
        <v>274</v>
      </c>
      <c r="G121">
        <v>136.50793945898999</v>
      </c>
      <c r="H121">
        <f>(Table2[[#This Row],[1Y Return vs Nifty]]-AVERAGE(Table2[1Y Return vs Nifty]))/_xlfn.STDEV.P(Table2[1Y Return vs Nifty])</f>
        <v>1.5403831609363905</v>
      </c>
      <c r="I121">
        <v>-25.823933118405598</v>
      </c>
      <c r="J121">
        <f>(Table2[[#This Row],[1M Return vs Nifty]]-AVERAGE(Table2[1M Return vs Nifty]))/_xlfn.STDEV.P(Table2[1M Return vs Nifty])</f>
        <v>-2.4348703044020898</v>
      </c>
      <c r="K121">
        <v>16.398358716577899</v>
      </c>
      <c r="L121">
        <f>(Table2[[#This Row],[6M Return vs Nifty]]-AVERAGE(Table2[6M Return vs Nifty]))/_xlfn.STDEV.P(Table2[6M Return vs Nifty])</f>
        <v>0.24990231468656884</v>
      </c>
      <c r="M121">
        <v>-6.9429113465116501</v>
      </c>
      <c r="N121">
        <f>(Table2[[#This Row],[1W Return vs Nifty]]-AVERAGE(Table2[1W Return vs Nifty]))/_xlfn.STDEV.P(Table2[1W Return vs Nifty])</f>
        <v>-1.2549152717100933</v>
      </c>
      <c r="O121">
        <v>276.31</v>
      </c>
      <c r="P121">
        <v>270.40658655360602</v>
      </c>
      <c r="Q121">
        <v>220.93102612823299</v>
      </c>
      <c r="R121">
        <v>50.1708938136425</v>
      </c>
      <c r="S121" s="1">
        <f>(Table2[[#This Row],[Close Price]]-Table2[[#This Row],[20D EMA]])/Table2[[#This Row],[20D EMA]]</f>
        <v>-8.3601751655749054E-3</v>
      </c>
      <c r="T121" s="1">
        <f>(Table2[[#This Row],[Close Price]]-Table2[[#This Row],[50D EMA]])/Table2[[#This Row],[50D EMA]]</f>
        <v>1.3288927212139541E-2</v>
      </c>
      <c r="U121" s="1">
        <f>(Table2[[#This Row],[Close Price]]-Table2[[#This Row],[200D EMA]])/Table2[[#This Row],[200D EMA]]</f>
        <v>0.24020607155902438</v>
      </c>
      <c r="V121">
        <v>0.85279981769924795</v>
      </c>
      <c r="W121">
        <v>269.8</v>
      </c>
      <c r="X121">
        <v>276.8</v>
      </c>
      <c r="Y121">
        <v>266.64999999999998</v>
      </c>
      <c r="Z121">
        <v>288.75</v>
      </c>
      <c r="AA121">
        <v>248.35</v>
      </c>
      <c r="AB121">
        <v>296.60000000000002</v>
      </c>
      <c r="AC121" s="1">
        <f>(Table2[[#This Row],[Close Price]]/Table2[[#This Row],[Day Low]])-1</f>
        <v>1.5567086730911672E-2</v>
      </c>
      <c r="AD121" s="1">
        <f>(Table2[[#This Row],[Day High]]/Table2[[#This Row],[Close Price]])-1</f>
        <v>1.0218978102189746E-2</v>
      </c>
      <c r="AE121" s="1">
        <f>(Table2[[#This Row],[Close Price]]/Table2[[#This Row],[Current Week Low]])-1</f>
        <v>2.7564222763922785E-2</v>
      </c>
      <c r="AF121" s="1">
        <f>(Table2[[#This Row],[Current Week High]]/Table2[[#This Row],[Close Price]])-1</f>
        <v>5.3832116788321116E-2</v>
      </c>
      <c r="AG121" s="1">
        <f>(Table2[[#This Row],[Close Price]]/Table2[[#This Row],[Current Month Low]])-1</f>
        <v>0.10328165894906394</v>
      </c>
      <c r="AH121" s="1">
        <f>(Table2[[#This Row],[Current Month High]]/Table2[[#This Row],[Close Price]])-1</f>
        <v>8.248175182481754E-2</v>
      </c>
      <c r="AI121">
        <v>40.218978102189702</v>
      </c>
      <c r="AJ121">
        <v>171.15289460663001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0.01</v>
      </c>
      <c r="AM121" t="s">
        <v>3133</v>
      </c>
      <c r="AN121">
        <v>-2.46</v>
      </c>
      <c r="AO121" t="s">
        <v>3132</v>
      </c>
      <c r="AP121">
        <v>0.119052886421547</v>
      </c>
      <c r="AQ121">
        <f>(Table2[[#This Row],[Sharpe Ratio]]-AVERAGE(Table2[Sharpe Ratio]))/_xlfn.STDEV.P(Table2[Sharpe Ratio])</f>
        <v>0.61777680262426149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-1.2817232978649622</v>
      </c>
      <c r="AS121">
        <f>_xlfn.RANK.AVG(Table2[[#This Row],[1Y Return vs Nifty Z-Score]],Table2[1Y Return vs Nifty Z-Score])</f>
        <v>50</v>
      </c>
      <c r="AT121">
        <f>_xlfn.RANK.AVG(Table2[[#This Row],[6M Return vs Nifty Z-Score]],Table2[6M Return vs Nifty Z-Score])</f>
        <v>251</v>
      </c>
      <c r="AU121">
        <f>_xlfn.RANK.AVG(Table2[[#This Row],[Sharpe Ratio Z-Score]],Table2[Sharpe Ratio Z-Score])</f>
        <v>193</v>
      </c>
      <c r="AV121">
        <f>(Table2[[#This Row],[Rank 1Y]]+Table2[[#This Row],[Rank 6M]]+Table2[[#This Row],[Rank Sharpe]])/3</f>
        <v>164.66666666666666</v>
      </c>
    </row>
    <row r="122" spans="1:48" x14ac:dyDescent="0.3">
      <c r="A122" t="s">
        <v>61</v>
      </c>
      <c r="B122" t="s">
        <v>62</v>
      </c>
      <c r="C122" t="s">
        <v>3094</v>
      </c>
      <c r="D122" t="s">
        <v>63</v>
      </c>
      <c r="E122">
        <v>388690.86198138999</v>
      </c>
      <c r="F122">
        <v>400.85</v>
      </c>
      <c r="G122">
        <v>62.875296331552903</v>
      </c>
      <c r="H122">
        <f>(Table2[[#This Row],[1Y Return vs Nifty]]-AVERAGE(Table2[1Y Return vs Nifty]))/_xlfn.STDEV.P(Table2[1Y Return vs Nifty])</f>
        <v>0.43257268314146874</v>
      </c>
      <c r="I122">
        <v>8.9984294247116097</v>
      </c>
      <c r="J122">
        <f>(Table2[[#This Row],[1M Return vs Nifty]]-AVERAGE(Table2[1M Return vs Nifty]))/_xlfn.STDEV.P(Table2[1M Return vs Nifty])</f>
        <v>0.89012295198905755</v>
      </c>
      <c r="K122">
        <v>14.157180835519</v>
      </c>
      <c r="L122">
        <f>(Table2[[#This Row],[6M Return vs Nifty]]-AVERAGE(Table2[6M Return vs Nifty]))/_xlfn.STDEV.P(Table2[6M Return vs Nifty])</f>
        <v>0.17692303309288371</v>
      </c>
      <c r="M122">
        <v>-1.36939584572991</v>
      </c>
      <c r="N122">
        <f>(Table2[[#This Row],[1W Return vs Nifty]]-AVERAGE(Table2[1W Return vs Nifty]))/_xlfn.STDEV.P(Table2[1W Return vs Nifty])</f>
        <v>-0.17705545272419845</v>
      </c>
      <c r="O122">
        <v>400.53</v>
      </c>
      <c r="P122">
        <v>385.08694210676998</v>
      </c>
      <c r="Q122">
        <v>333.54870294147202</v>
      </c>
      <c r="R122">
        <v>44.786602533686299</v>
      </c>
      <c r="S122" s="1">
        <f>(Table2[[#This Row],[Close Price]]-Table2[[#This Row],[20D EMA]])/Table2[[#This Row],[20D EMA]]</f>
        <v>7.9894140264162496E-4</v>
      </c>
      <c r="T122" s="1">
        <f>(Table2[[#This Row],[Close Price]]-Table2[[#This Row],[50D EMA]])/Table2[[#This Row],[50D EMA]]</f>
        <v>4.0933763702794015E-2</v>
      </c>
      <c r="U122" s="1">
        <f>(Table2[[#This Row],[Close Price]]-Table2[[#This Row],[200D EMA]])/Table2[[#This Row],[200D EMA]]</f>
        <v>0.20177352352150327</v>
      </c>
      <c r="V122">
        <v>1.23866842392343</v>
      </c>
      <c r="W122">
        <v>401</v>
      </c>
      <c r="X122">
        <v>403.65</v>
      </c>
      <c r="Y122">
        <v>400.1</v>
      </c>
      <c r="Z122">
        <v>410</v>
      </c>
      <c r="AA122">
        <v>400.1</v>
      </c>
      <c r="AB122">
        <v>426.3</v>
      </c>
      <c r="AC122" s="1">
        <f>(Table2[[#This Row],[Close Price]]/Table2[[#This Row],[Day Low]])-1</f>
        <v>-3.7406483790514145E-4</v>
      </c>
      <c r="AD122" s="1">
        <f>(Table2[[#This Row],[Day High]]/Table2[[#This Row],[Close Price]])-1</f>
        <v>6.9851565423473261E-3</v>
      </c>
      <c r="AE122" s="1">
        <f>(Table2[[#This Row],[Close Price]]/Table2[[#This Row],[Current Week Low]])-1</f>
        <v>1.8745313671582053E-3</v>
      </c>
      <c r="AF122" s="1">
        <f>(Table2[[#This Row],[Current Week High]]/Table2[[#This Row],[Close Price]])-1</f>
        <v>2.282649370088552E-2</v>
      </c>
      <c r="AG122" s="1">
        <f>(Table2[[#This Row],[Close Price]]/Table2[[#This Row],[Current Month Low]])-1</f>
        <v>1.8745313671582053E-3</v>
      </c>
      <c r="AH122" s="1">
        <f>(Table2[[#This Row],[Current Month High]]/Table2[[#This Row],[Close Price]])-1</f>
        <v>6.3490083572408595E-2</v>
      </c>
      <c r="AI122">
        <v>6.3490083572408498</v>
      </c>
      <c r="AJ122">
        <v>89.258734655335203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0.04</v>
      </c>
      <c r="AM122" t="s">
        <v>3133</v>
      </c>
      <c r="AN122">
        <v>2.2200000000000002</v>
      </c>
      <c r="AO122" t="s">
        <v>3133</v>
      </c>
      <c r="AP122">
        <v>0.197768239390337</v>
      </c>
      <c r="AQ122">
        <f>(Table2[[#This Row],[Sharpe Ratio]]-AVERAGE(Table2[Sharpe Ratio]))/_xlfn.STDEV.P(Table2[Sharpe Ratio])</f>
        <v>1.5164701917961869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2.8390334072953984</v>
      </c>
      <c r="AS122">
        <f>_xlfn.RANK.AVG(Table2[[#This Row],[1Y Return vs Nifty Z-Score]],Table2[1Y Return vs Nifty Z-Score])</f>
        <v>184</v>
      </c>
      <c r="AT122">
        <f>_xlfn.RANK.AVG(Table2[[#This Row],[6M Return vs Nifty Z-Score]],Table2[6M Return vs Nifty Z-Score])</f>
        <v>266</v>
      </c>
      <c r="AU122">
        <f>_xlfn.RANK.AVG(Table2[[#This Row],[Sharpe Ratio Z-Score]],Table2[Sharpe Ratio Z-Score])</f>
        <v>45</v>
      </c>
      <c r="AV122">
        <f>(Table2[[#This Row],[Rank 1Y]]+Table2[[#This Row],[Rank 6M]]+Table2[[#This Row],[Rank Sharpe]])/3</f>
        <v>165</v>
      </c>
    </row>
    <row r="123" spans="1:48" x14ac:dyDescent="0.3">
      <c r="A123" t="s">
        <v>724</v>
      </c>
      <c r="B123" t="s">
        <v>725</v>
      </c>
      <c r="C123" t="s">
        <v>3088</v>
      </c>
      <c r="D123" t="s">
        <v>564</v>
      </c>
      <c r="E123">
        <v>22538.24072586</v>
      </c>
      <c r="F123">
        <v>4427.7</v>
      </c>
      <c r="G123">
        <v>153.00571720526699</v>
      </c>
      <c r="H123">
        <f>(Table2[[#This Row],[1Y Return vs Nifty]]-AVERAGE(Table2[1Y Return vs Nifty]))/_xlfn.STDEV.P(Table2[1Y Return vs Nifty])</f>
        <v>1.7885938766107727</v>
      </c>
      <c r="I123">
        <v>16.451992807520199</v>
      </c>
      <c r="J123">
        <f>(Table2[[#This Row],[1M Return vs Nifty]]-AVERAGE(Table2[1M Return vs Nifty]))/_xlfn.STDEV.P(Table2[1M Return vs Nifty])</f>
        <v>1.6018221640467132</v>
      </c>
      <c r="K123">
        <v>14.2724764957969</v>
      </c>
      <c r="L123">
        <f>(Table2[[#This Row],[6M Return vs Nifty]]-AVERAGE(Table2[6M Return vs Nifty]))/_xlfn.STDEV.P(Table2[6M Return vs Nifty])</f>
        <v>0.18067739571133645</v>
      </c>
      <c r="M123">
        <v>1.9497217005809999</v>
      </c>
      <c r="N123">
        <f>(Table2[[#This Row],[1W Return vs Nifty]]-AVERAGE(Table2[1W Return vs Nifty]))/_xlfn.STDEV.P(Table2[1W Return vs Nifty])</f>
        <v>0.46482729383994026</v>
      </c>
      <c r="O123">
        <v>4172.8900000000003</v>
      </c>
      <c r="P123">
        <v>4009.1817430600399</v>
      </c>
      <c r="Q123">
        <v>3442.9133831843701</v>
      </c>
      <c r="R123">
        <v>67.155458284676698</v>
      </c>
      <c r="S123" s="1">
        <f>(Table2[[#This Row],[Close Price]]-Table2[[#This Row],[20D EMA]])/Table2[[#This Row],[20D EMA]]</f>
        <v>6.1063196010438685E-2</v>
      </c>
      <c r="T123" s="1">
        <f>(Table2[[#This Row],[Close Price]]-Table2[[#This Row],[50D EMA]])/Table2[[#This Row],[50D EMA]]</f>
        <v>0.104389943824428</v>
      </c>
      <c r="U123" s="1">
        <f>(Table2[[#This Row],[Close Price]]-Table2[[#This Row],[200D EMA]])/Table2[[#This Row],[200D EMA]]</f>
        <v>0.28603293409164854</v>
      </c>
      <c r="V123">
        <v>1.23601184866777</v>
      </c>
      <c r="W123">
        <v>4380.05</v>
      </c>
      <c r="X123">
        <v>4427</v>
      </c>
      <c r="Y123">
        <v>4345</v>
      </c>
      <c r="Z123">
        <v>4465</v>
      </c>
      <c r="AA123">
        <v>4130.05</v>
      </c>
      <c r="AB123">
        <v>4465</v>
      </c>
      <c r="AC123" s="1">
        <f>(Table2[[#This Row],[Close Price]]/Table2[[#This Row],[Day Low]])-1</f>
        <v>1.0878871245761923E-2</v>
      </c>
      <c r="AD123" s="1">
        <f>(Table2[[#This Row],[Day High]]/Table2[[#This Row],[Close Price]])-1</f>
        <v>-1.5809562526813981E-4</v>
      </c>
      <c r="AE123" s="1">
        <f>(Table2[[#This Row],[Close Price]]/Table2[[#This Row],[Current Week Low]])-1</f>
        <v>1.9033371691599577E-2</v>
      </c>
      <c r="AF123" s="1">
        <f>(Table2[[#This Row],[Current Week High]]/Table2[[#This Row],[Close Price]])-1</f>
        <v>8.4242383178625424E-3</v>
      </c>
      <c r="AG123" s="1">
        <f>(Table2[[#This Row],[Close Price]]/Table2[[#This Row],[Current Month Low]])-1</f>
        <v>7.2069345407440588E-2</v>
      </c>
      <c r="AH123" s="1">
        <f>(Table2[[#This Row],[Current Month High]]/Table2[[#This Row],[Close Price]])-1</f>
        <v>8.4242383178625424E-3</v>
      </c>
      <c r="AI123">
        <v>0.84242383178625402</v>
      </c>
      <c r="AJ123">
        <v>187.88686605981701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0.11</v>
      </c>
      <c r="AM123" t="s">
        <v>3133</v>
      </c>
      <c r="AN123">
        <v>5.83</v>
      </c>
      <c r="AO123" t="s">
        <v>3133</v>
      </c>
      <c r="AP123">
        <v>0.118264478958443</v>
      </c>
      <c r="AQ123">
        <f>(Table2[[#This Row],[Sharpe Ratio]]-AVERAGE(Table2[Sharpe Ratio]))/_xlfn.STDEV.P(Table2[Sharpe Ratio])</f>
        <v>0.60877555257147564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4.6446962827802389</v>
      </c>
      <c r="AS123">
        <f>_xlfn.RANK.AVG(Table2[[#This Row],[1Y Return vs Nifty Z-Score]],Table2[1Y Return vs Nifty Z-Score])</f>
        <v>36</v>
      </c>
      <c r="AT123">
        <f>_xlfn.RANK.AVG(Table2[[#This Row],[6M Return vs Nifty Z-Score]],Table2[6M Return vs Nifty Z-Score])</f>
        <v>265</v>
      </c>
      <c r="AU123">
        <f>_xlfn.RANK.AVG(Table2[[#This Row],[Sharpe Ratio Z-Score]],Table2[Sharpe Ratio Z-Score])</f>
        <v>194</v>
      </c>
      <c r="AV123">
        <f>(Table2[[#This Row],[Rank 1Y]]+Table2[[#This Row],[Rank 6M]]+Table2[[#This Row],[Rank Sharpe]])/3</f>
        <v>165</v>
      </c>
    </row>
    <row r="124" spans="1:48" x14ac:dyDescent="0.3">
      <c r="A124" t="s">
        <v>396</v>
      </c>
      <c r="B124" t="s">
        <v>397</v>
      </c>
      <c r="C124" t="s">
        <v>3101</v>
      </c>
      <c r="D124" t="s">
        <v>141</v>
      </c>
      <c r="E124">
        <v>59503.909044840002</v>
      </c>
      <c r="F124">
        <v>3329.3</v>
      </c>
      <c r="G124">
        <v>68.568024852266106</v>
      </c>
      <c r="H124">
        <f>(Table2[[#This Row],[1Y Return vs Nifty]]-AVERAGE(Table2[1Y Return vs Nifty]))/_xlfn.STDEV.P(Table2[1Y Return vs Nifty])</f>
        <v>0.51822035290626833</v>
      </c>
      <c r="I124">
        <v>-14.230081400503201</v>
      </c>
      <c r="J124">
        <f>(Table2[[#This Row],[1M Return vs Nifty]]-AVERAGE(Table2[1M Return vs Nifty]))/_xlfn.STDEV.P(Table2[1M Return vs Nifty])</f>
        <v>-1.3278380423063676</v>
      </c>
      <c r="K124">
        <v>12.7705491143101</v>
      </c>
      <c r="L124">
        <f>(Table2[[#This Row],[6M Return vs Nifty]]-AVERAGE(Table2[6M Return vs Nifty]))/_xlfn.STDEV.P(Table2[6M Return vs Nifty])</f>
        <v>0.13177026422786686</v>
      </c>
      <c r="M124">
        <v>0.77969280182664802</v>
      </c>
      <c r="N124">
        <f>(Table2[[#This Row],[1W Return vs Nifty]]-AVERAGE(Table2[1W Return vs Nifty]))/_xlfn.STDEV.P(Table2[1W Return vs Nifty])</f>
        <v>0.2385558971168584</v>
      </c>
      <c r="O124">
        <v>3512.57</v>
      </c>
      <c r="P124">
        <v>3504.1128409016501</v>
      </c>
      <c r="Q124">
        <v>2918.26112103372</v>
      </c>
      <c r="R124">
        <v>35.298389347559798</v>
      </c>
      <c r="S124" s="1">
        <f>(Table2[[#This Row],[Close Price]]-Table2[[#This Row],[20D EMA]])/Table2[[#This Row],[20D EMA]]</f>
        <v>-5.2175472659619589E-2</v>
      </c>
      <c r="T124" s="1">
        <f>(Table2[[#This Row],[Close Price]]-Table2[[#This Row],[50D EMA]])/Table2[[#This Row],[50D EMA]]</f>
        <v>-4.9887902826973023E-2</v>
      </c>
      <c r="U124" s="1">
        <f>(Table2[[#This Row],[Close Price]]-Table2[[#This Row],[200D EMA]])/Table2[[#This Row],[200D EMA]]</f>
        <v>0.14085061682920277</v>
      </c>
      <c r="V124">
        <v>0.659122889943903</v>
      </c>
      <c r="W124">
        <v>3313.75</v>
      </c>
      <c r="X124">
        <v>3392.3</v>
      </c>
      <c r="Y124">
        <v>3310.1</v>
      </c>
      <c r="Z124">
        <v>3423.9</v>
      </c>
      <c r="AA124">
        <v>3117</v>
      </c>
      <c r="AB124">
        <v>3620.65</v>
      </c>
      <c r="AC124" s="1">
        <f>(Table2[[#This Row],[Close Price]]/Table2[[#This Row],[Day Low]])-1</f>
        <v>4.6925688419465761E-3</v>
      </c>
      <c r="AD124" s="1">
        <f>(Table2[[#This Row],[Day High]]/Table2[[#This Row],[Close Price]])-1</f>
        <v>1.8922896705013015E-2</v>
      </c>
      <c r="AE124" s="1">
        <f>(Table2[[#This Row],[Close Price]]/Table2[[#This Row],[Current Week Low]])-1</f>
        <v>5.8004289900608352E-3</v>
      </c>
      <c r="AF124" s="1">
        <f>(Table2[[#This Row],[Current Week High]]/Table2[[#This Row],[Close Price]])-1</f>
        <v>2.8414381401495881E-2</v>
      </c>
      <c r="AG124" s="1">
        <f>(Table2[[#This Row],[Close Price]]/Table2[[#This Row],[Current Month Low]])-1</f>
        <v>6.8110362528071899E-2</v>
      </c>
      <c r="AH124" s="1">
        <f>(Table2[[#This Row],[Current Month High]]/Table2[[#This Row],[Close Price]])-1</f>
        <v>8.7510888174691326E-2</v>
      </c>
      <c r="AI124">
        <v>24.2603550295857</v>
      </c>
      <c r="AJ124">
        <v>95.295497873588502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0.03</v>
      </c>
      <c r="AM124" t="s">
        <v>3133</v>
      </c>
      <c r="AN124">
        <v>-4.88</v>
      </c>
      <c r="AO124" t="s">
        <v>3132</v>
      </c>
      <c r="AP124">
        <v>0.18808392318022901</v>
      </c>
      <c r="AQ124">
        <f>(Table2[[#This Row],[Sharpe Ratio]]-AVERAGE(Table2[Sharpe Ratio]))/_xlfn.STDEV.P(Table2[Sharpe Ratio])</f>
        <v>1.4059043284870898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0.96661280043171582</v>
      </c>
      <c r="AS124">
        <f>_xlfn.RANK.AVG(Table2[[#This Row],[1Y Return vs Nifty Z-Score]],Table2[1Y Return vs Nifty Z-Score])</f>
        <v>160</v>
      </c>
      <c r="AT124">
        <f>_xlfn.RANK.AVG(Table2[[#This Row],[6M Return vs Nifty Z-Score]],Table2[6M Return vs Nifty Z-Score])</f>
        <v>280</v>
      </c>
      <c r="AU124">
        <f>_xlfn.RANK.AVG(Table2[[#This Row],[Sharpe Ratio Z-Score]],Table2[Sharpe Ratio Z-Score])</f>
        <v>61</v>
      </c>
      <c r="AV124">
        <f>(Table2[[#This Row],[Rank 1Y]]+Table2[[#This Row],[Rank 6M]]+Table2[[#This Row],[Rank Sharpe]])/3</f>
        <v>167</v>
      </c>
    </row>
    <row r="125" spans="1:48" x14ac:dyDescent="0.3">
      <c r="A125" t="s">
        <v>84</v>
      </c>
      <c r="B125" t="s">
        <v>85</v>
      </c>
      <c r="C125" t="s">
        <v>3086</v>
      </c>
      <c r="D125" t="s">
        <v>86</v>
      </c>
      <c r="E125">
        <v>322896.15069316397</v>
      </c>
      <c r="F125">
        <v>523.95000000000005</v>
      </c>
      <c r="G125">
        <v>98.688793532515604</v>
      </c>
      <c r="H125">
        <f>(Table2[[#This Row],[1Y Return vs Nifty]]-AVERAGE(Table2[1Y Return vs Nifty]))/_xlfn.STDEV.P(Table2[1Y Return vs Nifty])</f>
        <v>0.97139032923683188</v>
      </c>
      <c r="I125">
        <v>5.8880026263899303</v>
      </c>
      <c r="J125">
        <f>(Table2[[#This Row],[1M Return vs Nifty]]-AVERAGE(Table2[1M Return vs Nifty]))/_xlfn.STDEV.P(Table2[1M Return vs Nifty])</f>
        <v>0.59312563837737486</v>
      </c>
      <c r="K125">
        <v>8.4266366964240706</v>
      </c>
      <c r="L125">
        <f>(Table2[[#This Row],[6M Return vs Nifty]]-AVERAGE(Table2[6M Return vs Nifty]))/_xlfn.STDEV.P(Table2[6M Return vs Nifty])</f>
        <v>-9.6801803095513308E-3</v>
      </c>
      <c r="M125">
        <v>2.2247974023526198</v>
      </c>
      <c r="N125">
        <f>(Table2[[#This Row],[1W Return vs Nifty]]-AVERAGE(Table2[1W Return vs Nifty]))/_xlfn.STDEV.P(Table2[1W Return vs Nifty])</f>
        <v>0.51802406813390078</v>
      </c>
      <c r="O125">
        <v>512.16</v>
      </c>
      <c r="P125">
        <v>496.41007406076898</v>
      </c>
      <c r="Q125">
        <v>429.28167793093701</v>
      </c>
      <c r="R125">
        <v>55.483099363069798</v>
      </c>
      <c r="S125" s="1">
        <f>(Table2[[#This Row],[Close Price]]-Table2[[#This Row],[20D EMA]])/Table2[[#This Row],[20D EMA]]</f>
        <v>2.3020149953139796E-2</v>
      </c>
      <c r="T125" s="1">
        <f>(Table2[[#This Row],[Close Price]]-Table2[[#This Row],[50D EMA]])/Table2[[#This Row],[50D EMA]]</f>
        <v>5.547817697160537E-2</v>
      </c>
      <c r="U125" s="1">
        <f>(Table2[[#This Row],[Close Price]]-Table2[[#This Row],[200D EMA]])/Table2[[#This Row],[200D EMA]]</f>
        <v>0.22052728298432833</v>
      </c>
      <c r="V125">
        <v>1.0360371553646801</v>
      </c>
      <c r="W125">
        <v>523.25</v>
      </c>
      <c r="X125">
        <v>527.95000000000005</v>
      </c>
      <c r="Y125">
        <v>523.29999999999995</v>
      </c>
      <c r="Z125">
        <v>530.5</v>
      </c>
      <c r="AA125">
        <v>497.55</v>
      </c>
      <c r="AB125">
        <v>542.25</v>
      </c>
      <c r="AC125" s="1">
        <f>(Table2[[#This Row],[Close Price]]/Table2[[#This Row],[Day Low]])-1</f>
        <v>1.3377926421405117E-3</v>
      </c>
      <c r="AD125" s="1">
        <f>(Table2[[#This Row],[Day High]]/Table2[[#This Row],[Close Price]])-1</f>
        <v>7.6343162515506435E-3</v>
      </c>
      <c r="AE125" s="1">
        <f>(Table2[[#This Row],[Close Price]]/Table2[[#This Row],[Current Week Low]])-1</f>
        <v>1.2421173323142742E-3</v>
      </c>
      <c r="AF125" s="1">
        <f>(Table2[[#This Row],[Current Week High]]/Table2[[#This Row],[Close Price]])-1</f>
        <v>1.2501192861914312E-2</v>
      </c>
      <c r="AG125" s="1">
        <f>(Table2[[#This Row],[Close Price]]/Table2[[#This Row],[Current Month Low]])-1</f>
        <v>5.3059993970455244E-2</v>
      </c>
      <c r="AH125" s="1">
        <f>(Table2[[#This Row],[Current Month High]]/Table2[[#This Row],[Close Price]])-1</f>
        <v>3.4926996850844549E-2</v>
      </c>
      <c r="AI125">
        <v>3.4926996850844501</v>
      </c>
      <c r="AJ125">
        <v>130.81497797356801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0.15</v>
      </c>
      <c r="AM125" t="s">
        <v>3133</v>
      </c>
      <c r="AN125">
        <v>6.06</v>
      </c>
      <c r="AO125" t="s">
        <v>3133</v>
      </c>
      <c r="AP125">
        <v>0.170655234280186</v>
      </c>
      <c r="AQ125">
        <f>(Table2[[#This Row],[Sharpe Ratio]]-AVERAGE(Table2[Sharpe Ratio]))/_xlfn.STDEV.P(Table2[Sharpe Ratio])</f>
        <v>1.206920942074365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3.2797807975129216</v>
      </c>
      <c r="AS125">
        <f>_xlfn.RANK.AVG(Table2[[#This Row],[1Y Return vs Nifty Z-Score]],Table2[1Y Return vs Nifty Z-Score])</f>
        <v>98</v>
      </c>
      <c r="AT125">
        <f>_xlfn.RANK.AVG(Table2[[#This Row],[6M Return vs Nifty Z-Score]],Table2[6M Return vs Nifty Z-Score])</f>
        <v>322</v>
      </c>
      <c r="AU125">
        <f>_xlfn.RANK.AVG(Table2[[#This Row],[Sharpe Ratio Z-Score]],Table2[Sharpe Ratio Z-Score])</f>
        <v>87</v>
      </c>
      <c r="AV125">
        <f>(Table2[[#This Row],[Rank 1Y]]+Table2[[#This Row],[Rank 6M]]+Table2[[#This Row],[Rank Sharpe]])/3</f>
        <v>169</v>
      </c>
    </row>
    <row r="126" spans="1:48" x14ac:dyDescent="0.3">
      <c r="A126" t="s">
        <v>1266</v>
      </c>
      <c r="B126" t="s">
        <v>1267</v>
      </c>
      <c r="C126" t="s">
        <v>3095</v>
      </c>
      <c r="D126" t="s">
        <v>1268</v>
      </c>
      <c r="E126">
        <v>8826.1710271249995</v>
      </c>
      <c r="F126">
        <v>433.75</v>
      </c>
      <c r="G126">
        <v>72.516331443784594</v>
      </c>
      <c r="H126">
        <f>(Table2[[#This Row],[1Y Return vs Nifty]]-AVERAGE(Table2[1Y Return vs Nifty]))/_xlfn.STDEV.P(Table2[1Y Return vs Nifty])</f>
        <v>0.57762302033545232</v>
      </c>
      <c r="I126">
        <v>-17.349327879691099</v>
      </c>
      <c r="J126">
        <f>(Table2[[#This Row],[1M Return vs Nifty]]-AVERAGE(Table2[1M Return vs Nifty]))/_xlfn.STDEV.P(Table2[1M Return vs Nifty])</f>
        <v>-1.6256774980721731</v>
      </c>
      <c r="K126">
        <v>37.530545865840502</v>
      </c>
      <c r="L126">
        <f>(Table2[[#This Row],[6M Return vs Nifty]]-AVERAGE(Table2[6M Return vs Nifty]))/_xlfn.STDEV.P(Table2[6M Return vs Nifty])</f>
        <v>0.93802789797486841</v>
      </c>
      <c r="M126">
        <v>-4.9925524592374799</v>
      </c>
      <c r="N126">
        <f>(Table2[[#This Row],[1W Return vs Nifty]]-AVERAGE(Table2[1W Return vs Nifty]))/_xlfn.STDEV.P(Table2[1W Return vs Nifty])</f>
        <v>-0.87773618664250674</v>
      </c>
      <c r="O126">
        <v>472.46</v>
      </c>
      <c r="P126">
        <v>479.31566304906198</v>
      </c>
      <c r="Q126">
        <v>386.23466506910802</v>
      </c>
      <c r="R126">
        <v>22.842278066430001</v>
      </c>
      <c r="S126" s="1">
        <f>(Table2[[#This Row],[Close Price]]-Table2[[#This Row],[20D EMA]])/Table2[[#This Row],[20D EMA]]</f>
        <v>-8.1932862041230958E-2</v>
      </c>
      <c r="T126" s="1">
        <f>(Table2[[#This Row],[Close Price]]-Table2[[#This Row],[50D EMA]])/Table2[[#This Row],[50D EMA]]</f>
        <v>-9.5063997615279172E-2</v>
      </c>
      <c r="U126" s="1">
        <f>(Table2[[#This Row],[Close Price]]-Table2[[#This Row],[200D EMA]])/Table2[[#This Row],[200D EMA]]</f>
        <v>0.12302193259217212</v>
      </c>
      <c r="V126">
        <v>0.499020344990872</v>
      </c>
      <c r="W126">
        <v>433</v>
      </c>
      <c r="X126">
        <v>438.8</v>
      </c>
      <c r="Y126">
        <v>426.1</v>
      </c>
      <c r="Z126">
        <v>440.2</v>
      </c>
      <c r="AA126">
        <v>426.1</v>
      </c>
      <c r="AB126">
        <v>506</v>
      </c>
      <c r="AC126" s="1">
        <f>(Table2[[#This Row],[Close Price]]/Table2[[#This Row],[Day Low]])-1</f>
        <v>1.7321016166280678E-3</v>
      </c>
      <c r="AD126" s="1">
        <f>(Table2[[#This Row],[Day High]]/Table2[[#This Row],[Close Price]])-1</f>
        <v>1.1642651296829953E-2</v>
      </c>
      <c r="AE126" s="1">
        <f>(Table2[[#This Row],[Close Price]]/Table2[[#This Row],[Current Week Low]])-1</f>
        <v>1.7953532034733488E-2</v>
      </c>
      <c r="AF126" s="1">
        <f>(Table2[[#This Row],[Current Week High]]/Table2[[#This Row],[Close Price]])-1</f>
        <v>1.4870317002881883E-2</v>
      </c>
      <c r="AG126" s="1">
        <f>(Table2[[#This Row],[Close Price]]/Table2[[#This Row],[Current Month Low]])-1</f>
        <v>1.7953532034733488E-2</v>
      </c>
      <c r="AH126" s="1">
        <f>(Table2[[#This Row],[Current Month High]]/Table2[[#This Row],[Close Price]])-1</f>
        <v>0.16657060518731992</v>
      </c>
      <c r="AI126">
        <v>35.561959654178601</v>
      </c>
      <c r="AJ126">
        <v>115.474416294088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-0.05</v>
      </c>
      <c r="AM126" t="s">
        <v>3132</v>
      </c>
      <c r="AN126">
        <v>-11.37</v>
      </c>
      <c r="AO126" t="s">
        <v>3132</v>
      </c>
      <c r="AP126">
        <v>9.6179249928541002E-2</v>
      </c>
      <c r="AQ126">
        <f>(Table2[[#This Row],[Sharpe Ratio]]-AVERAGE(Table2[Sharpe Ratio]))/_xlfn.STDEV.P(Table2[Sharpe Ratio])</f>
        <v>0.35662843540882588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148</v>
      </c>
      <c r="AT126">
        <f>_xlfn.RANK.AVG(Table2[[#This Row],[6M Return vs Nifty Z-Score]],Table2[6M Return vs Nifty Z-Score])</f>
        <v>110</v>
      </c>
      <c r="AU126">
        <f>_xlfn.RANK.AVG(Table2[[#This Row],[Sharpe Ratio Z-Score]],Table2[Sharpe Ratio Z-Score])</f>
        <v>249</v>
      </c>
      <c r="AV126">
        <f>(Table2[[#This Row],[Rank 1Y]]+Table2[[#This Row],[Rank 6M]]+Table2[[#This Row],[Rank Sharpe]])/3</f>
        <v>169</v>
      </c>
    </row>
    <row r="127" spans="1:48" x14ac:dyDescent="0.3">
      <c r="A127" t="s">
        <v>1579</v>
      </c>
      <c r="B127" t="s">
        <v>1580</v>
      </c>
      <c r="C127" t="s">
        <v>3090</v>
      </c>
      <c r="D127" t="s">
        <v>1581</v>
      </c>
      <c r="E127">
        <v>5874.89676246</v>
      </c>
      <c r="F127">
        <v>1148.8499999999999</v>
      </c>
      <c r="G127">
        <v>81.589606807948698</v>
      </c>
      <c r="H127">
        <f>(Table2[[#This Row],[1Y Return vs Nifty]]-AVERAGE(Table2[1Y Return vs Nifty]))/_xlfn.STDEV.P(Table2[1Y Return vs Nifty])</f>
        <v>0.71413135535397532</v>
      </c>
      <c r="I127">
        <v>9.0542103808076302</v>
      </c>
      <c r="J127">
        <f>(Table2[[#This Row],[1M Return vs Nifty]]-AVERAGE(Table2[1M Return vs Nifty]))/_xlfn.STDEV.P(Table2[1M Return vs Nifty])</f>
        <v>0.89544916449473311</v>
      </c>
      <c r="K127">
        <v>60.255491171249098</v>
      </c>
      <c r="L127">
        <f>(Table2[[#This Row],[6M Return vs Nifty]]-AVERAGE(Table2[6M Return vs Nifty]))/_xlfn.STDEV.P(Table2[6M Return vs Nifty])</f>
        <v>1.6780183274096494</v>
      </c>
      <c r="M127">
        <v>1.7095454604665099</v>
      </c>
      <c r="N127">
        <f>(Table2[[#This Row],[1W Return vs Nifty]]-AVERAGE(Table2[1W Return vs Nifty]))/_xlfn.STDEV.P(Table2[1W Return vs Nifty])</f>
        <v>0.41837971176033412</v>
      </c>
      <c r="O127">
        <v>1060.31</v>
      </c>
      <c r="P127">
        <v>991.91735006588499</v>
      </c>
      <c r="Q127">
        <v>802.94496991886695</v>
      </c>
      <c r="R127">
        <v>67.555884682443207</v>
      </c>
      <c r="S127" s="1">
        <f>(Table2[[#This Row],[Close Price]]-Table2[[#This Row],[20D EMA]])/Table2[[#This Row],[20D EMA]]</f>
        <v>8.3503880940479641E-2</v>
      </c>
      <c r="T127" s="1">
        <f>(Table2[[#This Row],[Close Price]]-Table2[[#This Row],[50D EMA]])/Table2[[#This Row],[50D EMA]]</f>
        <v>0.158211417436837</v>
      </c>
      <c r="U127" s="1">
        <f>(Table2[[#This Row],[Close Price]]-Table2[[#This Row],[200D EMA]])/Table2[[#This Row],[200D EMA]]</f>
        <v>0.43079543809345328</v>
      </c>
      <c r="V127">
        <v>1.20205842107809</v>
      </c>
      <c r="W127">
        <v>1128</v>
      </c>
      <c r="X127">
        <v>1169.5</v>
      </c>
      <c r="Y127">
        <v>1083</v>
      </c>
      <c r="Z127">
        <v>1180</v>
      </c>
      <c r="AA127">
        <v>1010</v>
      </c>
      <c r="AB127">
        <v>1180</v>
      </c>
      <c r="AC127" s="1">
        <f>(Table2[[#This Row],[Close Price]]/Table2[[#This Row],[Day Low]])-1</f>
        <v>1.848404255319136E-2</v>
      </c>
      <c r="AD127" s="1">
        <f>(Table2[[#This Row],[Day High]]/Table2[[#This Row],[Close Price]])-1</f>
        <v>1.7974496235365844E-2</v>
      </c>
      <c r="AE127" s="1">
        <f>(Table2[[#This Row],[Close Price]]/Table2[[#This Row],[Current Week Low]])-1</f>
        <v>6.0803324099723E-2</v>
      </c>
      <c r="AF127" s="1">
        <f>(Table2[[#This Row],[Current Week High]]/Table2[[#This Row],[Close Price]])-1</f>
        <v>2.7114070592331618E-2</v>
      </c>
      <c r="AG127" s="1">
        <f>(Table2[[#This Row],[Close Price]]/Table2[[#This Row],[Current Month Low]])-1</f>
        <v>0.13747524752475249</v>
      </c>
      <c r="AH127" s="1">
        <f>(Table2[[#This Row],[Current Month High]]/Table2[[#This Row],[Close Price]])-1</f>
        <v>2.7114070592331618E-2</v>
      </c>
      <c r="AI127">
        <v>2.7114070592331601</v>
      </c>
      <c r="AJ127">
        <v>114.738317757009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0.2</v>
      </c>
      <c r="AM127" t="s">
        <v>3133</v>
      </c>
      <c r="AN127">
        <v>5.36</v>
      </c>
      <c r="AO127" t="s">
        <v>3133</v>
      </c>
      <c r="AP127">
        <v>6.5723873240507005E-2</v>
      </c>
      <c r="AQ127">
        <f>(Table2[[#This Row],[Sharpe Ratio]]-AVERAGE(Table2[Sharpe Ratio]))/_xlfn.STDEV.P(Table2[Sharpe Ratio])</f>
        <v>8.9193207062731473E-3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3.714897879724965</v>
      </c>
      <c r="AS127">
        <f>_xlfn.RANK.AVG(Table2[[#This Row],[1Y Return vs Nifty Z-Score]],Table2[1Y Return vs Nifty Z-Score])</f>
        <v>124</v>
      </c>
      <c r="AT127">
        <f>_xlfn.RANK.AVG(Table2[[#This Row],[6M Return vs Nifty Z-Score]],Table2[6M Return vs Nifty Z-Score])</f>
        <v>46</v>
      </c>
      <c r="AU127">
        <f>_xlfn.RANK.AVG(Table2[[#This Row],[Sharpe Ratio Z-Score]],Table2[Sharpe Ratio Z-Score])</f>
        <v>345</v>
      </c>
      <c r="AV127">
        <f>(Table2[[#This Row],[Rank 1Y]]+Table2[[#This Row],[Rank 6M]]+Table2[[#This Row],[Rank Sharpe]])/3</f>
        <v>171.66666666666666</v>
      </c>
    </row>
    <row r="128" spans="1:48" x14ac:dyDescent="0.3">
      <c r="A128" t="s">
        <v>776</v>
      </c>
      <c r="B128" t="s">
        <v>777</v>
      </c>
      <c r="C128" t="s">
        <v>3099</v>
      </c>
      <c r="D128" t="s">
        <v>436</v>
      </c>
      <c r="E128">
        <v>20310.733100484998</v>
      </c>
      <c r="F128">
        <v>638.15</v>
      </c>
      <c r="G128">
        <v>64.778131273884895</v>
      </c>
      <c r="H128">
        <f>(Table2[[#This Row],[1Y Return vs Nifty]]-AVERAGE(Table2[1Y Return vs Nifty]))/_xlfn.STDEV.P(Table2[1Y Return vs Nifty])</f>
        <v>0.46120102509819255</v>
      </c>
      <c r="I128">
        <v>15.8766818629433</v>
      </c>
      <c r="J128">
        <f>(Table2[[#This Row],[1M Return vs Nifty]]-AVERAGE(Table2[1M Return vs Nifty]))/_xlfn.STDEV.P(Table2[1M Return vs Nifty])</f>
        <v>1.5468889294427246</v>
      </c>
      <c r="K128">
        <v>16.272271745890599</v>
      </c>
      <c r="L128">
        <f>(Table2[[#This Row],[6M Return vs Nifty]]-AVERAGE(Table2[6M Return vs Nifty]))/_xlfn.STDEV.P(Table2[6M Return vs Nifty])</f>
        <v>0.24579655556015109</v>
      </c>
      <c r="M128">
        <v>1.8170308186665101</v>
      </c>
      <c r="N128">
        <f>(Table2[[#This Row],[1W Return vs Nifty]]-AVERAGE(Table2[1W Return vs Nifty]))/_xlfn.STDEV.P(Table2[1W Return vs Nifty])</f>
        <v>0.43916625998413233</v>
      </c>
      <c r="O128">
        <v>609.36</v>
      </c>
      <c r="P128">
        <v>579.17131900076299</v>
      </c>
      <c r="Q128">
        <v>494.23692228719602</v>
      </c>
      <c r="R128">
        <v>59.134404837345897</v>
      </c>
      <c r="S128" s="1">
        <f>(Table2[[#This Row],[Close Price]]-Table2[[#This Row],[20D EMA]])/Table2[[#This Row],[20D EMA]]</f>
        <v>4.7246291190757454E-2</v>
      </c>
      <c r="T128" s="1">
        <f>(Table2[[#This Row],[Close Price]]-Table2[[#This Row],[50D EMA]])/Table2[[#This Row],[50D EMA]]</f>
        <v>0.10183287580778717</v>
      </c>
      <c r="U128" s="1">
        <f>(Table2[[#This Row],[Close Price]]-Table2[[#This Row],[200D EMA]])/Table2[[#This Row],[200D EMA]]</f>
        <v>0.29118236866402614</v>
      </c>
      <c r="V128">
        <v>2.1288398707810101</v>
      </c>
      <c r="W128">
        <v>629.25</v>
      </c>
      <c r="X128">
        <v>642.9</v>
      </c>
      <c r="Y128">
        <v>636.04999999999995</v>
      </c>
      <c r="Z128">
        <v>656.95</v>
      </c>
      <c r="AA128">
        <v>597.5</v>
      </c>
      <c r="AB128">
        <v>670</v>
      </c>
      <c r="AC128" s="1">
        <f>(Table2[[#This Row],[Close Price]]/Table2[[#This Row],[Day Low]])-1</f>
        <v>1.4143822010329821E-2</v>
      </c>
      <c r="AD128" s="1">
        <f>(Table2[[#This Row],[Day High]]/Table2[[#This Row],[Close Price]])-1</f>
        <v>7.4433910522604396E-3</v>
      </c>
      <c r="AE128" s="1">
        <f>(Table2[[#This Row],[Close Price]]/Table2[[#This Row],[Current Week Low]])-1</f>
        <v>3.3016272305637084E-3</v>
      </c>
      <c r="AF128" s="1">
        <f>(Table2[[#This Row],[Current Week High]]/Table2[[#This Row],[Close Price]])-1</f>
        <v>2.946015826999937E-2</v>
      </c>
      <c r="AG128" s="1">
        <f>(Table2[[#This Row],[Close Price]]/Table2[[#This Row],[Current Month Low]])-1</f>
        <v>6.803347280334715E-2</v>
      </c>
      <c r="AH128" s="1">
        <f>(Table2[[#This Row],[Current Month High]]/Table2[[#This Row],[Close Price]])-1</f>
        <v>4.990989579252525E-2</v>
      </c>
      <c r="AI128">
        <v>4.9909895792525196</v>
      </c>
      <c r="AJ128">
        <v>110.99355265333099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0.28000000000000003</v>
      </c>
      <c r="AM128" t="s">
        <v>3133</v>
      </c>
      <c r="AN128">
        <v>14.63</v>
      </c>
      <c r="AO128" t="s">
        <v>3133</v>
      </c>
      <c r="AP128">
        <v>0.16364835058671401</v>
      </c>
      <c r="AQ128">
        <f>(Table2[[#This Row],[Sharpe Ratio]]-AVERAGE(Table2[Sharpe Ratio]))/_xlfn.STDEV.P(Table2[Sharpe Ratio])</f>
        <v>1.1269233327577102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3.8199761028429107</v>
      </c>
      <c r="AS128">
        <f>_xlfn.RANK.AVG(Table2[[#This Row],[1Y Return vs Nifty Z-Score]],Table2[1Y Return vs Nifty Z-Score])</f>
        <v>174</v>
      </c>
      <c r="AT128">
        <f>_xlfn.RANK.AVG(Table2[[#This Row],[6M Return vs Nifty Z-Score]],Table2[6M Return vs Nifty Z-Score])</f>
        <v>252</v>
      </c>
      <c r="AU128">
        <f>_xlfn.RANK.AVG(Table2[[#This Row],[Sharpe Ratio Z-Score]],Table2[Sharpe Ratio Z-Score])</f>
        <v>97</v>
      </c>
      <c r="AV128">
        <f>(Table2[[#This Row],[Rank 1Y]]+Table2[[#This Row],[Rank 6M]]+Table2[[#This Row],[Rank Sharpe]])/3</f>
        <v>174.33333333333334</v>
      </c>
    </row>
    <row r="129" spans="1:48" x14ac:dyDescent="0.3">
      <c r="A129" t="s">
        <v>1477</v>
      </c>
      <c r="B129" t="s">
        <v>1478</v>
      </c>
      <c r="C129" t="s">
        <v>3102</v>
      </c>
      <c r="D129" t="s">
        <v>377</v>
      </c>
      <c r="E129">
        <v>6841.1157880000001</v>
      </c>
      <c r="F129">
        <v>139.44999999999999</v>
      </c>
      <c r="G129">
        <v>86.935471691168701</v>
      </c>
      <c r="H129">
        <f>(Table2[[#This Row],[1Y Return vs Nifty]]-AVERAGE(Table2[1Y Return vs Nifty]))/_xlfn.STDEV.P(Table2[1Y Return vs Nifty])</f>
        <v>0.79456042701255203</v>
      </c>
      <c r="I129">
        <v>-7.7632252944330498</v>
      </c>
      <c r="J129">
        <f>(Table2[[#This Row],[1M Return vs Nifty]]-AVERAGE(Table2[1M Return vs Nifty]))/_xlfn.STDEV.P(Table2[1M Return vs Nifty])</f>
        <v>-0.71035400697961526</v>
      </c>
      <c r="K129">
        <v>29.7346560374624</v>
      </c>
      <c r="L129">
        <f>(Table2[[#This Row],[6M Return vs Nifty]]-AVERAGE(Table2[6M Return vs Nifty]))/_xlfn.STDEV.P(Table2[6M Return vs Nifty])</f>
        <v>0.68417101143905157</v>
      </c>
      <c r="M129">
        <v>-0.73359482114629704</v>
      </c>
      <c r="N129">
        <f>(Table2[[#This Row],[1W Return vs Nifty]]-AVERAGE(Table2[1W Return vs Nifty]))/_xlfn.STDEV.P(Table2[1W Return vs Nifty])</f>
        <v>-5.4098159939667975E-2</v>
      </c>
      <c r="O129">
        <v>140.71</v>
      </c>
      <c r="P129">
        <v>133.79265667575601</v>
      </c>
      <c r="Q129">
        <v>108.376769489056</v>
      </c>
      <c r="R129">
        <v>48.023144973706302</v>
      </c>
      <c r="S129" s="1">
        <f>(Table2[[#This Row],[Close Price]]-Table2[[#This Row],[20D EMA]])/Table2[[#This Row],[20D EMA]]</f>
        <v>-8.9545874493640772E-3</v>
      </c>
      <c r="T129" s="1">
        <f>(Table2[[#This Row],[Close Price]]-Table2[[#This Row],[50D EMA]])/Table2[[#This Row],[50D EMA]]</f>
        <v>4.228440831363748E-2</v>
      </c>
      <c r="U129" s="1">
        <f>(Table2[[#This Row],[Close Price]]-Table2[[#This Row],[200D EMA]])/Table2[[#This Row],[200D EMA]]</f>
        <v>0.28671486202660612</v>
      </c>
      <c r="V129">
        <v>0.43461308107186802</v>
      </c>
      <c r="W129">
        <v>137.1</v>
      </c>
      <c r="X129">
        <v>140.05000000000001</v>
      </c>
      <c r="Y129">
        <v>133.33000000000001</v>
      </c>
      <c r="Z129">
        <v>140.4</v>
      </c>
      <c r="AA129">
        <v>128.61000000000001</v>
      </c>
      <c r="AB129">
        <v>149.35</v>
      </c>
      <c r="AC129" s="1">
        <f>(Table2[[#This Row],[Close Price]]/Table2[[#This Row],[Day Low]])-1</f>
        <v>1.7140773158278666E-2</v>
      </c>
      <c r="AD129" s="1">
        <f>(Table2[[#This Row],[Day High]]/Table2[[#This Row],[Close Price]])-1</f>
        <v>4.3026174256006744E-3</v>
      </c>
      <c r="AE129" s="1">
        <f>(Table2[[#This Row],[Close Price]]/Table2[[#This Row],[Current Week Low]])-1</f>
        <v>4.5901147528688124E-2</v>
      </c>
      <c r="AF129" s="1">
        <f>(Table2[[#This Row],[Current Week High]]/Table2[[#This Row],[Close Price]])-1</f>
        <v>6.8124775905342716E-3</v>
      </c>
      <c r="AG129" s="1">
        <f>(Table2[[#This Row],[Close Price]]/Table2[[#This Row],[Current Month Low]])-1</f>
        <v>8.4285825363501932E-2</v>
      </c>
      <c r="AH129" s="1">
        <f>(Table2[[#This Row],[Current Month High]]/Table2[[#This Row],[Close Price]])-1</f>
        <v>7.0993187522409462E-2</v>
      </c>
      <c r="AI129">
        <v>21.871638580136199</v>
      </c>
      <c r="AJ129">
        <v>114.373558800922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0.37</v>
      </c>
      <c r="AM129" t="s">
        <v>3133</v>
      </c>
      <c r="AN129">
        <v>-3.35</v>
      </c>
      <c r="AO129" t="s">
        <v>3132</v>
      </c>
      <c r="AP129">
        <v>9.1710083083898997E-2</v>
      </c>
      <c r="AQ129">
        <f>(Table2[[#This Row],[Sharpe Ratio]]-AVERAGE(Table2[Sharpe Ratio]))/_xlfn.STDEV.P(Table2[Sharpe Ratio])</f>
        <v>0.30560394594260193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1.0198832174749224</v>
      </c>
      <c r="AS129">
        <f>_xlfn.RANK.AVG(Table2[[#This Row],[1Y Return vs Nifty Z-Score]],Table2[1Y Return vs Nifty Z-Score])</f>
        <v>115</v>
      </c>
      <c r="AT129">
        <f>_xlfn.RANK.AVG(Table2[[#This Row],[6M Return vs Nifty Z-Score]],Table2[6M Return vs Nifty Z-Score])</f>
        <v>147</v>
      </c>
      <c r="AU129">
        <f>_xlfn.RANK.AVG(Table2[[#This Row],[Sharpe Ratio Z-Score]],Table2[Sharpe Ratio Z-Score])</f>
        <v>262</v>
      </c>
      <c r="AV129">
        <f>(Table2[[#This Row],[Rank 1Y]]+Table2[[#This Row],[Rank 6M]]+Table2[[#This Row],[Rank Sharpe]])/3</f>
        <v>174.66666666666666</v>
      </c>
    </row>
    <row r="130" spans="1:48" x14ac:dyDescent="0.3">
      <c r="A130" t="s">
        <v>47</v>
      </c>
      <c r="B130" t="s">
        <v>48</v>
      </c>
      <c r="C130" t="s">
        <v>3086</v>
      </c>
      <c r="D130" t="s">
        <v>49</v>
      </c>
      <c r="E130">
        <v>429364.92930078</v>
      </c>
      <c r="F130">
        <v>341.3</v>
      </c>
      <c r="G130">
        <v>66.424381102349997</v>
      </c>
      <c r="H130">
        <f>(Table2[[#This Row],[1Y Return vs Nifty]]-AVERAGE(Table2[1Y Return vs Nifty]))/_xlfn.STDEV.P(Table2[1Y Return vs Nifty])</f>
        <v>0.4859690183628832</v>
      </c>
      <c r="I130">
        <v>9.0793209404329698</v>
      </c>
      <c r="J130">
        <f>(Table2[[#This Row],[1M Return vs Nifty]]-AVERAGE(Table2[1M Return vs Nifty]))/_xlfn.STDEV.P(Table2[1M Return vs Nifty])</f>
        <v>0.89784683183608827</v>
      </c>
      <c r="K130">
        <v>19.704216200724002</v>
      </c>
      <c r="L130">
        <f>(Table2[[#This Row],[6M Return vs Nifty]]-AVERAGE(Table2[6M Return vs Nifty]))/_xlfn.STDEV.P(Table2[6M Return vs Nifty])</f>
        <v>0.35755066615526226</v>
      </c>
      <c r="M130">
        <v>3.0362885542953899</v>
      </c>
      <c r="N130">
        <f>(Table2[[#This Row],[1W Return vs Nifty]]-AVERAGE(Table2[1W Return vs Nifty]))/_xlfn.STDEV.P(Table2[1W Return vs Nifty])</f>
        <v>0.67495800076923795</v>
      </c>
      <c r="O130">
        <v>321.75</v>
      </c>
      <c r="P130">
        <v>304.455701862262</v>
      </c>
      <c r="Q130">
        <v>260.16669620306197</v>
      </c>
      <c r="R130">
        <v>63.105717039736497</v>
      </c>
      <c r="S130" s="1">
        <f>(Table2[[#This Row],[Close Price]]-Table2[[#This Row],[20D EMA]])/Table2[[#This Row],[20D EMA]]</f>
        <v>6.0761460761460794E-2</v>
      </c>
      <c r="T130" s="1">
        <f>(Table2[[#This Row],[Close Price]]-Table2[[#This Row],[50D EMA]])/Table2[[#This Row],[50D EMA]]</f>
        <v>0.12101694240696677</v>
      </c>
      <c r="U130" s="1">
        <f>(Table2[[#This Row],[Close Price]]-Table2[[#This Row],[200D EMA]])/Table2[[#This Row],[200D EMA]]</f>
        <v>0.31185122838940504</v>
      </c>
      <c r="V130">
        <v>1.3127694443828</v>
      </c>
      <c r="W130">
        <v>340.3</v>
      </c>
      <c r="X130">
        <v>345</v>
      </c>
      <c r="Y130">
        <v>329.9</v>
      </c>
      <c r="Z130">
        <v>344.7</v>
      </c>
      <c r="AA130">
        <v>305.14999999999998</v>
      </c>
      <c r="AB130">
        <v>344.7</v>
      </c>
      <c r="AC130" s="1">
        <f>(Table2[[#This Row],[Close Price]]/Table2[[#This Row],[Day Low]])-1</f>
        <v>2.9385836027036039E-3</v>
      </c>
      <c r="AD130" s="1">
        <f>(Table2[[#This Row],[Day High]]/Table2[[#This Row],[Close Price]])-1</f>
        <v>1.0840902431878074E-2</v>
      </c>
      <c r="AE130" s="1">
        <f>(Table2[[#This Row],[Close Price]]/Table2[[#This Row],[Current Week Low]])-1</f>
        <v>3.4555926038193574E-2</v>
      </c>
      <c r="AF130" s="1">
        <f>(Table2[[#This Row],[Current Week High]]/Table2[[#This Row],[Close Price]])-1</f>
        <v>9.9619103428068012E-3</v>
      </c>
      <c r="AG130" s="1">
        <f>(Table2[[#This Row],[Close Price]]/Table2[[#This Row],[Current Month Low]])-1</f>
        <v>0.11846632803539259</v>
      </c>
      <c r="AH130" s="1">
        <f>(Table2[[#This Row],[Current Month High]]/Table2[[#This Row],[Close Price]])-1</f>
        <v>9.9619103428068012E-3</v>
      </c>
      <c r="AI130">
        <v>0.99619103428068001</v>
      </c>
      <c r="AJ130">
        <v>97.511574074074005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0.17</v>
      </c>
      <c r="AM130" t="s">
        <v>3133</v>
      </c>
      <c r="AN130">
        <v>1.64</v>
      </c>
      <c r="AO130" t="s">
        <v>3133</v>
      </c>
      <c r="AP130">
        <v>0.14450833038163299</v>
      </c>
      <c r="AQ130">
        <f>(Table2[[#This Row],[Sharpe Ratio]]-AVERAGE(Table2[Sharpe Ratio]))/_xlfn.STDEV.P(Table2[Sharpe Ratio])</f>
        <v>0.90840167239313752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3.3247261895166096</v>
      </c>
      <c r="AS130">
        <f>_xlfn.RANK.AVG(Table2[[#This Row],[1Y Return vs Nifty Z-Score]],Table2[1Y Return vs Nifty Z-Score])</f>
        <v>170</v>
      </c>
      <c r="AT130">
        <f>_xlfn.RANK.AVG(Table2[[#This Row],[6M Return vs Nifty Z-Score]],Table2[6M Return vs Nifty Z-Score])</f>
        <v>223</v>
      </c>
      <c r="AU130">
        <f>_xlfn.RANK.AVG(Table2[[#This Row],[Sharpe Ratio Z-Score]],Table2[Sharpe Ratio Z-Score])</f>
        <v>132</v>
      </c>
      <c r="AV130">
        <f>(Table2[[#This Row],[Rank 1Y]]+Table2[[#This Row],[Rank 6M]]+Table2[[#This Row],[Rank Sharpe]])/3</f>
        <v>175</v>
      </c>
    </row>
    <row r="131" spans="1:48" x14ac:dyDescent="0.3">
      <c r="A131" t="s">
        <v>1536</v>
      </c>
      <c r="B131" t="s">
        <v>1537</v>
      </c>
      <c r="C131" t="s">
        <v>3086</v>
      </c>
      <c r="D131" t="s">
        <v>302</v>
      </c>
      <c r="E131">
        <v>6341.7179583999996</v>
      </c>
      <c r="F131">
        <v>1288.9000000000001</v>
      </c>
      <c r="G131">
        <v>88.839159318953605</v>
      </c>
      <c r="H131">
        <f>(Table2[[#This Row],[1Y Return vs Nifty]]-AVERAGE(Table2[1Y Return vs Nifty]))/_xlfn.STDEV.P(Table2[1Y Return vs Nifty])</f>
        <v>0.82320159770716816</v>
      </c>
      <c r="I131">
        <v>1.03938358114176</v>
      </c>
      <c r="J131">
        <f>(Table2[[#This Row],[1M Return vs Nifty]]-AVERAGE(Table2[1M Return vs Nifty]))/_xlfn.STDEV.P(Table2[1M Return vs Nifty])</f>
        <v>0.13015803793676778</v>
      </c>
      <c r="K131">
        <v>38.114638663757603</v>
      </c>
      <c r="L131">
        <f>(Table2[[#This Row],[6M Return vs Nifty]]-AVERAGE(Table2[6M Return vs Nifty]))/_xlfn.STDEV.P(Table2[6M Return vs Nifty])</f>
        <v>0.95704766125929608</v>
      </c>
      <c r="M131">
        <v>6.3136505257672502</v>
      </c>
      <c r="N131">
        <f>(Table2[[#This Row],[1W Return vs Nifty]]-AVERAGE(Table2[1W Return vs Nifty]))/_xlfn.STDEV.P(Table2[1W Return vs Nifty])</f>
        <v>1.3087656542738242</v>
      </c>
      <c r="O131">
        <v>1193.92</v>
      </c>
      <c r="P131">
        <v>1145.65429016706</v>
      </c>
      <c r="Q131">
        <v>938.78092943068202</v>
      </c>
      <c r="R131">
        <v>66.3818159767156</v>
      </c>
      <c r="S131" s="1">
        <f>(Table2[[#This Row],[Close Price]]-Table2[[#This Row],[20D EMA]])/Table2[[#This Row],[20D EMA]]</f>
        <v>7.955306888233718E-2</v>
      </c>
      <c r="T131" s="1">
        <f>(Table2[[#This Row],[Close Price]]-Table2[[#This Row],[50D EMA]])/Table2[[#This Row],[50D EMA]]</f>
        <v>0.12503397496294619</v>
      </c>
      <c r="U131" s="1">
        <f>(Table2[[#This Row],[Close Price]]-Table2[[#This Row],[200D EMA]])/Table2[[#This Row],[200D EMA]]</f>
        <v>0.37295077008183969</v>
      </c>
      <c r="V131">
        <v>0.96751887309560003</v>
      </c>
      <c r="W131">
        <v>1310</v>
      </c>
      <c r="X131">
        <v>1364.05</v>
      </c>
      <c r="Y131">
        <v>1225.05</v>
      </c>
      <c r="Z131">
        <v>1298</v>
      </c>
      <c r="AA131">
        <v>1065.45</v>
      </c>
      <c r="AB131">
        <v>1298</v>
      </c>
      <c r="AC131" s="1">
        <f>(Table2[[#This Row],[Close Price]]/Table2[[#This Row],[Day Low]])-1</f>
        <v>-1.6106870229007586E-2</v>
      </c>
      <c r="AD131" s="1">
        <f>(Table2[[#This Row],[Day High]]/Table2[[#This Row],[Close Price]])-1</f>
        <v>5.8305531848863223E-2</v>
      </c>
      <c r="AE131" s="1">
        <f>(Table2[[#This Row],[Close Price]]/Table2[[#This Row],[Current Week Low]])-1</f>
        <v>5.2120321619525845E-2</v>
      </c>
      <c r="AF131" s="1">
        <f>(Table2[[#This Row],[Current Week High]]/Table2[[#This Row],[Close Price]])-1</f>
        <v>7.060283963069125E-3</v>
      </c>
      <c r="AG131" s="1">
        <f>(Table2[[#This Row],[Close Price]]/Table2[[#This Row],[Current Month Low]])-1</f>
        <v>0.20972359097095117</v>
      </c>
      <c r="AH131" s="1">
        <f>(Table2[[#This Row],[Current Month High]]/Table2[[#This Row],[Close Price]])-1</f>
        <v>7.060283963069125E-3</v>
      </c>
      <c r="AI131">
        <v>4.6628908371479403</v>
      </c>
      <c r="AJ131">
        <v>146.89206014749499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0.16</v>
      </c>
      <c r="AM131" t="s">
        <v>3133</v>
      </c>
      <c r="AN131">
        <v>6.87</v>
      </c>
      <c r="AO131" t="s">
        <v>3133</v>
      </c>
      <c r="AP131">
        <v>7.7252137005265994E-2</v>
      </c>
      <c r="AQ131">
        <f>(Table2[[#This Row],[Sharpe Ratio]]-AVERAGE(Table2[Sharpe Ratio]))/_xlfn.STDEV.P(Table2[Sharpe Ratio])</f>
        <v>0.14053753803329144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3.3597104892103475</v>
      </c>
      <c r="AS131">
        <f>_xlfn.RANK.AVG(Table2[[#This Row],[1Y Return vs Nifty Z-Score]],Table2[1Y Return vs Nifty Z-Score])</f>
        <v>114</v>
      </c>
      <c r="AT131">
        <f>_xlfn.RANK.AVG(Table2[[#This Row],[6M Return vs Nifty Z-Score]],Table2[6M Return vs Nifty Z-Score])</f>
        <v>107</v>
      </c>
      <c r="AU131">
        <f>_xlfn.RANK.AVG(Table2[[#This Row],[Sharpe Ratio Z-Score]],Table2[Sharpe Ratio Z-Score])</f>
        <v>304</v>
      </c>
      <c r="AV131">
        <f>(Table2[[#This Row],[Rank 1Y]]+Table2[[#This Row],[Rank 6M]]+Table2[[#This Row],[Rank Sharpe]])/3</f>
        <v>175</v>
      </c>
    </row>
    <row r="132" spans="1:48" x14ac:dyDescent="0.3">
      <c r="A132" t="s">
        <v>994</v>
      </c>
      <c r="B132" t="s">
        <v>995</v>
      </c>
      <c r="C132" t="s">
        <v>3086</v>
      </c>
      <c r="D132" t="s">
        <v>18</v>
      </c>
      <c r="E132">
        <v>13760.902474</v>
      </c>
      <c r="F132">
        <v>924.1</v>
      </c>
      <c r="G132">
        <v>126.207032347357</v>
      </c>
      <c r="H132">
        <f>(Table2[[#This Row],[1Y Return vs Nifty]]-AVERAGE(Table2[1Y Return vs Nifty]))/_xlfn.STDEV.P(Table2[1Y Return vs Nifty])</f>
        <v>1.3854049835360587</v>
      </c>
      <c r="I132">
        <v>-13.0672349580174</v>
      </c>
      <c r="J132">
        <f>(Table2[[#This Row],[1M Return vs Nifty]]-AVERAGE(Table2[1M Return vs Nifty]))/_xlfn.STDEV.P(Table2[1M Return vs Nifty])</f>
        <v>-1.2168043186554733</v>
      </c>
      <c r="K132">
        <v>-0.54025548573540505</v>
      </c>
      <c r="L132">
        <f>(Table2[[#This Row],[6M Return vs Nifty]]-AVERAGE(Table2[6M Return vs Nifty]))/_xlfn.STDEV.P(Table2[6M Return vs Nifty])</f>
        <v>-0.30166831525975191</v>
      </c>
      <c r="M132">
        <v>-7.0736784412083402</v>
      </c>
      <c r="N132">
        <f>(Table2[[#This Row],[1W Return vs Nifty]]-AVERAGE(Table2[1W Return vs Nifty]))/_xlfn.STDEV.P(Table2[1W Return vs Nifty])</f>
        <v>-1.2802042651648198</v>
      </c>
      <c r="O132">
        <v>976.01</v>
      </c>
      <c r="P132">
        <v>979.53015723355497</v>
      </c>
      <c r="Q132">
        <v>845.41148885594305</v>
      </c>
      <c r="R132">
        <v>37.7188205656213</v>
      </c>
      <c r="S132" s="1">
        <f>(Table2[[#This Row],[Close Price]]-Table2[[#This Row],[20D EMA]])/Table2[[#This Row],[20D EMA]]</f>
        <v>-5.3185930472023822E-2</v>
      </c>
      <c r="T132" s="1">
        <f>(Table2[[#This Row],[Close Price]]-Table2[[#This Row],[50D EMA]])/Table2[[#This Row],[50D EMA]]</f>
        <v>-5.6588515242965022E-2</v>
      </c>
      <c r="U132" s="1">
        <f>(Table2[[#This Row],[Close Price]]-Table2[[#This Row],[200D EMA]])/Table2[[#This Row],[200D EMA]]</f>
        <v>9.3077172692013641E-2</v>
      </c>
      <c r="V132">
        <v>0.47460436318746002</v>
      </c>
      <c r="W132">
        <v>903.95</v>
      </c>
      <c r="X132">
        <v>924.8</v>
      </c>
      <c r="Y132">
        <v>886.65</v>
      </c>
      <c r="Z132">
        <v>937.35</v>
      </c>
      <c r="AA132">
        <v>886.65</v>
      </c>
      <c r="AB132">
        <v>1034</v>
      </c>
      <c r="AC132" s="1">
        <f>(Table2[[#This Row],[Close Price]]/Table2[[#This Row],[Day Low]])-1</f>
        <v>2.2291055921234593E-2</v>
      </c>
      <c r="AD132" s="1">
        <f>(Table2[[#This Row],[Day High]]/Table2[[#This Row],[Close Price]])-1</f>
        <v>7.5749377772971194E-4</v>
      </c>
      <c r="AE132" s="1">
        <f>(Table2[[#This Row],[Close Price]]/Table2[[#This Row],[Current Week Low]])-1</f>
        <v>4.2237636045790339E-2</v>
      </c>
      <c r="AF132" s="1">
        <f>(Table2[[#This Row],[Current Week High]]/Table2[[#This Row],[Close Price]])-1</f>
        <v>1.4338275078454643E-2</v>
      </c>
      <c r="AG132" s="1">
        <f>(Table2[[#This Row],[Close Price]]/Table2[[#This Row],[Current Month Low]])-1</f>
        <v>4.2237636045790339E-2</v>
      </c>
      <c r="AH132" s="1">
        <f>(Table2[[#This Row],[Current Month High]]/Table2[[#This Row],[Close Price]])-1</f>
        <v>0.11892652310356011</v>
      </c>
      <c r="AI132">
        <v>37.972080943620803</v>
      </c>
      <c r="AJ132">
        <v>165.62230526013201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-0.05</v>
      </c>
      <c r="AM132" t="s">
        <v>3132</v>
      </c>
      <c r="AN132">
        <v>-9.0500000000000007</v>
      </c>
      <c r="AO132" t="s">
        <v>3132</v>
      </c>
      <c r="AP132">
        <v>0.196851335846982</v>
      </c>
      <c r="AQ132">
        <f>(Table2[[#This Row],[Sharpe Ratio]]-AVERAGE(Table2[Sharpe Ratio]))/_xlfn.STDEV.P(Table2[Sharpe Ratio])</f>
        <v>1.5060019016616288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64</v>
      </c>
      <c r="AT132">
        <f>_xlfn.RANK.AVG(Table2[[#This Row],[6M Return vs Nifty Z-Score]],Table2[6M Return vs Nifty Z-Score])</f>
        <v>416</v>
      </c>
      <c r="AU132">
        <f>_xlfn.RANK.AVG(Table2[[#This Row],[Sharpe Ratio Z-Score]],Table2[Sharpe Ratio Z-Score])</f>
        <v>46</v>
      </c>
      <c r="AV132">
        <f>(Table2[[#This Row],[Rank 1Y]]+Table2[[#This Row],[Rank 6M]]+Table2[[#This Row],[Rank Sharpe]])/3</f>
        <v>175.33333333333334</v>
      </c>
    </row>
    <row r="133" spans="1:48" x14ac:dyDescent="0.3">
      <c r="A133" t="s">
        <v>782</v>
      </c>
      <c r="B133" t="s">
        <v>783</v>
      </c>
      <c r="C133" t="s">
        <v>3089</v>
      </c>
      <c r="D133" t="s">
        <v>643</v>
      </c>
      <c r="E133">
        <v>20245.552159504001</v>
      </c>
      <c r="F133">
        <v>140.41999999999999</v>
      </c>
      <c r="G133">
        <v>81.334758031850299</v>
      </c>
      <c r="H133">
        <f>(Table2[[#This Row],[1Y Return vs Nifty]]-AVERAGE(Table2[1Y Return vs Nifty]))/_xlfn.STDEV.P(Table2[1Y Return vs Nifty])</f>
        <v>0.7102971300372718</v>
      </c>
      <c r="I133">
        <v>6.7260840381767499</v>
      </c>
      <c r="J133">
        <f>(Table2[[#This Row],[1M Return vs Nifty]]-AVERAGE(Table2[1M Return vs Nifty]))/_xlfn.STDEV.P(Table2[1M Return vs Nifty])</f>
        <v>0.67314935988815827</v>
      </c>
      <c r="K133">
        <v>36.669662587202602</v>
      </c>
      <c r="L133">
        <f>(Table2[[#This Row],[6M Return vs Nifty]]-AVERAGE(Table2[6M Return vs Nifty]))/_xlfn.STDEV.P(Table2[6M Return vs Nifty])</f>
        <v>0.90999503019494621</v>
      </c>
      <c r="M133">
        <v>2.9140521927281902</v>
      </c>
      <c r="N133">
        <f>(Table2[[#This Row],[1W Return vs Nifty]]-AVERAGE(Table2[1W Return vs Nifty]))/_xlfn.STDEV.P(Table2[1W Return vs Nifty])</f>
        <v>0.65131876220717844</v>
      </c>
      <c r="O133">
        <v>128.53</v>
      </c>
      <c r="P133">
        <v>120.422821750536</v>
      </c>
      <c r="Q133">
        <v>100.72760458789899</v>
      </c>
      <c r="R133">
        <v>65.856400575695005</v>
      </c>
      <c r="S133" s="1">
        <f>(Table2[[#This Row],[Close Price]]-Table2[[#This Row],[20D EMA]])/Table2[[#This Row],[20D EMA]]</f>
        <v>9.2507585777639359E-2</v>
      </c>
      <c r="T133" s="1">
        <f>(Table2[[#This Row],[Close Price]]-Table2[[#This Row],[50D EMA]])/Table2[[#This Row],[50D EMA]]</f>
        <v>0.16605804413792502</v>
      </c>
      <c r="U133" s="1">
        <f>(Table2[[#This Row],[Close Price]]-Table2[[#This Row],[200D EMA]])/Table2[[#This Row],[200D EMA]]</f>
        <v>0.39405677891867069</v>
      </c>
      <c r="V133">
        <v>1.6731511698749599</v>
      </c>
      <c r="W133">
        <v>140.94999999999999</v>
      </c>
      <c r="X133">
        <v>146.19999999999999</v>
      </c>
      <c r="Y133">
        <v>130.66</v>
      </c>
      <c r="Z133">
        <v>143.19999999999999</v>
      </c>
      <c r="AA133">
        <v>122.27</v>
      </c>
      <c r="AB133">
        <v>143.19999999999999</v>
      </c>
      <c r="AC133" s="1">
        <f>(Table2[[#This Row],[Close Price]]/Table2[[#This Row],[Day Low]])-1</f>
        <v>-3.7601986520042763E-3</v>
      </c>
      <c r="AD133" s="1">
        <f>(Table2[[#This Row],[Day High]]/Table2[[#This Row],[Close Price]])-1</f>
        <v>4.1162227602905554E-2</v>
      </c>
      <c r="AE133" s="1">
        <f>(Table2[[#This Row],[Close Price]]/Table2[[#This Row],[Current Week Low]])-1</f>
        <v>7.4697688657584527E-2</v>
      </c>
      <c r="AF133" s="1">
        <f>(Table2[[#This Row],[Current Week High]]/Table2[[#This Row],[Close Price]])-1</f>
        <v>1.9797749608317927E-2</v>
      </c>
      <c r="AG133" s="1">
        <f>(Table2[[#This Row],[Close Price]]/Table2[[#This Row],[Current Month Low]])-1</f>
        <v>0.14844197268340542</v>
      </c>
      <c r="AH133" s="1">
        <f>(Table2[[#This Row],[Current Month High]]/Table2[[#This Row],[Close Price]])-1</f>
        <v>1.9797749608317927E-2</v>
      </c>
      <c r="AI133">
        <v>1.9797749608317901</v>
      </c>
      <c r="AJ133">
        <v>128.325203252032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0.3</v>
      </c>
      <c r="AM133" t="s">
        <v>3133</v>
      </c>
      <c r="AN133">
        <v>18.690000000000001</v>
      </c>
      <c r="AO133" t="s">
        <v>3133</v>
      </c>
      <c r="AP133">
        <v>8.1657743421961998E-2</v>
      </c>
      <c r="AQ133">
        <f>(Table2[[#This Row],[Sharpe Ratio]]-AVERAGE(Table2[Sharpe Ratio]))/_xlfn.STDEV.P(Table2[Sharpe Ratio])</f>
        <v>0.1908363579286674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3.1355966402562223</v>
      </c>
      <c r="AS133">
        <f>_xlfn.RANK.AVG(Table2[[#This Row],[1Y Return vs Nifty Z-Score]],Table2[1Y Return vs Nifty Z-Score])</f>
        <v>125</v>
      </c>
      <c r="AT133">
        <f>_xlfn.RANK.AVG(Table2[[#This Row],[6M Return vs Nifty Z-Score]],Table2[6M Return vs Nifty Z-Score])</f>
        <v>116</v>
      </c>
      <c r="AU133">
        <f>_xlfn.RANK.AVG(Table2[[#This Row],[Sharpe Ratio Z-Score]],Table2[Sharpe Ratio Z-Score])</f>
        <v>289</v>
      </c>
      <c r="AV133">
        <f>(Table2[[#This Row],[Rank 1Y]]+Table2[[#This Row],[Rank 6M]]+Table2[[#This Row],[Rank Sharpe]])/3</f>
        <v>176.66666666666666</v>
      </c>
    </row>
    <row r="134" spans="1:48" x14ac:dyDescent="0.3">
      <c r="A134" t="s">
        <v>1697</v>
      </c>
      <c r="B134" t="s">
        <v>1698</v>
      </c>
      <c r="C134" t="s">
        <v>3099</v>
      </c>
      <c r="D134" t="s">
        <v>92</v>
      </c>
      <c r="E134">
        <v>4680.5923209149996</v>
      </c>
      <c r="F134">
        <v>1200.1500000000001</v>
      </c>
      <c r="G134">
        <v>63.222592845957301</v>
      </c>
      <c r="H134">
        <f>(Table2[[#This Row],[1Y Return vs Nifty]]-AVERAGE(Table2[1Y Return vs Nifty]))/_xlfn.STDEV.P(Table2[1Y Return vs Nifty])</f>
        <v>0.43779779392410051</v>
      </c>
      <c r="I134">
        <v>-17.883085000913798</v>
      </c>
      <c r="J134">
        <f>(Table2[[#This Row],[1M Return vs Nifty]]-AVERAGE(Table2[1M Return vs Nifty]))/_xlfn.STDEV.P(Table2[1M Return vs Nifty])</f>
        <v>-1.6766429897563957</v>
      </c>
      <c r="K134">
        <v>56.4013119196674</v>
      </c>
      <c r="L134">
        <f>(Table2[[#This Row],[6M Return vs Nifty]]-AVERAGE(Table2[6M Return vs Nifty]))/_xlfn.STDEV.P(Table2[6M Return vs Nifty])</f>
        <v>1.5525150216297334</v>
      </c>
      <c r="M134">
        <v>-1.5011680957808999</v>
      </c>
      <c r="N134">
        <f>(Table2[[#This Row],[1W Return vs Nifty]]-AVERAGE(Table2[1W Return vs Nifty]))/_xlfn.STDEV.P(Table2[1W Return vs Nifty])</f>
        <v>-0.20253883275021661</v>
      </c>
      <c r="O134">
        <v>1281.93</v>
      </c>
      <c r="P134">
        <v>1225.9998999202301</v>
      </c>
      <c r="Q134">
        <v>936.49247672164495</v>
      </c>
      <c r="R134">
        <v>31.3435066040078</v>
      </c>
      <c r="S134" s="1">
        <f>(Table2[[#This Row],[Close Price]]-Table2[[#This Row],[20D EMA]])/Table2[[#This Row],[20D EMA]]</f>
        <v>-6.3794434953546586E-2</v>
      </c>
      <c r="T134" s="1">
        <f>(Table2[[#This Row],[Close Price]]-Table2[[#This Row],[50D EMA]])/Table2[[#This Row],[50D EMA]]</f>
        <v>-2.1084748801294274E-2</v>
      </c>
      <c r="U134" s="1">
        <f>(Table2[[#This Row],[Close Price]]-Table2[[#This Row],[200D EMA]])/Table2[[#This Row],[200D EMA]]</f>
        <v>0.28153725719328171</v>
      </c>
      <c r="V134">
        <v>6.00055657411468E-2</v>
      </c>
      <c r="W134">
        <v>1165</v>
      </c>
      <c r="X134">
        <v>1218</v>
      </c>
      <c r="Y134">
        <v>1165.3499999999999</v>
      </c>
      <c r="Z134">
        <v>1220</v>
      </c>
      <c r="AA134">
        <v>1165.3499999999999</v>
      </c>
      <c r="AB134">
        <v>1312.7</v>
      </c>
      <c r="AC134" s="1">
        <f>(Table2[[#This Row],[Close Price]]/Table2[[#This Row],[Day Low]])-1</f>
        <v>3.0171673819742617E-2</v>
      </c>
      <c r="AD134" s="1">
        <f>(Table2[[#This Row],[Day High]]/Table2[[#This Row],[Close Price]])-1</f>
        <v>1.4873140857392775E-2</v>
      </c>
      <c r="AE134" s="1">
        <f>(Table2[[#This Row],[Close Price]]/Table2[[#This Row],[Current Week Low]])-1</f>
        <v>2.9862273136826101E-2</v>
      </c>
      <c r="AF134" s="1">
        <f>(Table2[[#This Row],[Current Week High]]/Table2[[#This Row],[Close Price]])-1</f>
        <v>1.6539599216764511E-2</v>
      </c>
      <c r="AG134" s="1">
        <f>(Table2[[#This Row],[Close Price]]/Table2[[#This Row],[Current Month Low]])-1</f>
        <v>2.9862273136826101E-2</v>
      </c>
      <c r="AH134" s="1">
        <f>(Table2[[#This Row],[Current Month High]]/Table2[[#This Row],[Close Price]])-1</f>
        <v>9.377994417364488E-2</v>
      </c>
      <c r="AI134">
        <v>32.708411448568903</v>
      </c>
      <c r="AJ134">
        <v>96.745901639344197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</v>
      </c>
      <c r="AM134">
        <v>0</v>
      </c>
      <c r="AN134">
        <v>-5.12</v>
      </c>
      <c r="AO134" t="s">
        <v>3132</v>
      </c>
      <c r="AP134">
        <v>7.8845161581469994E-2</v>
      </c>
      <c r="AQ134">
        <f>(Table2[[#This Row],[Sharpe Ratio]]-AVERAGE(Table2[Sharpe Ratio]))/_xlfn.STDEV.P(Table2[Sharpe Ratio])</f>
        <v>0.15872510375494395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0.26985609680216555</v>
      </c>
      <c r="AS134">
        <f>_xlfn.RANK.AVG(Table2[[#This Row],[1Y Return vs Nifty Z-Score]],Table2[1Y Return vs Nifty Z-Score])</f>
        <v>181</v>
      </c>
      <c r="AT134">
        <f>_xlfn.RANK.AVG(Table2[[#This Row],[6M Return vs Nifty Z-Score]],Table2[6M Return vs Nifty Z-Score])</f>
        <v>53</v>
      </c>
      <c r="AU134">
        <f>_xlfn.RANK.AVG(Table2[[#This Row],[Sharpe Ratio Z-Score]],Table2[Sharpe Ratio Z-Score])</f>
        <v>299</v>
      </c>
      <c r="AV134">
        <f>(Table2[[#This Row],[Rank 1Y]]+Table2[[#This Row],[Rank 6M]]+Table2[[#This Row],[Rank Sharpe]])/3</f>
        <v>177.66666666666666</v>
      </c>
    </row>
    <row r="135" spans="1:48" x14ac:dyDescent="0.3">
      <c r="A135" t="s">
        <v>215</v>
      </c>
      <c r="B135" t="s">
        <v>216</v>
      </c>
      <c r="C135" t="s">
        <v>3094</v>
      </c>
      <c r="D135" t="s">
        <v>63</v>
      </c>
      <c r="E135">
        <v>120208.70492808</v>
      </c>
      <c r="F135">
        <v>689.1</v>
      </c>
      <c r="G135">
        <v>73.127732474689594</v>
      </c>
      <c r="H135">
        <f>(Table2[[#This Row],[1Y Return vs Nifty]]-AVERAGE(Table2[1Y Return vs Nifty]))/_xlfn.STDEV.P(Table2[1Y Return vs Nifty])</f>
        <v>0.58682160997454669</v>
      </c>
      <c r="I135">
        <v>-1.11382031017962</v>
      </c>
      <c r="J135">
        <f>(Table2[[#This Row],[1M Return vs Nifty]]-AVERAGE(Table2[1M Return vs Nifty]))/_xlfn.STDEV.P(Table2[1M Return vs Nifty])</f>
        <v>-7.543939702801894E-2</v>
      </c>
      <c r="K135">
        <v>25.9622390269612</v>
      </c>
      <c r="L135">
        <f>(Table2[[#This Row],[6M Return vs Nifty]]-AVERAGE(Table2[6M Return vs Nifty]))/_xlfn.STDEV.P(Table2[6M Return vs Nifty])</f>
        <v>0.5613301224471885</v>
      </c>
      <c r="M135">
        <v>0.26824990048165698</v>
      </c>
      <c r="N135">
        <f>(Table2[[#This Row],[1W Return vs Nifty]]-AVERAGE(Table2[1W Return vs Nifty]))/_xlfn.STDEV.P(Table2[1W Return vs Nifty])</f>
        <v>0.13964816949180509</v>
      </c>
      <c r="O135">
        <v>701.26</v>
      </c>
      <c r="P135">
        <v>685.43886929809503</v>
      </c>
      <c r="Q135">
        <v>565.12934420060299</v>
      </c>
      <c r="R135">
        <v>41.992510715990399</v>
      </c>
      <c r="S135" s="1">
        <f>(Table2[[#This Row],[Close Price]]-Table2[[#This Row],[20D EMA]])/Table2[[#This Row],[20D EMA]]</f>
        <v>-1.7340216182300385E-2</v>
      </c>
      <c r="T135" s="1">
        <f>(Table2[[#This Row],[Close Price]]-Table2[[#This Row],[50D EMA]])/Table2[[#This Row],[50D EMA]]</f>
        <v>5.3412942654595527E-3</v>
      </c>
      <c r="U135" s="1">
        <f>(Table2[[#This Row],[Close Price]]-Table2[[#This Row],[200D EMA]])/Table2[[#This Row],[200D EMA]]</f>
        <v>0.21936687073781005</v>
      </c>
      <c r="V135">
        <v>0.67280200443784399</v>
      </c>
      <c r="W135">
        <v>680.2</v>
      </c>
      <c r="X135">
        <v>692.2</v>
      </c>
      <c r="Y135">
        <v>682.1</v>
      </c>
      <c r="Z135">
        <v>702</v>
      </c>
      <c r="AA135">
        <v>676</v>
      </c>
      <c r="AB135">
        <v>748</v>
      </c>
      <c r="AC135" s="1">
        <f>(Table2[[#This Row],[Close Price]]/Table2[[#This Row],[Day Low]])-1</f>
        <v>1.3084386945016124E-2</v>
      </c>
      <c r="AD135" s="1">
        <f>(Table2[[#This Row],[Day High]]/Table2[[#This Row],[Close Price]])-1</f>
        <v>4.4986213902191707E-3</v>
      </c>
      <c r="AE135" s="1">
        <f>(Table2[[#This Row],[Close Price]]/Table2[[#This Row],[Current Week Low]])-1</f>
        <v>1.0262424864389441E-2</v>
      </c>
      <c r="AF135" s="1">
        <f>(Table2[[#This Row],[Current Week High]]/Table2[[#This Row],[Close Price]])-1</f>
        <v>1.8720069656073202E-2</v>
      </c>
      <c r="AG135" s="1">
        <f>(Table2[[#This Row],[Close Price]]/Table2[[#This Row],[Current Month Low]])-1</f>
        <v>1.9378698224852053E-2</v>
      </c>
      <c r="AH135" s="1">
        <f>(Table2[[#This Row],[Current Month High]]/Table2[[#This Row],[Close Price]])-1</f>
        <v>8.5473806414163356E-2</v>
      </c>
      <c r="AI135">
        <v>9.1278479175736393</v>
      </c>
      <c r="AJ135">
        <v>102.67647058823501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0.08</v>
      </c>
      <c r="AM135" t="s">
        <v>3133</v>
      </c>
      <c r="AN135">
        <v>3.14</v>
      </c>
      <c r="AO135" t="s">
        <v>3133</v>
      </c>
      <c r="AP135">
        <v>0.106745779249657</v>
      </c>
      <c r="AQ135">
        <f>(Table2[[#This Row],[Sharpe Ratio]]-AVERAGE(Table2[Sharpe Ratio]))/_xlfn.STDEV.P(Table2[Sharpe Ratio])</f>
        <v>0.47726652809632708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1.6896270329818484</v>
      </c>
      <c r="AS135">
        <f>_xlfn.RANK.AVG(Table2[[#This Row],[1Y Return vs Nifty Z-Score]],Table2[1Y Return vs Nifty Z-Score])</f>
        <v>146</v>
      </c>
      <c r="AT135">
        <f>_xlfn.RANK.AVG(Table2[[#This Row],[6M Return vs Nifty Z-Score]],Table2[6M Return vs Nifty Z-Score])</f>
        <v>172</v>
      </c>
      <c r="AU135">
        <f>_xlfn.RANK.AVG(Table2[[#This Row],[Sharpe Ratio Z-Score]],Table2[Sharpe Ratio Z-Score])</f>
        <v>219</v>
      </c>
      <c r="AV135">
        <f>(Table2[[#This Row],[Rank 1Y]]+Table2[[#This Row],[Rank 6M]]+Table2[[#This Row],[Rank Sharpe]])/3</f>
        <v>179</v>
      </c>
    </row>
    <row r="136" spans="1:48" x14ac:dyDescent="0.3">
      <c r="A136" t="s">
        <v>1157</v>
      </c>
      <c r="B136" t="s">
        <v>1158</v>
      </c>
      <c r="C136" t="s">
        <v>3092</v>
      </c>
      <c r="D136" t="s">
        <v>54</v>
      </c>
      <c r="E136">
        <v>10371.047374919999</v>
      </c>
      <c r="F136">
        <v>1127.8</v>
      </c>
      <c r="G136">
        <v>129.00685813065499</v>
      </c>
      <c r="H136">
        <f>(Table2[[#This Row],[1Y Return vs Nifty]]-AVERAGE(Table2[1Y Return vs Nifty]))/_xlfn.STDEV.P(Table2[1Y Return vs Nifty])</f>
        <v>1.4275286423780993</v>
      </c>
      <c r="I136">
        <v>22.462731568258999</v>
      </c>
      <c r="J136">
        <f>(Table2[[#This Row],[1M Return vs Nifty]]-AVERAGE(Table2[1M Return vs Nifty]))/_xlfn.STDEV.P(Table2[1M Return vs Nifty])</f>
        <v>2.1757540970291194</v>
      </c>
      <c r="K136">
        <v>36.713912345102798</v>
      </c>
      <c r="L136">
        <f>(Table2[[#This Row],[6M Return vs Nifty]]-AVERAGE(Table2[6M Return vs Nifty]))/_xlfn.STDEV.P(Table2[6M Return vs Nifty])</f>
        <v>0.91143593123610989</v>
      </c>
      <c r="M136">
        <v>7.1014358600048801</v>
      </c>
      <c r="N136">
        <f>(Table2[[#This Row],[1W Return vs Nifty]]-AVERAGE(Table2[1W Return vs Nifty]))/_xlfn.STDEV.P(Table2[1W Return vs Nifty])</f>
        <v>1.4611151287916608</v>
      </c>
      <c r="O136">
        <v>1050.68</v>
      </c>
      <c r="P136">
        <v>983.39510803647704</v>
      </c>
      <c r="Q136">
        <v>798.39275194737502</v>
      </c>
      <c r="R136">
        <v>70.480119939432996</v>
      </c>
      <c r="S136" s="1">
        <f>(Table2[[#This Row],[Close Price]]-Table2[[#This Row],[20D EMA]])/Table2[[#This Row],[20D EMA]]</f>
        <v>7.3400083755282189E-2</v>
      </c>
      <c r="T136" s="1">
        <f>(Table2[[#This Row],[Close Price]]-Table2[[#This Row],[50D EMA]])/Table2[[#This Row],[50D EMA]]</f>
        <v>0.14684320756064459</v>
      </c>
      <c r="U136" s="1">
        <f>(Table2[[#This Row],[Close Price]]-Table2[[#This Row],[200D EMA]])/Table2[[#This Row],[200D EMA]]</f>
        <v>0.41258797408814324</v>
      </c>
      <c r="V136">
        <v>1.5630719856799</v>
      </c>
      <c r="W136">
        <v>1127.8</v>
      </c>
      <c r="X136">
        <v>1172.0999999999999</v>
      </c>
      <c r="Y136">
        <v>1120.55</v>
      </c>
      <c r="Z136">
        <v>1148.3</v>
      </c>
      <c r="AA136">
        <v>1025.55</v>
      </c>
      <c r="AB136">
        <v>1168</v>
      </c>
      <c r="AC136" s="1">
        <f>(Table2[[#This Row],[Close Price]]/Table2[[#This Row],[Day Low]])-1</f>
        <v>0</v>
      </c>
      <c r="AD136" s="1">
        <f>(Table2[[#This Row],[Day High]]/Table2[[#This Row],[Close Price]])-1</f>
        <v>3.9280014186912515E-2</v>
      </c>
      <c r="AE136" s="1">
        <f>(Table2[[#This Row],[Close Price]]/Table2[[#This Row],[Current Week Low]])-1</f>
        <v>6.4700370353845127E-3</v>
      </c>
      <c r="AF136" s="1">
        <f>(Table2[[#This Row],[Current Week High]]/Table2[[#This Row],[Close Price]])-1</f>
        <v>1.8176981734350006E-2</v>
      </c>
      <c r="AG136" s="1">
        <f>(Table2[[#This Row],[Close Price]]/Table2[[#This Row],[Current Month Low]])-1</f>
        <v>9.9702598605626358E-2</v>
      </c>
      <c r="AH136" s="1">
        <f>(Table2[[#This Row],[Current Month High]]/Table2[[#This Row],[Close Price]])-1</f>
        <v>3.5644617840042692E-2</v>
      </c>
      <c r="AI136">
        <v>3.5644617840042598</v>
      </c>
      <c r="AJ136">
        <v>173.671438971123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0.12</v>
      </c>
      <c r="AM136" t="s">
        <v>3133</v>
      </c>
      <c r="AN136">
        <v>14.01</v>
      </c>
      <c r="AO136" t="s">
        <v>3133</v>
      </c>
      <c r="AP136">
        <v>6.1722416070132E-2</v>
      </c>
      <c r="AQ136">
        <f>(Table2[[#This Row],[Sharpe Ratio]]-AVERAGE(Table2[Sharpe Ratio]))/_xlfn.STDEV.P(Table2[Sharpe Ratio])</f>
        <v>-3.6765326194775939E-2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5.9390684732402139</v>
      </c>
      <c r="AS136">
        <f>_xlfn.RANK.AVG(Table2[[#This Row],[1Y Return vs Nifty Z-Score]],Table2[1Y Return vs Nifty Z-Score])</f>
        <v>62</v>
      </c>
      <c r="AT136">
        <f>_xlfn.RANK.AVG(Table2[[#This Row],[6M Return vs Nifty Z-Score]],Table2[6M Return vs Nifty Z-Score])</f>
        <v>115</v>
      </c>
      <c r="AU136">
        <f>_xlfn.RANK.AVG(Table2[[#This Row],[Sharpe Ratio Z-Score]],Table2[Sharpe Ratio Z-Score])</f>
        <v>360</v>
      </c>
      <c r="AV136">
        <f>(Table2[[#This Row],[Rank 1Y]]+Table2[[#This Row],[Rank 6M]]+Table2[[#This Row],[Rank Sharpe]])/3</f>
        <v>179</v>
      </c>
    </row>
    <row r="137" spans="1:48" x14ac:dyDescent="0.3">
      <c r="A137" t="s">
        <v>839</v>
      </c>
      <c r="B137" t="s">
        <v>840</v>
      </c>
      <c r="C137" t="s">
        <v>3099</v>
      </c>
      <c r="D137" t="s">
        <v>133</v>
      </c>
      <c r="E137">
        <v>18274.463403040001</v>
      </c>
      <c r="F137">
        <v>657.8</v>
      </c>
      <c r="G137">
        <v>75.078847672602507</v>
      </c>
      <c r="H137">
        <f>(Table2[[#This Row],[1Y Return vs Nifty]]-AVERAGE(Table2[1Y Return vs Nifty]))/_xlfn.STDEV.P(Table2[1Y Return vs Nifty])</f>
        <v>0.6161763332036444</v>
      </c>
      <c r="I137">
        <v>-1.1510381149395299</v>
      </c>
      <c r="J137">
        <f>(Table2[[#This Row],[1M Return vs Nifty]]-AVERAGE(Table2[1M Return vs Nifty]))/_xlfn.STDEV.P(Table2[1M Return vs Nifty])</f>
        <v>-7.8993117706538565E-2</v>
      </c>
      <c r="K137">
        <v>8.7202192758049701</v>
      </c>
      <c r="L137">
        <f>(Table2[[#This Row],[6M Return vs Nifty]]-AVERAGE(Table2[6M Return vs Nifty]))/_xlfn.STDEV.P(Table2[6M Return vs Nifty])</f>
        <v>-1.202761570455442E-4</v>
      </c>
      <c r="M137">
        <v>3.6925548097549101</v>
      </c>
      <c r="N137">
        <f>(Table2[[#This Row],[1W Return vs Nifty]]-AVERAGE(Table2[1W Return vs Nifty]))/_xlfn.STDEV.P(Table2[1W Return vs Nifty])</f>
        <v>0.80187305594705793</v>
      </c>
      <c r="O137">
        <v>644.29999999999995</v>
      </c>
      <c r="P137">
        <v>613.69823363997398</v>
      </c>
      <c r="Q137">
        <v>537.09763353154904</v>
      </c>
      <c r="R137">
        <v>74.7065732397582</v>
      </c>
      <c r="S137" s="1">
        <f>(Table2[[#This Row],[Close Price]]-Table2[[#This Row],[20D EMA]])/Table2[[#This Row],[20D EMA]]</f>
        <v>2.0952972217910912E-2</v>
      </c>
      <c r="T137" s="1">
        <f>(Table2[[#This Row],[Close Price]]-Table2[[#This Row],[50D EMA]])/Table2[[#This Row],[50D EMA]]</f>
        <v>7.186229964920883E-2</v>
      </c>
      <c r="U137" s="1">
        <f>(Table2[[#This Row],[Close Price]]-Table2[[#This Row],[200D EMA]])/Table2[[#This Row],[200D EMA]]</f>
        <v>0.224730773201891</v>
      </c>
      <c r="V137">
        <v>0.80806235748733501</v>
      </c>
      <c r="W137">
        <v>689.3</v>
      </c>
      <c r="X137">
        <v>704.6</v>
      </c>
      <c r="Y137">
        <v>635.75</v>
      </c>
      <c r="Z137">
        <v>701.8</v>
      </c>
      <c r="AA137">
        <v>600.6</v>
      </c>
      <c r="AB137">
        <v>701.8</v>
      </c>
      <c r="AC137" s="1">
        <f>(Table2[[#This Row],[Close Price]]/Table2[[#This Row],[Day Low]])-1</f>
        <v>-4.5698534745393871E-2</v>
      </c>
      <c r="AD137" s="1">
        <f>(Table2[[#This Row],[Day High]]/Table2[[#This Row],[Close Price]])-1</f>
        <v>7.1146245059288571E-2</v>
      </c>
      <c r="AE137" s="1">
        <f>(Table2[[#This Row],[Close Price]]/Table2[[#This Row],[Current Week Low]])-1</f>
        <v>3.4683444750294834E-2</v>
      </c>
      <c r="AF137" s="1">
        <f>(Table2[[#This Row],[Current Week High]]/Table2[[#This Row],[Close Price]])-1</f>
        <v>6.6889632107023367E-2</v>
      </c>
      <c r="AG137" s="1">
        <f>(Table2[[#This Row],[Close Price]]/Table2[[#This Row],[Current Month Low]])-1</f>
        <v>9.5238095238095122E-2</v>
      </c>
      <c r="AH137" s="1">
        <f>(Table2[[#This Row],[Current Month High]]/Table2[[#This Row],[Close Price]])-1</f>
        <v>6.6889632107023367E-2</v>
      </c>
      <c r="AI137">
        <v>3.14685314685314</v>
      </c>
      <c r="AJ137">
        <v>112.193548387096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0.26</v>
      </c>
      <c r="AM137" t="s">
        <v>3133</v>
      </c>
      <c r="AN137">
        <v>9.2799999999999994</v>
      </c>
      <c r="AO137" t="s">
        <v>3133</v>
      </c>
      <c r="AP137">
        <v>0.172706045985519</v>
      </c>
      <c r="AQ137">
        <f>(Table2[[#This Row],[Sharpe Ratio]]-AVERAGE(Table2[Sharpe Ratio]))/_xlfn.STDEV.P(Table2[Sharpe Ratio])</f>
        <v>1.2303350646375952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2.5692710599247133</v>
      </c>
      <c r="AS137">
        <f>_xlfn.RANK.AVG(Table2[[#This Row],[1Y Return vs Nifty Z-Score]],Table2[1Y Return vs Nifty Z-Score])</f>
        <v>139</v>
      </c>
      <c r="AT137">
        <f>_xlfn.RANK.AVG(Table2[[#This Row],[6M Return vs Nifty Z-Score]],Table2[6M Return vs Nifty Z-Score])</f>
        <v>317</v>
      </c>
      <c r="AU137">
        <f>_xlfn.RANK.AVG(Table2[[#This Row],[Sharpe Ratio Z-Score]],Table2[Sharpe Ratio Z-Score])</f>
        <v>82</v>
      </c>
      <c r="AV137">
        <f>(Table2[[#This Row],[Rank 1Y]]+Table2[[#This Row],[Rank 6M]]+Table2[[#This Row],[Rank Sharpe]])/3</f>
        <v>179.33333333333334</v>
      </c>
    </row>
    <row r="138" spans="1:48" x14ac:dyDescent="0.3">
      <c r="A138" t="s">
        <v>107</v>
      </c>
      <c r="B138" t="s">
        <v>108</v>
      </c>
      <c r="C138" t="s">
        <v>3095</v>
      </c>
      <c r="D138" t="s">
        <v>109</v>
      </c>
      <c r="E138">
        <v>259519.09297999999</v>
      </c>
      <c r="F138">
        <v>614.20000000000005</v>
      </c>
      <c r="G138">
        <v>68.712187313627098</v>
      </c>
      <c r="H138">
        <f>(Table2[[#This Row],[1Y Return vs Nifty]]-AVERAGE(Table2[1Y Return vs Nifty]))/_xlfn.STDEV.P(Table2[1Y Return vs Nifty])</f>
        <v>0.52038929155110292</v>
      </c>
      <c r="I138">
        <v>-12.2764009936137</v>
      </c>
      <c r="J138">
        <f>(Table2[[#This Row],[1M Return vs Nifty]]-AVERAGE(Table2[1M Return vs Nifty]))/_xlfn.STDEV.P(Table2[1M Return vs Nifty])</f>
        <v>-1.1412919924796863</v>
      </c>
      <c r="K138">
        <v>86.587638115571295</v>
      </c>
      <c r="L138">
        <f>(Table2[[#This Row],[6M Return vs Nifty]]-AVERAGE(Table2[6M Return vs Nifty]))/_xlfn.STDEV.P(Table2[6M Return vs Nifty])</f>
        <v>2.535469751973964</v>
      </c>
      <c r="M138">
        <v>-6.4820724129545804</v>
      </c>
      <c r="N138">
        <f>(Table2[[#This Row],[1W Return vs Nifty]]-AVERAGE(Table2[1W Return vs Nifty]))/_xlfn.STDEV.P(Table2[1W Return vs Nifty])</f>
        <v>-1.1657938241361507</v>
      </c>
      <c r="O138">
        <v>626.84</v>
      </c>
      <c r="P138">
        <v>622.87914637658503</v>
      </c>
      <c r="Q138">
        <v>484.72612639640198</v>
      </c>
      <c r="R138">
        <v>45.848377707703399</v>
      </c>
      <c r="S138" s="1">
        <f>(Table2[[#This Row],[Close Price]]-Table2[[#This Row],[20D EMA]])/Table2[[#This Row],[20D EMA]]</f>
        <v>-2.0164635313636631E-2</v>
      </c>
      <c r="T138" s="1">
        <f>(Table2[[#This Row],[Close Price]]-Table2[[#This Row],[50D EMA]])/Table2[[#This Row],[50D EMA]]</f>
        <v>-1.3933917080180554E-2</v>
      </c>
      <c r="U138" s="1">
        <f>(Table2[[#This Row],[Close Price]]-Table2[[#This Row],[200D EMA]])/Table2[[#This Row],[200D EMA]]</f>
        <v>0.26710727264929024</v>
      </c>
      <c r="V138">
        <v>0.25940072301487499</v>
      </c>
      <c r="W138">
        <v>602</v>
      </c>
      <c r="X138">
        <v>618</v>
      </c>
      <c r="Y138">
        <v>599</v>
      </c>
      <c r="Z138">
        <v>627.9</v>
      </c>
      <c r="AA138">
        <v>588</v>
      </c>
      <c r="AB138">
        <v>663.15</v>
      </c>
      <c r="AC138" s="1">
        <f>(Table2[[#This Row],[Close Price]]/Table2[[#This Row],[Day Low]])-1</f>
        <v>2.0265780730897021E-2</v>
      </c>
      <c r="AD138" s="1">
        <f>(Table2[[#This Row],[Day High]]/Table2[[#This Row],[Close Price]])-1</f>
        <v>6.1869098013676016E-3</v>
      </c>
      <c r="AE138" s="1">
        <f>(Table2[[#This Row],[Close Price]]/Table2[[#This Row],[Current Week Low]])-1</f>
        <v>2.5375626043405708E-2</v>
      </c>
      <c r="AF138" s="1">
        <f>(Table2[[#This Row],[Current Week High]]/Table2[[#This Row],[Close Price]])-1</f>
        <v>2.2305437968088482E-2</v>
      </c>
      <c r="AG138" s="1">
        <f>(Table2[[#This Row],[Close Price]]/Table2[[#This Row],[Current Month Low]])-1</f>
        <v>4.4557823129251828E-2</v>
      </c>
      <c r="AH138" s="1">
        <f>(Table2[[#This Row],[Current Month High]]/Table2[[#This Row],[Close Price]])-1</f>
        <v>7.9697167046564488E-2</v>
      </c>
      <c r="AI138">
        <v>31.5043959622272</v>
      </c>
      <c r="AJ138">
        <v>115.811665495432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-0.09</v>
      </c>
      <c r="AM138" t="s">
        <v>3132</v>
      </c>
      <c r="AN138">
        <v>0.45</v>
      </c>
      <c r="AO138" t="s">
        <v>3133</v>
      </c>
      <c r="AP138">
        <v>5.9813377144084003E-2</v>
      </c>
      <c r="AQ138">
        <f>(Table2[[#This Row],[Sharpe Ratio]]-AVERAGE(Table2[Sharpe Ratio]))/_xlfn.STDEV.P(Table2[Sharpe Ratio])</f>
        <v>-5.8560828568899125E-2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0.69021239834033077</v>
      </c>
      <c r="AS138">
        <f>_xlfn.RANK.AVG(Table2[[#This Row],[1Y Return vs Nifty Z-Score]],Table2[1Y Return vs Nifty Z-Score])</f>
        <v>157</v>
      </c>
      <c r="AT138">
        <f>_xlfn.RANK.AVG(Table2[[#This Row],[6M Return vs Nifty Z-Score]],Table2[6M Return vs Nifty Z-Score])</f>
        <v>17</v>
      </c>
      <c r="AU138">
        <f>_xlfn.RANK.AVG(Table2[[#This Row],[Sharpe Ratio Z-Score]],Table2[Sharpe Ratio Z-Score])</f>
        <v>366</v>
      </c>
      <c r="AV138">
        <f>(Table2[[#This Row],[Rank 1Y]]+Table2[[#This Row],[Rank 6M]]+Table2[[#This Row],[Rank Sharpe]])/3</f>
        <v>180</v>
      </c>
    </row>
    <row r="139" spans="1:48" x14ac:dyDescent="0.3">
      <c r="A139" t="s">
        <v>932</v>
      </c>
      <c r="B139" t="s">
        <v>933</v>
      </c>
      <c r="C139" t="s">
        <v>3102</v>
      </c>
      <c r="D139" t="s">
        <v>539</v>
      </c>
      <c r="E139">
        <v>15628.11593362</v>
      </c>
      <c r="F139">
        <v>831.1</v>
      </c>
      <c r="G139">
        <v>63.162227503952202</v>
      </c>
      <c r="H139">
        <f>(Table2[[#This Row],[1Y Return vs Nifty]]-AVERAGE(Table2[1Y Return vs Nifty]))/_xlfn.STDEV.P(Table2[1Y Return vs Nifty])</f>
        <v>0.43688959131818311</v>
      </c>
      <c r="I139">
        <v>-4.48042662489914</v>
      </c>
      <c r="J139">
        <f>(Table2[[#This Row],[1M Return vs Nifty]]-AVERAGE(Table2[1M Return vs Nifty]))/_xlfn.STDEV.P(Table2[1M Return vs Nifty])</f>
        <v>-0.39689786439954966</v>
      </c>
      <c r="K139">
        <v>25.767432875209099</v>
      </c>
      <c r="L139">
        <f>(Table2[[#This Row],[6M Return vs Nifty]]-AVERAGE(Table2[6M Return vs Nifty]))/_xlfn.STDEV.P(Table2[6M Return vs Nifty])</f>
        <v>0.55498666656845141</v>
      </c>
      <c r="M139">
        <v>-1.8065984437640099</v>
      </c>
      <c r="N139">
        <f>(Table2[[#This Row],[1W Return vs Nifty]]-AVERAGE(Table2[1W Return vs Nifty]))/_xlfn.STDEV.P(Table2[1W Return vs Nifty])</f>
        <v>-0.26160587931063239</v>
      </c>
      <c r="O139">
        <v>837.69</v>
      </c>
      <c r="P139">
        <v>806.50516156642004</v>
      </c>
      <c r="Q139">
        <v>678.28582688782899</v>
      </c>
      <c r="R139">
        <v>47.4179216277752</v>
      </c>
      <c r="S139" s="1">
        <f>(Table2[[#This Row],[Close Price]]-Table2[[#This Row],[20D EMA]])/Table2[[#This Row],[20D EMA]]</f>
        <v>-7.8668719932194868E-3</v>
      </c>
      <c r="T139" s="1">
        <f>(Table2[[#This Row],[Close Price]]-Table2[[#This Row],[50D EMA]])/Table2[[#This Row],[50D EMA]]</f>
        <v>3.0495574741035879E-2</v>
      </c>
      <c r="U139" s="1">
        <f>(Table2[[#This Row],[Close Price]]-Table2[[#This Row],[200D EMA]])/Table2[[#This Row],[200D EMA]]</f>
        <v>0.22529465758311143</v>
      </c>
      <c r="V139">
        <v>0.72094323179727304</v>
      </c>
      <c r="W139">
        <v>850</v>
      </c>
      <c r="X139">
        <v>876</v>
      </c>
      <c r="Y139">
        <v>816.95</v>
      </c>
      <c r="Z139">
        <v>837</v>
      </c>
      <c r="AA139">
        <v>785</v>
      </c>
      <c r="AB139">
        <v>874.55</v>
      </c>
      <c r="AC139" s="1">
        <f>(Table2[[#This Row],[Close Price]]/Table2[[#This Row],[Day Low]])-1</f>
        <v>-2.223529411764702E-2</v>
      </c>
      <c r="AD139" s="1">
        <f>(Table2[[#This Row],[Day High]]/Table2[[#This Row],[Close Price]])-1</f>
        <v>5.4024786427625981E-2</v>
      </c>
      <c r="AE139" s="1">
        <f>(Table2[[#This Row],[Close Price]]/Table2[[#This Row],[Current Week Low]])-1</f>
        <v>1.7320521451741122E-2</v>
      </c>
      <c r="AF139" s="1">
        <f>(Table2[[#This Row],[Current Week High]]/Table2[[#This Row],[Close Price]])-1</f>
        <v>7.0990253880398591E-3</v>
      </c>
      <c r="AG139" s="1">
        <f>(Table2[[#This Row],[Close Price]]/Table2[[#This Row],[Current Month Low]])-1</f>
        <v>5.8726114649681582E-2</v>
      </c>
      <c r="AH139" s="1">
        <f>(Table2[[#This Row],[Current Month High]]/Table2[[#This Row],[Close Price]])-1</f>
        <v>5.2280110696667048E-2</v>
      </c>
      <c r="AI139">
        <v>11.4907953314883</v>
      </c>
      <c r="AJ139">
        <v>97.410926365795703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0.19</v>
      </c>
      <c r="AM139" t="s">
        <v>3133</v>
      </c>
      <c r="AN139">
        <v>-4.78</v>
      </c>
      <c r="AO139" t="s">
        <v>3132</v>
      </c>
      <c r="AP139">
        <v>0.119150916801241</v>
      </c>
      <c r="AQ139">
        <f>(Table2[[#This Row],[Sharpe Ratio]]-AVERAGE(Table2[Sharpe Ratio]))/_xlfn.STDEV.P(Table2[Sharpe Ratio])</f>
        <v>0.61889601572369257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0.95226852990014499</v>
      </c>
      <c r="AS139">
        <f>_xlfn.RANK.AVG(Table2[[#This Row],[1Y Return vs Nifty Z-Score]],Table2[1Y Return vs Nifty Z-Score])</f>
        <v>182</v>
      </c>
      <c r="AT139">
        <f>_xlfn.RANK.AVG(Table2[[#This Row],[6M Return vs Nifty Z-Score]],Table2[6M Return vs Nifty Z-Score])</f>
        <v>174</v>
      </c>
      <c r="AU139">
        <f>_xlfn.RANK.AVG(Table2[[#This Row],[Sharpe Ratio Z-Score]],Table2[Sharpe Ratio Z-Score])</f>
        <v>192</v>
      </c>
      <c r="AV139">
        <f>(Table2[[#This Row],[Rank 1Y]]+Table2[[#This Row],[Rank 6M]]+Table2[[#This Row],[Rank Sharpe]])/3</f>
        <v>182.66666666666666</v>
      </c>
    </row>
    <row r="140" spans="1:48" x14ac:dyDescent="0.3">
      <c r="A140" t="s">
        <v>562</v>
      </c>
      <c r="B140" t="s">
        <v>563</v>
      </c>
      <c r="C140" t="s">
        <v>3088</v>
      </c>
      <c r="D140" t="s">
        <v>564</v>
      </c>
      <c r="E140">
        <v>34814.061362234999</v>
      </c>
      <c r="F140">
        <v>2571.65</v>
      </c>
      <c r="G140">
        <v>166.93236770271201</v>
      </c>
      <c r="H140">
        <f>(Table2[[#This Row],[1Y Return vs Nifty]]-AVERAGE(Table2[1Y Return vs Nifty]))/_xlfn.STDEV.P(Table2[1Y Return vs Nifty])</f>
        <v>1.998121725759904</v>
      </c>
      <c r="I140">
        <v>12.916364088359099</v>
      </c>
      <c r="J140">
        <f>(Table2[[#This Row],[1M Return vs Nifty]]-AVERAGE(Table2[1M Return vs Nifty]))/_xlfn.STDEV.P(Table2[1M Return vs Nifty])</f>
        <v>1.2642246896146652</v>
      </c>
      <c r="K140">
        <v>-3.7694692495151001</v>
      </c>
      <c r="L140">
        <f>(Table2[[#This Row],[6M Return vs Nifty]]-AVERAGE(Table2[6M Return vs Nifty]))/_xlfn.STDEV.P(Table2[6M Return vs Nifty])</f>
        <v>-0.40682092388791496</v>
      </c>
      <c r="M140">
        <v>6.8444103718458802</v>
      </c>
      <c r="N140">
        <f>(Table2[[#This Row],[1W Return vs Nifty]]-AVERAGE(Table2[1W Return vs Nifty]))/_xlfn.STDEV.P(Table2[1W Return vs Nifty])</f>
        <v>1.4114090777179777</v>
      </c>
      <c r="O140">
        <v>2476.36</v>
      </c>
      <c r="P140">
        <v>2502.0335388818098</v>
      </c>
      <c r="Q140">
        <v>2275.2511894972399</v>
      </c>
      <c r="R140">
        <v>57.233502420455601</v>
      </c>
      <c r="S140" s="1">
        <f>(Table2[[#This Row],[Close Price]]-Table2[[#This Row],[20D EMA]])/Table2[[#This Row],[20D EMA]]</f>
        <v>3.8479865609200581E-2</v>
      </c>
      <c r="T140" s="1">
        <f>(Table2[[#This Row],[Close Price]]-Table2[[#This Row],[50D EMA]])/Table2[[#This Row],[50D EMA]]</f>
        <v>2.7823952011971326E-2</v>
      </c>
      <c r="U140" s="1">
        <f>(Table2[[#This Row],[Close Price]]-Table2[[#This Row],[200D EMA]])/Table2[[#This Row],[200D EMA]]</f>
        <v>0.13027080784353096</v>
      </c>
      <c r="V140">
        <v>1.48245812259188</v>
      </c>
      <c r="W140">
        <v>2568</v>
      </c>
      <c r="X140">
        <v>2590</v>
      </c>
      <c r="Y140">
        <v>2566</v>
      </c>
      <c r="Z140">
        <v>2645</v>
      </c>
      <c r="AA140">
        <v>2306.1</v>
      </c>
      <c r="AB140">
        <v>2681</v>
      </c>
      <c r="AC140" s="1">
        <f>(Table2[[#This Row],[Close Price]]/Table2[[#This Row],[Day Low]])-1</f>
        <v>1.4213395638629223E-3</v>
      </c>
      <c r="AD140" s="1">
        <f>(Table2[[#This Row],[Day High]]/Table2[[#This Row],[Close Price]])-1</f>
        <v>7.1354966655647889E-3</v>
      </c>
      <c r="AE140" s="1">
        <f>(Table2[[#This Row],[Close Price]]/Table2[[#This Row],[Current Week Low]])-1</f>
        <v>2.2018706157442836E-3</v>
      </c>
      <c r="AF140" s="1">
        <f>(Table2[[#This Row],[Current Week High]]/Table2[[#This Row],[Close Price]])-1</f>
        <v>2.8522543892053775E-2</v>
      </c>
      <c r="AG140" s="1">
        <f>(Table2[[#This Row],[Close Price]]/Table2[[#This Row],[Current Month Low]])-1</f>
        <v>0.11515112094011548</v>
      </c>
      <c r="AH140" s="1">
        <f>(Table2[[#This Row],[Current Month High]]/Table2[[#This Row],[Close Price]])-1</f>
        <v>4.2521338440300926E-2</v>
      </c>
      <c r="AI140">
        <v>26.9496237823965</v>
      </c>
      <c r="AJ140">
        <v>207.79772591262699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-7.0000000000000007E-2</v>
      </c>
      <c r="AM140" t="s">
        <v>3132</v>
      </c>
      <c r="AN140">
        <v>4.1900000000000004</v>
      </c>
      <c r="AO140" t="s">
        <v>3133</v>
      </c>
      <c r="AP140">
        <v>0.18463676332376</v>
      </c>
      <c r="AQ140">
        <f>(Table2[[#This Row],[Sharpe Ratio]]-AVERAGE(Table2[Sharpe Ratio]))/_xlfn.STDEV.P(Table2[Sharpe Ratio])</f>
        <v>1.366548095457736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27</v>
      </c>
      <c r="AT140">
        <f>_xlfn.RANK.AVG(Table2[[#This Row],[6M Return vs Nifty Z-Score]],Table2[6M Return vs Nifty Z-Score])</f>
        <v>455</v>
      </c>
      <c r="AU140">
        <f>_xlfn.RANK.AVG(Table2[[#This Row],[Sharpe Ratio Z-Score]],Table2[Sharpe Ratio Z-Score])</f>
        <v>67</v>
      </c>
      <c r="AV140">
        <f>(Table2[[#This Row],[Rank 1Y]]+Table2[[#This Row],[Rank 6M]]+Table2[[#This Row],[Rank Sharpe]])/3</f>
        <v>183</v>
      </c>
    </row>
    <row r="141" spans="1:48" x14ac:dyDescent="0.3">
      <c r="A141" t="s">
        <v>756</v>
      </c>
      <c r="B141" t="s">
        <v>757</v>
      </c>
      <c r="C141" t="s">
        <v>3089</v>
      </c>
      <c r="D141" t="s">
        <v>643</v>
      </c>
      <c r="E141">
        <v>21411.220651734999</v>
      </c>
      <c r="F141">
        <v>1251.8499999999999</v>
      </c>
      <c r="G141">
        <v>28.605099965851</v>
      </c>
      <c r="H141">
        <f>(Table2[[#This Row],[1Y Return vs Nifty]]-AVERAGE(Table2[1Y Return vs Nifty]))/_xlfn.STDEV.P(Table2[1Y Return vs Nifty])</f>
        <v>-8.3025847585014037E-2</v>
      </c>
      <c r="I141">
        <v>-11.6871337463262</v>
      </c>
      <c r="J141">
        <f>(Table2[[#This Row],[1M Return vs Nifty]]-AVERAGE(Table2[1M Return vs Nifty]))/_xlfn.STDEV.P(Table2[1M Return vs Nifty])</f>
        <v>-1.0850261483395283</v>
      </c>
      <c r="K141">
        <v>69.004231818631595</v>
      </c>
      <c r="L141">
        <f>(Table2[[#This Row],[6M Return vs Nifty]]-AVERAGE(Table2[6M Return vs Nifty]))/_xlfn.STDEV.P(Table2[6M Return vs Nifty])</f>
        <v>1.9629028127918549</v>
      </c>
      <c r="M141">
        <v>4.4772361427021403</v>
      </c>
      <c r="N141">
        <f>(Table2[[#This Row],[1W Return vs Nifty]]-AVERAGE(Table2[1W Return vs Nifty]))/_xlfn.STDEV.P(Table2[1W Return vs Nifty])</f>
        <v>0.95362224896060266</v>
      </c>
      <c r="O141">
        <v>1270.42</v>
      </c>
      <c r="P141">
        <v>1268.7967044572499</v>
      </c>
      <c r="Q141">
        <v>1039.46616955271</v>
      </c>
      <c r="R141">
        <v>49.836007620829299</v>
      </c>
      <c r="S141" s="1">
        <f>(Table2[[#This Row],[Close Price]]-Table2[[#This Row],[20D EMA]])/Table2[[#This Row],[20D EMA]]</f>
        <v>-1.4617213205081912E-2</v>
      </c>
      <c r="T141" s="1">
        <f>(Table2[[#This Row],[Close Price]]-Table2[[#This Row],[50D EMA]])/Table2[[#This Row],[50D EMA]]</f>
        <v>-1.3356516767198933E-2</v>
      </c>
      <c r="U141" s="1">
        <f>(Table2[[#This Row],[Close Price]]-Table2[[#This Row],[200D EMA]])/Table2[[#This Row],[200D EMA]]</f>
        <v>0.20432009878559135</v>
      </c>
      <c r="V141">
        <v>0.71735428936255896</v>
      </c>
      <c r="W141">
        <v>1231</v>
      </c>
      <c r="X141">
        <v>1276.45</v>
      </c>
      <c r="Y141">
        <v>1180.05</v>
      </c>
      <c r="Z141">
        <v>1266</v>
      </c>
      <c r="AA141">
        <v>1106</v>
      </c>
      <c r="AB141">
        <v>1312.95</v>
      </c>
      <c r="AC141" s="1">
        <f>(Table2[[#This Row],[Close Price]]/Table2[[#This Row],[Day Low]])-1</f>
        <v>1.6937449228269674E-2</v>
      </c>
      <c r="AD141" s="1">
        <f>(Table2[[#This Row],[Day High]]/Table2[[#This Row],[Close Price]])-1</f>
        <v>1.9650916643367822E-2</v>
      </c>
      <c r="AE141" s="1">
        <f>(Table2[[#This Row],[Close Price]]/Table2[[#This Row],[Current Week Low]])-1</f>
        <v>6.0844879454260425E-2</v>
      </c>
      <c r="AF141" s="1">
        <f>(Table2[[#This Row],[Current Week High]]/Table2[[#This Row],[Close Price]])-1</f>
        <v>1.1303271158685124E-2</v>
      </c>
      <c r="AG141" s="1">
        <f>(Table2[[#This Row],[Close Price]]/Table2[[#This Row],[Current Month Low]])-1</f>
        <v>0.13187160940325482</v>
      </c>
      <c r="AH141" s="1">
        <f>(Table2[[#This Row],[Current Month High]]/Table2[[#This Row],[Close Price]])-1</f>
        <v>4.8807764508527418E-2</v>
      </c>
      <c r="AI141">
        <v>19.423253584694599</v>
      </c>
      <c r="AJ141">
        <v>92.222648752399195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-0.01</v>
      </c>
      <c r="AM141" t="s">
        <v>3132</v>
      </c>
      <c r="AN141">
        <v>-3.3</v>
      </c>
      <c r="AO141" t="s">
        <v>3132</v>
      </c>
      <c r="AP141">
        <v>0.11191379000882699</v>
      </c>
      <c r="AQ141">
        <f>(Table2[[#This Row],[Sharpe Ratio]]-AVERAGE(Table2[Sharpe Ratio]))/_xlfn.STDEV.P(Table2[Sharpe Ratio])</f>
        <v>0.53626972034875775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2.2847427861766731</v>
      </c>
      <c r="AS141">
        <f>_xlfn.RANK.AVG(Table2[[#This Row],[1Y Return vs Nifty Z-Score]],Table2[1Y Return vs Nifty Z-Score])</f>
        <v>312</v>
      </c>
      <c r="AT141">
        <f>_xlfn.RANK.AVG(Table2[[#This Row],[6M Return vs Nifty Z-Score]],Table2[6M Return vs Nifty Z-Score])</f>
        <v>33</v>
      </c>
      <c r="AU141">
        <f>_xlfn.RANK.AVG(Table2[[#This Row],[Sharpe Ratio Z-Score]],Table2[Sharpe Ratio Z-Score])</f>
        <v>208</v>
      </c>
      <c r="AV141">
        <f>(Table2[[#This Row],[Rank 1Y]]+Table2[[#This Row],[Rank 6M]]+Table2[[#This Row],[Rank Sharpe]])/3</f>
        <v>184.33333333333334</v>
      </c>
    </row>
    <row r="142" spans="1:48" x14ac:dyDescent="0.3">
      <c r="A142" t="s">
        <v>102</v>
      </c>
      <c r="B142" t="s">
        <v>103</v>
      </c>
      <c r="C142" t="s">
        <v>3093</v>
      </c>
      <c r="D142" t="s">
        <v>104</v>
      </c>
      <c r="E142">
        <v>271107.27335526003</v>
      </c>
      <c r="F142">
        <v>9710.85</v>
      </c>
      <c r="G142">
        <v>85.024610654905004</v>
      </c>
      <c r="H142">
        <f>(Table2[[#This Row],[1Y Return vs Nifty]]-AVERAGE(Table2[1Y Return vs Nifty]))/_xlfn.STDEV.P(Table2[1Y Return vs Nifty])</f>
        <v>0.76581133167016047</v>
      </c>
      <c r="I142">
        <v>3.6712979429997201</v>
      </c>
      <c r="J142">
        <f>(Table2[[#This Row],[1M Return vs Nifty]]-AVERAGE(Table2[1M Return vs Nifty]))/_xlfn.STDEV.P(Table2[1M Return vs Nifty])</f>
        <v>0.38146486680976793</v>
      </c>
      <c r="K142">
        <v>11.3879654149274</v>
      </c>
      <c r="L142">
        <f>(Table2[[#This Row],[6M Return vs Nifty]]-AVERAGE(Table2[6M Return vs Nifty]))/_xlfn.STDEV.P(Table2[6M Return vs Nifty])</f>
        <v>8.6749310747629801E-2</v>
      </c>
      <c r="M142">
        <v>2.6811721380034199</v>
      </c>
      <c r="N142">
        <f>(Table2[[#This Row],[1W Return vs Nifty]]-AVERAGE(Table2[1W Return vs Nifty]))/_xlfn.STDEV.P(Table2[1W Return vs Nifty])</f>
        <v>0.60628218635198272</v>
      </c>
      <c r="O142">
        <v>9581.7199999999993</v>
      </c>
      <c r="P142">
        <v>9461.9465502106705</v>
      </c>
      <c r="Q142">
        <v>8181.2047231294</v>
      </c>
      <c r="R142">
        <v>58.003439380865601</v>
      </c>
      <c r="S142" s="1">
        <f>(Table2[[#This Row],[Close Price]]-Table2[[#This Row],[20D EMA]])/Table2[[#This Row],[20D EMA]]</f>
        <v>1.3476703556355333E-2</v>
      </c>
      <c r="T142" s="1">
        <f>(Table2[[#This Row],[Close Price]]-Table2[[#This Row],[50D EMA]])/Table2[[#This Row],[50D EMA]]</f>
        <v>2.6305734075805793E-2</v>
      </c>
      <c r="U142" s="1">
        <f>(Table2[[#This Row],[Close Price]]-Table2[[#This Row],[200D EMA]])/Table2[[#This Row],[200D EMA]]</f>
        <v>0.18697066369040749</v>
      </c>
      <c r="V142">
        <v>0.77048783455435099</v>
      </c>
      <c r="W142">
        <v>9650</v>
      </c>
      <c r="X142">
        <v>9726.7999999999993</v>
      </c>
      <c r="Y142">
        <v>9615</v>
      </c>
      <c r="Z142">
        <v>9750.9500000000007</v>
      </c>
      <c r="AA142">
        <v>9369.2999999999993</v>
      </c>
      <c r="AB142">
        <v>9844</v>
      </c>
      <c r="AC142" s="1">
        <f>(Table2[[#This Row],[Close Price]]/Table2[[#This Row],[Day Low]])-1</f>
        <v>6.3056994818653234E-3</v>
      </c>
      <c r="AD142" s="1">
        <f>(Table2[[#This Row],[Day High]]/Table2[[#This Row],[Close Price]])-1</f>
        <v>1.6424926757183655E-3</v>
      </c>
      <c r="AE142" s="1">
        <f>(Table2[[#This Row],[Close Price]]/Table2[[#This Row],[Current Week Low]])-1</f>
        <v>9.9687987519501142E-3</v>
      </c>
      <c r="AF142" s="1">
        <f>(Table2[[#This Row],[Current Week High]]/Table2[[#This Row],[Close Price]])-1</f>
        <v>4.1294016486712604E-3</v>
      </c>
      <c r="AG142" s="1">
        <f>(Table2[[#This Row],[Close Price]]/Table2[[#This Row],[Current Month Low]])-1</f>
        <v>3.6454164131792144E-2</v>
      </c>
      <c r="AH142" s="1">
        <f>(Table2[[#This Row],[Current Month High]]/Table2[[#This Row],[Close Price]])-1</f>
        <v>1.3711467070338879E-2</v>
      </c>
      <c r="AI142">
        <v>3.3771503009520201</v>
      </c>
      <c r="AJ142">
        <v>113.848271305879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0.02</v>
      </c>
      <c r="AM142" t="s">
        <v>3133</v>
      </c>
      <c r="AN142">
        <v>4.66</v>
      </c>
      <c r="AO142" t="s">
        <v>3133</v>
      </c>
      <c r="AP142">
        <v>0.13735621896674399</v>
      </c>
      <c r="AQ142">
        <f>(Table2[[#This Row],[Sharpe Ratio]]-AVERAGE(Table2[Sharpe Ratio]))/_xlfn.STDEV.P(Table2[Sharpe Ratio])</f>
        <v>0.82674599780408642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2.6670536933836271</v>
      </c>
      <c r="AS142">
        <f>_xlfn.RANK.AVG(Table2[[#This Row],[1Y Return vs Nifty Z-Score]],Table2[1Y Return vs Nifty Z-Score])</f>
        <v>117</v>
      </c>
      <c r="AT142">
        <f>_xlfn.RANK.AVG(Table2[[#This Row],[6M Return vs Nifty Z-Score]],Table2[6M Return vs Nifty Z-Score])</f>
        <v>290</v>
      </c>
      <c r="AU142">
        <f>_xlfn.RANK.AVG(Table2[[#This Row],[Sharpe Ratio Z-Score]],Table2[Sharpe Ratio Z-Score])</f>
        <v>149</v>
      </c>
      <c r="AV142">
        <f>(Table2[[#This Row],[Rank 1Y]]+Table2[[#This Row],[Rank 6M]]+Table2[[#This Row],[Rank Sharpe]])/3</f>
        <v>185.33333333333334</v>
      </c>
    </row>
    <row r="143" spans="1:48" x14ac:dyDescent="0.3">
      <c r="A143" t="s">
        <v>986</v>
      </c>
      <c r="B143" t="s">
        <v>987</v>
      </c>
      <c r="C143" t="s">
        <v>3099</v>
      </c>
      <c r="D143" t="s">
        <v>133</v>
      </c>
      <c r="E143">
        <v>14145.4751063</v>
      </c>
      <c r="F143">
        <v>1057.25</v>
      </c>
      <c r="G143">
        <v>55.889423888335301</v>
      </c>
      <c r="H143">
        <f>(Table2[[#This Row],[1Y Return vs Nifty]]-AVERAGE(Table2[1Y Return vs Nifty]))/_xlfn.STDEV.P(Table2[1Y Return vs Nifty])</f>
        <v>0.32746953377140975</v>
      </c>
      <c r="I143">
        <v>-2.59047447178909</v>
      </c>
      <c r="J143">
        <f>(Table2[[#This Row],[1M Return vs Nifty]]-AVERAGE(Table2[1M Return vs Nifty]))/_xlfn.STDEV.P(Table2[1M Return vs Nifty])</f>
        <v>-0.21643687022628325</v>
      </c>
      <c r="K143">
        <v>25.9491390581438</v>
      </c>
      <c r="L143">
        <f>(Table2[[#This Row],[6M Return vs Nifty]]-AVERAGE(Table2[6M Return vs Nifty]))/_xlfn.STDEV.P(Table2[6M Return vs Nifty])</f>
        <v>0.5609035492950647</v>
      </c>
      <c r="M143">
        <v>2.3801889472487199</v>
      </c>
      <c r="N143">
        <f>(Table2[[#This Row],[1W Return vs Nifty]]-AVERAGE(Table2[1W Return vs Nifty]))/_xlfn.STDEV.P(Table2[1W Return vs Nifty])</f>
        <v>0.54807517365790204</v>
      </c>
      <c r="O143">
        <v>1099.6400000000001</v>
      </c>
      <c r="P143">
        <v>1062.9420518010199</v>
      </c>
      <c r="Q143">
        <v>864.42794046151596</v>
      </c>
      <c r="R143">
        <v>36.548818268002101</v>
      </c>
      <c r="S143" s="1">
        <f>(Table2[[#This Row],[Close Price]]-Table2[[#This Row],[20D EMA]])/Table2[[#This Row],[20D EMA]]</f>
        <v>-3.8548979666072618E-2</v>
      </c>
      <c r="T143" s="1">
        <f>(Table2[[#This Row],[Close Price]]-Table2[[#This Row],[50D EMA]])/Table2[[#This Row],[50D EMA]]</f>
        <v>-5.3549972845419805E-3</v>
      </c>
      <c r="U143" s="1">
        <f>(Table2[[#This Row],[Close Price]]-Table2[[#This Row],[200D EMA]])/Table2[[#This Row],[200D EMA]]</f>
        <v>0.22306319649447798</v>
      </c>
      <c r="V143">
        <v>1.0536899792110599</v>
      </c>
      <c r="W143">
        <v>1028</v>
      </c>
      <c r="X143">
        <v>1060.55</v>
      </c>
      <c r="Y143">
        <v>1054.55</v>
      </c>
      <c r="Z143">
        <v>1107.95</v>
      </c>
      <c r="AA143">
        <v>1042.0999999999999</v>
      </c>
      <c r="AB143">
        <v>1166.95</v>
      </c>
      <c r="AC143" s="1">
        <f>(Table2[[#This Row],[Close Price]]/Table2[[#This Row],[Day Low]])-1</f>
        <v>2.8453307392996008E-2</v>
      </c>
      <c r="AD143" s="1">
        <f>(Table2[[#This Row],[Day High]]/Table2[[#This Row],[Close Price]])-1</f>
        <v>3.1213052731142721E-3</v>
      </c>
      <c r="AE143" s="1">
        <f>(Table2[[#This Row],[Close Price]]/Table2[[#This Row],[Current Week Low]])-1</f>
        <v>2.5603337916646485E-3</v>
      </c>
      <c r="AF143" s="1">
        <f>(Table2[[#This Row],[Current Week High]]/Table2[[#This Row],[Close Price]])-1</f>
        <v>4.7954599196027514E-2</v>
      </c>
      <c r="AG143" s="1">
        <f>(Table2[[#This Row],[Close Price]]/Table2[[#This Row],[Current Month Low]])-1</f>
        <v>1.4537952211880034E-2</v>
      </c>
      <c r="AH143" s="1">
        <f>(Table2[[#This Row],[Current Month High]]/Table2[[#This Row],[Close Price]])-1</f>
        <v>0.10375975407897853</v>
      </c>
      <c r="AI143">
        <v>15.767320879640501</v>
      </c>
      <c r="AJ143">
        <v>90.736063503517897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0.21</v>
      </c>
      <c r="AM143" t="s">
        <v>3133</v>
      </c>
      <c r="AN143">
        <v>0.64</v>
      </c>
      <c r="AO143" t="s">
        <v>3133</v>
      </c>
      <c r="AP143">
        <v>0.127536323990804</v>
      </c>
      <c r="AQ143">
        <f>(Table2[[#This Row],[Sharpe Ratio]]-AVERAGE(Table2[Sharpe Ratio]))/_xlfn.STDEV.P(Table2[Sharpe Ratio])</f>
        <v>0.71463223137355347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1.9346436178716466</v>
      </c>
      <c r="AS143">
        <f>_xlfn.RANK.AVG(Table2[[#This Row],[1Y Return vs Nifty Z-Score]],Table2[1Y Return vs Nifty Z-Score])</f>
        <v>208</v>
      </c>
      <c r="AT143">
        <f>_xlfn.RANK.AVG(Table2[[#This Row],[6M Return vs Nifty Z-Score]],Table2[6M Return vs Nifty Z-Score])</f>
        <v>173</v>
      </c>
      <c r="AU143">
        <f>_xlfn.RANK.AVG(Table2[[#This Row],[Sharpe Ratio Z-Score]],Table2[Sharpe Ratio Z-Score])</f>
        <v>176</v>
      </c>
      <c r="AV143">
        <f>(Table2[[#This Row],[Rank 1Y]]+Table2[[#This Row],[Rank 6M]]+Table2[[#This Row],[Rank Sharpe]])/3</f>
        <v>185.66666666666666</v>
      </c>
    </row>
    <row r="144" spans="1:48" x14ac:dyDescent="0.3">
      <c r="A144" t="s">
        <v>169</v>
      </c>
      <c r="B144" t="s">
        <v>170</v>
      </c>
      <c r="C144" t="s">
        <v>3086</v>
      </c>
      <c r="D144" t="s">
        <v>171</v>
      </c>
      <c r="E144">
        <v>152476.096921169</v>
      </c>
      <c r="F144">
        <v>227.38</v>
      </c>
      <c r="G144">
        <v>76.171509885212799</v>
      </c>
      <c r="H144">
        <f>(Table2[[#This Row],[1Y Return vs Nifty]]-AVERAGE(Table2[1Y Return vs Nifty]))/_xlfn.STDEV.P(Table2[1Y Return vs Nifty])</f>
        <v>0.63261554543897458</v>
      </c>
      <c r="I144">
        <v>-8.7219899301468506E-2</v>
      </c>
      <c r="J144">
        <f>(Table2[[#This Row],[1M Return vs Nifty]]-AVERAGE(Table2[1M Return vs Nifty]))/_xlfn.STDEV.P(Table2[1M Return vs Nifty])</f>
        <v>2.2584952668291827E-2</v>
      </c>
      <c r="K144">
        <v>22.069892121256</v>
      </c>
      <c r="L144">
        <f>(Table2[[#This Row],[6M Return vs Nifty]]-AVERAGE(Table2[6M Return vs Nifty]))/_xlfn.STDEV.P(Table2[6M Return vs Nifty])</f>
        <v>0.43458396664559845</v>
      </c>
      <c r="M144">
        <v>-2.19550945146965</v>
      </c>
      <c r="N144">
        <f>(Table2[[#This Row],[1W Return vs Nifty]]-AVERAGE(Table2[1W Return vs Nifty]))/_xlfn.STDEV.P(Table2[1W Return vs Nifty])</f>
        <v>-0.33681721555046651</v>
      </c>
      <c r="O144">
        <v>228.94</v>
      </c>
      <c r="P144">
        <v>221.65199677281501</v>
      </c>
      <c r="Q144">
        <v>186.90549471502601</v>
      </c>
      <c r="R144">
        <v>53.697139909350497</v>
      </c>
      <c r="S144" s="1">
        <f>(Table2[[#This Row],[Close Price]]-Table2[[#This Row],[20D EMA]])/Table2[[#This Row],[20D EMA]]</f>
        <v>-6.8140124049969521E-3</v>
      </c>
      <c r="T144" s="1">
        <f>(Table2[[#This Row],[Close Price]]-Table2[[#This Row],[50D EMA]])/Table2[[#This Row],[50D EMA]]</f>
        <v>2.5842326306926861E-2</v>
      </c>
      <c r="U144" s="1">
        <f>(Table2[[#This Row],[Close Price]]-Table2[[#This Row],[200D EMA]])/Table2[[#This Row],[200D EMA]]</f>
        <v>0.21655064419954742</v>
      </c>
      <c r="V144">
        <v>0.863505994549853</v>
      </c>
      <c r="W144">
        <v>231.11</v>
      </c>
      <c r="X144">
        <v>234.1</v>
      </c>
      <c r="Y144">
        <v>225.36</v>
      </c>
      <c r="Z144">
        <v>234.9</v>
      </c>
      <c r="AA144">
        <v>221</v>
      </c>
      <c r="AB144">
        <v>243.95</v>
      </c>
      <c r="AC144" s="1">
        <f>(Table2[[#This Row],[Close Price]]/Table2[[#This Row],[Day Low]])-1</f>
        <v>-1.6139500670676377E-2</v>
      </c>
      <c r="AD144" s="1">
        <f>(Table2[[#This Row],[Day High]]/Table2[[#This Row],[Close Price]])-1</f>
        <v>2.9554050488169503E-2</v>
      </c>
      <c r="AE144" s="1">
        <f>(Table2[[#This Row],[Close Price]]/Table2[[#This Row],[Current Week Low]])-1</f>
        <v>8.9634362797301748E-3</v>
      </c>
      <c r="AF144" s="1">
        <f>(Table2[[#This Row],[Current Week High]]/Table2[[#This Row],[Close Price]])-1</f>
        <v>3.3072389831999338E-2</v>
      </c>
      <c r="AG144" s="1">
        <f>(Table2[[#This Row],[Close Price]]/Table2[[#This Row],[Current Month Low]])-1</f>
        <v>2.8868778280543017E-2</v>
      </c>
      <c r="AH144" s="1">
        <f>(Table2[[#This Row],[Current Month High]]/Table2[[#This Row],[Close Price]])-1</f>
        <v>7.2873603659072916E-2</v>
      </c>
      <c r="AI144">
        <v>8.3208725481572703</v>
      </c>
      <c r="AJ144">
        <v>103.928251121076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0.12</v>
      </c>
      <c r="AM144" t="s">
        <v>3133</v>
      </c>
      <c r="AN144">
        <v>1.53</v>
      </c>
      <c r="AO144" t="s">
        <v>3133</v>
      </c>
      <c r="AP144">
        <v>0.105889833593819</v>
      </c>
      <c r="AQ144">
        <f>(Table2[[#This Row],[Sharpe Ratio]]-AVERAGE(Table2[Sharpe Ratio]))/_xlfn.STDEV.P(Table2[Sharpe Ratio])</f>
        <v>0.4674941943217833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1.2204614435241814</v>
      </c>
      <c r="AS144">
        <f>_xlfn.RANK.AVG(Table2[[#This Row],[1Y Return vs Nifty Z-Score]],Table2[1Y Return vs Nifty Z-Score])</f>
        <v>137</v>
      </c>
      <c r="AT144">
        <f>_xlfn.RANK.AVG(Table2[[#This Row],[6M Return vs Nifty Z-Score]],Table2[6M Return vs Nifty Z-Score])</f>
        <v>204</v>
      </c>
      <c r="AU144">
        <f>_xlfn.RANK.AVG(Table2[[#This Row],[Sharpe Ratio Z-Score]],Table2[Sharpe Ratio Z-Score])</f>
        <v>223</v>
      </c>
      <c r="AV144">
        <f>(Table2[[#This Row],[Rank 1Y]]+Table2[[#This Row],[Rank 6M]]+Table2[[#This Row],[Rank Sharpe]])/3</f>
        <v>188</v>
      </c>
    </row>
    <row r="145" spans="1:48" x14ac:dyDescent="0.3">
      <c r="A145" t="s">
        <v>1544</v>
      </c>
      <c r="B145" t="s">
        <v>1545</v>
      </c>
      <c r="C145" t="s">
        <v>3093</v>
      </c>
      <c r="D145" t="s">
        <v>206</v>
      </c>
      <c r="E145">
        <v>6254.3490698699998</v>
      </c>
      <c r="F145">
        <v>513.15</v>
      </c>
      <c r="G145">
        <v>52.674483406831499</v>
      </c>
      <c r="H145">
        <f>(Table2[[#This Row],[1Y Return vs Nifty]]-AVERAGE(Table2[1Y Return vs Nifty]))/_xlfn.STDEV.P(Table2[1Y Return vs Nifty])</f>
        <v>0.27910043279084407</v>
      </c>
      <c r="I145">
        <v>3.3696761277913501</v>
      </c>
      <c r="J145">
        <f>(Table2[[#This Row],[1M Return vs Nifty]]-AVERAGE(Table2[1M Return vs Nifty]))/_xlfn.STDEV.P(Table2[1M Return vs Nifty])</f>
        <v>0.35266468128799289</v>
      </c>
      <c r="K145">
        <v>8.5492391571981496</v>
      </c>
      <c r="L145">
        <f>(Table2[[#This Row],[6M Return vs Nifty]]-AVERAGE(Table2[6M Return vs Nifty]))/_xlfn.STDEV.P(Table2[6M Return vs Nifty])</f>
        <v>-5.6878869782059334E-3</v>
      </c>
      <c r="M145">
        <v>3.6141328229460101</v>
      </c>
      <c r="N145">
        <f>(Table2[[#This Row],[1W Return vs Nifty]]-AVERAGE(Table2[1W Return vs Nifty]))/_xlfn.STDEV.P(Table2[1W Return vs Nifty])</f>
        <v>0.78670706089519182</v>
      </c>
      <c r="O145">
        <v>499.18</v>
      </c>
      <c r="P145">
        <v>483.39816062763902</v>
      </c>
      <c r="Q145">
        <v>413.86303316222597</v>
      </c>
      <c r="R145">
        <v>59.065549245100698</v>
      </c>
      <c r="S145" s="1">
        <f>(Table2[[#This Row],[Close Price]]-Table2[[#This Row],[20D EMA]])/Table2[[#This Row],[20D EMA]]</f>
        <v>2.7985896870868165E-2</v>
      </c>
      <c r="T145" s="1">
        <f>(Table2[[#This Row],[Close Price]]-Table2[[#This Row],[50D EMA]])/Table2[[#This Row],[50D EMA]]</f>
        <v>6.1547274680837614E-2</v>
      </c>
      <c r="U145" s="1">
        <f>(Table2[[#This Row],[Close Price]]-Table2[[#This Row],[200D EMA]])/Table2[[#This Row],[200D EMA]]</f>
        <v>0.23990296035658618</v>
      </c>
      <c r="V145">
        <v>1.5117623265558999</v>
      </c>
      <c r="W145">
        <v>506.35</v>
      </c>
      <c r="X145">
        <v>514</v>
      </c>
      <c r="Y145">
        <v>512.1</v>
      </c>
      <c r="Z145">
        <v>524.1</v>
      </c>
      <c r="AA145">
        <v>474.1</v>
      </c>
      <c r="AB145">
        <v>542.5</v>
      </c>
      <c r="AC145" s="1">
        <f>(Table2[[#This Row],[Close Price]]/Table2[[#This Row],[Day Low]])-1</f>
        <v>1.3429446035351011E-2</v>
      </c>
      <c r="AD145" s="1">
        <f>(Table2[[#This Row],[Day High]]/Table2[[#This Row],[Close Price]])-1</f>
        <v>1.6564357400370433E-3</v>
      </c>
      <c r="AE145" s="1">
        <f>(Table2[[#This Row],[Close Price]]/Table2[[#This Row],[Current Week Low]])-1</f>
        <v>2.0503807850027478E-3</v>
      </c>
      <c r="AF145" s="1">
        <f>(Table2[[#This Row],[Current Week High]]/Table2[[#This Row],[Close Price]])-1</f>
        <v>2.1338789827535898E-2</v>
      </c>
      <c r="AG145" s="1">
        <f>(Table2[[#This Row],[Close Price]]/Table2[[#This Row],[Current Month Low]])-1</f>
        <v>8.2366589327146134E-2</v>
      </c>
      <c r="AH145" s="1">
        <f>(Table2[[#This Row],[Current Month High]]/Table2[[#This Row],[Close Price]])-1</f>
        <v>5.7195751729513855E-2</v>
      </c>
      <c r="AI145">
        <v>5.7195751729513802</v>
      </c>
      <c r="AJ145">
        <v>83.792979942693407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0.06</v>
      </c>
      <c r="AM145" t="s">
        <v>3133</v>
      </c>
      <c r="AN145">
        <v>3.7</v>
      </c>
      <c r="AO145" t="s">
        <v>3133</v>
      </c>
      <c r="AP145">
        <v>0.22098833609499</v>
      </c>
      <c r="AQ145">
        <f>(Table2[[#This Row],[Sharpe Ratio]]-AVERAGE(Table2[Sharpe Ratio]))/_xlfn.STDEV.P(Table2[Sharpe Ratio])</f>
        <v>1.7815740961473288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3.1943583841431518</v>
      </c>
      <c r="AS145">
        <f>_xlfn.RANK.AVG(Table2[[#This Row],[1Y Return vs Nifty Z-Score]],Table2[1Y Return vs Nifty Z-Score])</f>
        <v>216</v>
      </c>
      <c r="AT145">
        <f>_xlfn.RANK.AVG(Table2[[#This Row],[6M Return vs Nifty Z-Score]],Table2[6M Return vs Nifty Z-Score])</f>
        <v>321</v>
      </c>
      <c r="AU145">
        <f>_xlfn.RANK.AVG(Table2[[#This Row],[Sharpe Ratio Z-Score]],Table2[Sharpe Ratio Z-Score])</f>
        <v>27</v>
      </c>
      <c r="AV145">
        <f>(Table2[[#This Row],[Rank 1Y]]+Table2[[#This Row],[Rank 6M]]+Table2[[#This Row],[Rank Sharpe]])/3</f>
        <v>188</v>
      </c>
    </row>
    <row r="146" spans="1:48" x14ac:dyDescent="0.3">
      <c r="A146" t="s">
        <v>652</v>
      </c>
      <c r="B146" t="s">
        <v>653</v>
      </c>
      <c r="C146" t="s">
        <v>3088</v>
      </c>
      <c r="D146" t="s">
        <v>564</v>
      </c>
      <c r="E146">
        <v>26896.21</v>
      </c>
      <c r="F146">
        <v>2573.8000000000002</v>
      </c>
      <c r="G146">
        <v>92.8384276651839</v>
      </c>
      <c r="H146">
        <f>(Table2[[#This Row],[1Y Return vs Nifty]]-AVERAGE(Table2[1Y Return vs Nifty]))/_xlfn.STDEV.P(Table2[1Y Return vs Nifty])</f>
        <v>0.88337098983125195</v>
      </c>
      <c r="I146">
        <v>3.5912077720899398</v>
      </c>
      <c r="J146">
        <f>(Table2[[#This Row],[1M Return vs Nifty]]-AVERAGE(Table2[1M Return vs Nifty]))/_xlfn.STDEV.P(Table2[1M Return vs Nifty])</f>
        <v>0.37381750291110943</v>
      </c>
      <c r="K146">
        <v>26.501706241704198</v>
      </c>
      <c r="L146">
        <f>(Table2[[#This Row],[6M Return vs Nifty]]-AVERAGE(Table2[6M Return vs Nifty]))/_xlfn.STDEV.P(Table2[6M Return vs Nifty])</f>
        <v>0.57889674672454805</v>
      </c>
      <c r="M146">
        <v>6.4162383004912602</v>
      </c>
      <c r="N146">
        <f>(Table2[[#This Row],[1W Return vs Nifty]]-AVERAGE(Table2[1W Return vs Nifty]))/_xlfn.STDEV.P(Table2[1W Return vs Nifty])</f>
        <v>1.3286050608886759</v>
      </c>
      <c r="O146">
        <v>2406.5100000000002</v>
      </c>
      <c r="P146">
        <v>2296.52760759904</v>
      </c>
      <c r="Q146">
        <v>1959.55966144066</v>
      </c>
      <c r="R146">
        <v>70.246821184984498</v>
      </c>
      <c r="S146" s="1">
        <f>(Table2[[#This Row],[Close Price]]-Table2[[#This Row],[20D EMA]])/Table2[[#This Row],[20D EMA]]</f>
        <v>6.9515605586513235E-2</v>
      </c>
      <c r="T146" s="1">
        <f>(Table2[[#This Row],[Close Price]]-Table2[[#This Row],[50D EMA]])/Table2[[#This Row],[50D EMA]]</f>
        <v>0.12073549278636421</v>
      </c>
      <c r="U146" s="1">
        <f>(Table2[[#This Row],[Close Price]]-Table2[[#This Row],[200D EMA]])/Table2[[#This Row],[200D EMA]]</f>
        <v>0.31345835018248608</v>
      </c>
      <c r="V146">
        <v>1.2065537729448299</v>
      </c>
      <c r="W146">
        <v>2535.75</v>
      </c>
      <c r="X146">
        <v>2593.6999999999998</v>
      </c>
      <c r="Y146">
        <v>2569.4499999999998</v>
      </c>
      <c r="Z146">
        <v>2667.95</v>
      </c>
      <c r="AA146">
        <v>2279.1999999999998</v>
      </c>
      <c r="AB146">
        <v>2667.95</v>
      </c>
      <c r="AC146" s="1">
        <f>(Table2[[#This Row],[Close Price]]/Table2[[#This Row],[Day Low]])-1</f>
        <v>1.5005422458838735E-2</v>
      </c>
      <c r="AD146" s="1">
        <f>(Table2[[#This Row],[Day High]]/Table2[[#This Row],[Close Price]])-1</f>
        <v>7.7317584893930036E-3</v>
      </c>
      <c r="AE146" s="1">
        <f>(Table2[[#This Row],[Close Price]]/Table2[[#This Row],[Current Week Low]])-1</f>
        <v>1.6929693124989598E-3</v>
      </c>
      <c r="AF146" s="1">
        <f>(Table2[[#This Row],[Current Week High]]/Table2[[#This Row],[Close Price]])-1</f>
        <v>3.6580153858108533E-2</v>
      </c>
      <c r="AG146" s="1">
        <f>(Table2[[#This Row],[Close Price]]/Table2[[#This Row],[Current Month Low]])-1</f>
        <v>0.12925587925587934</v>
      </c>
      <c r="AH146" s="1">
        <f>(Table2[[#This Row],[Current Month High]]/Table2[[#This Row],[Close Price]])-1</f>
        <v>3.6580153858108533E-2</v>
      </c>
      <c r="AI146">
        <v>3.6580153858108502</v>
      </c>
      <c r="AJ146">
        <v>132.42877139115899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0.12</v>
      </c>
      <c r="AM146" t="s">
        <v>3133</v>
      </c>
      <c r="AN146">
        <v>6.54</v>
      </c>
      <c r="AO146" t="s">
        <v>3133</v>
      </c>
      <c r="AP146">
        <v>8.1121573058540994E-2</v>
      </c>
      <c r="AQ146">
        <f>(Table2[[#This Row],[Sharpe Ratio]]-AVERAGE(Table2[Sharpe Ratio]))/_xlfn.STDEV.P(Table2[Sharpe Ratio])</f>
        <v>0.1847148994977128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3.3494051998532983</v>
      </c>
      <c r="AS146">
        <f>_xlfn.RANK.AVG(Table2[[#This Row],[1Y Return vs Nifty Z-Score]],Table2[1Y Return vs Nifty Z-Score])</f>
        <v>111</v>
      </c>
      <c r="AT146">
        <f>_xlfn.RANK.AVG(Table2[[#This Row],[6M Return vs Nifty Z-Score]],Table2[6M Return vs Nifty Z-Score])</f>
        <v>165</v>
      </c>
      <c r="AU146">
        <f>_xlfn.RANK.AVG(Table2[[#This Row],[Sharpe Ratio Z-Score]],Table2[Sharpe Ratio Z-Score])</f>
        <v>292</v>
      </c>
      <c r="AV146">
        <f>(Table2[[#This Row],[Rank 1Y]]+Table2[[#This Row],[Rank 6M]]+Table2[[#This Row],[Rank Sharpe]])/3</f>
        <v>189.33333333333334</v>
      </c>
    </row>
    <row r="147" spans="1:48" x14ac:dyDescent="0.3">
      <c r="A147" t="s">
        <v>917</v>
      </c>
      <c r="B147" t="s">
        <v>918</v>
      </c>
      <c r="C147" t="s">
        <v>3099</v>
      </c>
      <c r="D147" t="s">
        <v>260</v>
      </c>
      <c r="E147">
        <v>16008.127455600001</v>
      </c>
      <c r="F147">
        <v>919.8</v>
      </c>
      <c r="G147">
        <v>51.594640658271302</v>
      </c>
      <c r="H147">
        <f>(Table2[[#This Row],[1Y Return vs Nifty]]-AVERAGE(Table2[1Y Return vs Nifty]))/_xlfn.STDEV.P(Table2[1Y Return vs Nifty])</f>
        <v>0.26285409067386384</v>
      </c>
      <c r="I147">
        <v>-3.70563323646939</v>
      </c>
      <c r="J147">
        <f>(Table2[[#This Row],[1M Return vs Nifty]]-AVERAGE(Table2[1M Return vs Nifty]))/_xlfn.STDEV.P(Table2[1M Return vs Nifty])</f>
        <v>-0.32291716339353599</v>
      </c>
      <c r="K147">
        <v>15.6416741824989</v>
      </c>
      <c r="L147">
        <f>(Table2[[#This Row],[6M Return vs Nifty]]-AVERAGE(Table2[6M Return vs Nifty]))/_xlfn.STDEV.P(Table2[6M Return vs Nifty])</f>
        <v>0.22526246161785721</v>
      </c>
      <c r="M147">
        <v>-1.03827510404301</v>
      </c>
      <c r="N147">
        <f>(Table2[[#This Row],[1W Return vs Nifty]]-AVERAGE(Table2[1W Return vs Nifty]))/_xlfn.STDEV.P(Table2[1W Return vs Nifty])</f>
        <v>-0.11302015172843408</v>
      </c>
      <c r="O147">
        <v>950.39</v>
      </c>
      <c r="P147">
        <v>945.00562864865503</v>
      </c>
      <c r="Q147">
        <v>813.71548808970294</v>
      </c>
      <c r="R147">
        <v>29.4250545696387</v>
      </c>
      <c r="S147" s="1">
        <f>(Table2[[#This Row],[Close Price]]-Table2[[#This Row],[20D EMA]])/Table2[[#This Row],[20D EMA]]</f>
        <v>-3.2186786477130476E-2</v>
      </c>
      <c r="T147" s="1">
        <f>(Table2[[#This Row],[Close Price]]-Table2[[#This Row],[50D EMA]])/Table2[[#This Row],[50D EMA]]</f>
        <v>-2.6672464040980136E-2</v>
      </c>
      <c r="U147" s="1">
        <f>(Table2[[#This Row],[Close Price]]-Table2[[#This Row],[200D EMA]])/Table2[[#This Row],[200D EMA]]</f>
        <v>0.13037052073242877</v>
      </c>
      <c r="V147">
        <v>0.788189634990896</v>
      </c>
      <c r="W147">
        <v>914.8</v>
      </c>
      <c r="X147">
        <v>923.8</v>
      </c>
      <c r="Y147">
        <v>910</v>
      </c>
      <c r="Z147">
        <v>939</v>
      </c>
      <c r="AA147">
        <v>901.05</v>
      </c>
      <c r="AB147">
        <v>980</v>
      </c>
      <c r="AC147" s="1">
        <f>(Table2[[#This Row],[Close Price]]/Table2[[#This Row],[Day Low]])-1</f>
        <v>5.4656755574988836E-3</v>
      </c>
      <c r="AD147" s="1">
        <f>(Table2[[#This Row],[Day High]]/Table2[[#This Row],[Close Price]])-1</f>
        <v>4.3487714720591431E-3</v>
      </c>
      <c r="AE147" s="1">
        <f>(Table2[[#This Row],[Close Price]]/Table2[[#This Row],[Current Week Low]])-1</f>
        <v>1.0769230769230642E-2</v>
      </c>
      <c r="AF147" s="1">
        <f>(Table2[[#This Row],[Current Week High]]/Table2[[#This Row],[Close Price]])-1</f>
        <v>2.0874103065883887E-2</v>
      </c>
      <c r="AG147" s="1">
        <f>(Table2[[#This Row],[Close Price]]/Table2[[#This Row],[Current Month Low]])-1</f>
        <v>2.0809056101215306E-2</v>
      </c>
      <c r="AH147" s="1">
        <f>(Table2[[#This Row],[Current Month High]]/Table2[[#This Row],[Close Price]])-1</f>
        <v>6.5449010654490269E-2</v>
      </c>
      <c r="AI147">
        <v>15.242444009567301</v>
      </c>
      <c r="AJ147">
        <v>78.5950060191837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-0.02</v>
      </c>
      <c r="AM147" t="s">
        <v>3132</v>
      </c>
      <c r="AN147">
        <v>-7.6</v>
      </c>
      <c r="AO147" t="s">
        <v>3132</v>
      </c>
      <c r="AP147">
        <v>0.161879832818835</v>
      </c>
      <c r="AQ147">
        <f>(Table2[[#This Row],[Sharpe Ratio]]-AVERAGE(Table2[Sharpe Ratio]))/_xlfn.STDEV.P(Table2[Sharpe Ratio])</f>
        <v>1.1067321608111635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1.1589113979809145</v>
      </c>
      <c r="AS147">
        <f>_xlfn.RANK.AVG(Table2[[#This Row],[1Y Return vs Nifty Z-Score]],Table2[1Y Return vs Nifty Z-Score])</f>
        <v>221</v>
      </c>
      <c r="AT147">
        <f>_xlfn.RANK.AVG(Table2[[#This Row],[6M Return vs Nifty Z-Score]],Table2[6M Return vs Nifty Z-Score])</f>
        <v>258</v>
      </c>
      <c r="AU147">
        <f>_xlfn.RANK.AVG(Table2[[#This Row],[Sharpe Ratio Z-Score]],Table2[Sharpe Ratio Z-Score])</f>
        <v>99</v>
      </c>
      <c r="AV147">
        <f>(Table2[[#This Row],[Rank 1Y]]+Table2[[#This Row],[Rank 6M]]+Table2[[#This Row],[Rank Sharpe]])/3</f>
        <v>192.66666666666666</v>
      </c>
    </row>
    <row r="148" spans="1:48" x14ac:dyDescent="0.3">
      <c r="A148" t="s">
        <v>1346</v>
      </c>
      <c r="B148" t="s">
        <v>1347</v>
      </c>
      <c r="C148" t="s">
        <v>3091</v>
      </c>
      <c r="D148" t="s">
        <v>46</v>
      </c>
      <c r="E148">
        <v>8228.056080032</v>
      </c>
      <c r="F148">
        <v>48.98</v>
      </c>
      <c r="G148">
        <v>72.444766517862206</v>
      </c>
      <c r="H148">
        <f>(Table2[[#This Row],[1Y Return vs Nifty]]-AVERAGE(Table2[1Y Return vs Nifty]))/_xlfn.STDEV.P(Table2[1Y Return vs Nifty])</f>
        <v>0.57654631886974195</v>
      </c>
      <c r="I148">
        <v>-6.5706737564084099</v>
      </c>
      <c r="J148">
        <f>(Table2[[#This Row],[1M Return vs Nifty]]-AVERAGE(Table2[1M Return vs Nifty]))/_xlfn.STDEV.P(Table2[1M Return vs Nifty])</f>
        <v>-0.59648390936860285</v>
      </c>
      <c r="K148">
        <v>11.807157562630801</v>
      </c>
      <c r="L148">
        <f>(Table2[[#This Row],[6M Return vs Nifty]]-AVERAGE(Table2[6M Return vs Nifty]))/_xlfn.STDEV.P(Table2[6M Return vs Nifty])</f>
        <v>0.10039942841461928</v>
      </c>
      <c r="M148">
        <v>-5.9552311876728199</v>
      </c>
      <c r="N148">
        <f>(Table2[[#This Row],[1W Return vs Nifty]]-AVERAGE(Table2[1W Return vs Nifty]))/_xlfn.STDEV.P(Table2[1W Return vs Nifty])</f>
        <v>-1.0639082211200908</v>
      </c>
      <c r="O148">
        <v>49.76</v>
      </c>
      <c r="P148">
        <v>47.652703239019701</v>
      </c>
      <c r="Q148">
        <v>38.445177402331701</v>
      </c>
      <c r="R148">
        <v>46.719575543620898</v>
      </c>
      <c r="S148" s="1">
        <f>(Table2[[#This Row],[Close Price]]-Table2[[#This Row],[20D EMA]])/Table2[[#This Row],[20D EMA]]</f>
        <v>-1.5675241157556294E-2</v>
      </c>
      <c r="T148" s="1">
        <f>(Table2[[#This Row],[Close Price]]-Table2[[#This Row],[50D EMA]])/Table2[[#This Row],[50D EMA]]</f>
        <v>2.785354598505671E-2</v>
      </c>
      <c r="U148" s="1">
        <f>(Table2[[#This Row],[Close Price]]-Table2[[#This Row],[200D EMA]])/Table2[[#This Row],[200D EMA]]</f>
        <v>0.2740219530637244</v>
      </c>
      <c r="V148">
        <v>0.81785358218549697</v>
      </c>
      <c r="W148">
        <v>48.45</v>
      </c>
      <c r="X148">
        <v>49.4</v>
      </c>
      <c r="Y148">
        <v>46.55</v>
      </c>
      <c r="Z148">
        <v>49.79</v>
      </c>
      <c r="AA148">
        <v>45.55</v>
      </c>
      <c r="AB148">
        <v>56.04</v>
      </c>
      <c r="AC148" s="1">
        <f>(Table2[[#This Row],[Close Price]]/Table2[[#This Row],[Day Low]])-1</f>
        <v>1.0939112487099889E-2</v>
      </c>
      <c r="AD148" s="1">
        <f>(Table2[[#This Row],[Day High]]/Table2[[#This Row],[Close Price]])-1</f>
        <v>8.5749285422622723E-3</v>
      </c>
      <c r="AE148" s="1">
        <f>(Table2[[#This Row],[Close Price]]/Table2[[#This Row],[Current Week Low]])-1</f>
        <v>5.2201933404940837E-2</v>
      </c>
      <c r="AF148" s="1">
        <f>(Table2[[#This Row],[Current Week High]]/Table2[[#This Row],[Close Price]])-1</f>
        <v>1.653736218864843E-2</v>
      </c>
      <c r="AG148" s="1">
        <f>(Table2[[#This Row],[Close Price]]/Table2[[#This Row],[Current Month Low]])-1</f>
        <v>7.5301866081229463E-2</v>
      </c>
      <c r="AH148" s="1">
        <f>(Table2[[#This Row],[Current Month High]]/Table2[[#This Row],[Close Price]])-1</f>
        <v>0.14414046549612092</v>
      </c>
      <c r="AI148">
        <v>17.3948550428746</v>
      </c>
      <c r="AJ148">
        <v>118.51214252633299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0.18</v>
      </c>
      <c r="AM148" t="s">
        <v>3133</v>
      </c>
      <c r="AN148">
        <v>-8.17</v>
      </c>
      <c r="AO148" t="s">
        <v>3132</v>
      </c>
      <c r="AP148">
        <v>0.13855371184326201</v>
      </c>
      <c r="AQ148">
        <f>(Table2[[#This Row],[Sharpe Ratio]]-AVERAGE(Table2[Sharpe Ratio]))/_xlfn.STDEV.P(Table2[Sharpe Ratio])</f>
        <v>0.84041777708371324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-0.14302860612061929</v>
      </c>
      <c r="AS148">
        <f>_xlfn.RANK.AVG(Table2[[#This Row],[1Y Return vs Nifty Z-Score]],Table2[1Y Return vs Nifty Z-Score])</f>
        <v>150</v>
      </c>
      <c r="AT148">
        <f>_xlfn.RANK.AVG(Table2[[#This Row],[6M Return vs Nifty Z-Score]],Table2[6M Return vs Nifty Z-Score])</f>
        <v>287</v>
      </c>
      <c r="AU148">
        <f>_xlfn.RANK.AVG(Table2[[#This Row],[Sharpe Ratio Z-Score]],Table2[Sharpe Ratio Z-Score])</f>
        <v>145</v>
      </c>
      <c r="AV148">
        <f>(Table2[[#This Row],[Rank 1Y]]+Table2[[#This Row],[Rank 6M]]+Table2[[#This Row],[Rank Sharpe]])/3</f>
        <v>194</v>
      </c>
    </row>
    <row r="149" spans="1:48" x14ac:dyDescent="0.3">
      <c r="A149" t="s">
        <v>906</v>
      </c>
      <c r="B149" t="s">
        <v>907</v>
      </c>
      <c r="C149" t="s">
        <v>3099</v>
      </c>
      <c r="D149" t="s">
        <v>92</v>
      </c>
      <c r="E149">
        <v>16306.4506506299</v>
      </c>
      <c r="F149">
        <v>2912.7</v>
      </c>
      <c r="G149">
        <v>13.405928588728701</v>
      </c>
      <c r="H149">
        <f>(Table2[[#This Row],[1Y Return vs Nifty]]-AVERAGE(Table2[1Y Return vs Nifty]))/_xlfn.STDEV.P(Table2[1Y Return vs Nifty])</f>
        <v>-0.3116989005981366</v>
      </c>
      <c r="I149">
        <v>-12.9194064724283</v>
      </c>
      <c r="J149">
        <f>(Table2[[#This Row],[1M Return vs Nifty]]-AVERAGE(Table2[1M Return vs Nifty]))/_xlfn.STDEV.P(Table2[1M Return vs Nifty])</f>
        <v>-1.202689000745103</v>
      </c>
      <c r="K149">
        <v>44.711534571517198</v>
      </c>
      <c r="L149">
        <f>(Table2[[#This Row],[6M Return vs Nifty]]-AVERAGE(Table2[6M Return vs Nifty]))/_xlfn.STDEV.P(Table2[6M Return vs Nifty])</f>
        <v>1.1718618124096503</v>
      </c>
      <c r="M149">
        <v>-2.74785202586266</v>
      </c>
      <c r="N149">
        <f>(Table2[[#This Row],[1W Return vs Nifty]]-AVERAGE(Table2[1W Return vs Nifty]))/_xlfn.STDEV.P(Table2[1W Return vs Nifty])</f>
        <v>-0.44363451374761864</v>
      </c>
      <c r="O149">
        <v>3084.24</v>
      </c>
      <c r="P149">
        <v>3051.5902736881999</v>
      </c>
      <c r="Q149">
        <v>2596.2360819538799</v>
      </c>
      <c r="R149">
        <v>34.424417650623099</v>
      </c>
      <c r="S149" s="1">
        <f>(Table2[[#This Row],[Close Price]]-Table2[[#This Row],[20D EMA]])/Table2[[#This Row],[20D EMA]]</f>
        <v>-5.5618239825694492E-2</v>
      </c>
      <c r="T149" s="1">
        <f>(Table2[[#This Row],[Close Price]]-Table2[[#This Row],[50D EMA]])/Table2[[#This Row],[50D EMA]]</f>
        <v>-4.5514063564088866E-2</v>
      </c>
      <c r="U149" s="1">
        <f>(Table2[[#This Row],[Close Price]]-Table2[[#This Row],[200D EMA]])/Table2[[#This Row],[200D EMA]]</f>
        <v>0.12189335178176669</v>
      </c>
      <c r="V149">
        <v>0.43279835232741198</v>
      </c>
      <c r="W149">
        <v>2901.05</v>
      </c>
      <c r="X149">
        <v>2932.2</v>
      </c>
      <c r="Y149">
        <v>2882</v>
      </c>
      <c r="Z149">
        <v>2949.95</v>
      </c>
      <c r="AA149">
        <v>2836.05</v>
      </c>
      <c r="AB149">
        <v>3228.15</v>
      </c>
      <c r="AC149" s="1">
        <f>(Table2[[#This Row],[Close Price]]/Table2[[#This Row],[Day Low]])-1</f>
        <v>4.0157873873252203E-3</v>
      </c>
      <c r="AD149" s="1">
        <f>(Table2[[#This Row],[Day High]]/Table2[[#This Row],[Close Price]])-1</f>
        <v>6.6948192398805784E-3</v>
      </c>
      <c r="AE149" s="1">
        <f>(Table2[[#This Row],[Close Price]]/Table2[[#This Row],[Current Week Low]])-1</f>
        <v>1.0652324774462096E-2</v>
      </c>
      <c r="AF149" s="1">
        <f>(Table2[[#This Row],[Current Week High]]/Table2[[#This Row],[Close Price]])-1</f>
        <v>1.2788821368489689E-2</v>
      </c>
      <c r="AG149" s="1">
        <f>(Table2[[#This Row],[Close Price]]/Table2[[#This Row],[Current Month Low]])-1</f>
        <v>2.7027027027026973E-2</v>
      </c>
      <c r="AH149" s="1">
        <f>(Table2[[#This Row],[Current Month High]]/Table2[[#This Row],[Close Price]])-1</f>
        <v>0.10830157585745193</v>
      </c>
      <c r="AI149">
        <v>25.4849452398118</v>
      </c>
      <c r="AJ149">
        <v>67.878962536022996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</v>
      </c>
      <c r="AM149">
        <v>0</v>
      </c>
      <c r="AN149">
        <v>-14.18</v>
      </c>
      <c r="AO149" t="s">
        <v>3132</v>
      </c>
      <c r="AP149">
        <v>0.153681930811677</v>
      </c>
      <c r="AQ149">
        <f>(Table2[[#This Row],[Sharpe Ratio]]-AVERAGE(Table2[Sharpe Ratio]))/_xlfn.STDEV.P(Table2[Sharpe Ratio])</f>
        <v>1.0131366923155414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0.22697608963433347</v>
      </c>
      <c r="AS149">
        <f>_xlfn.RANK.AVG(Table2[[#This Row],[1Y Return vs Nifty Z-Score]],Table2[1Y Return vs Nifty Z-Score])</f>
        <v>391</v>
      </c>
      <c r="AT149">
        <f>_xlfn.RANK.AVG(Table2[[#This Row],[6M Return vs Nifty Z-Score]],Table2[6M Return vs Nifty Z-Score])</f>
        <v>83</v>
      </c>
      <c r="AU149">
        <f>_xlfn.RANK.AVG(Table2[[#This Row],[Sharpe Ratio Z-Score]],Table2[Sharpe Ratio Z-Score])</f>
        <v>112</v>
      </c>
      <c r="AV149">
        <f>(Table2[[#This Row],[Rank 1Y]]+Table2[[#This Row],[Rank 6M]]+Table2[[#This Row],[Rank Sharpe]])/3</f>
        <v>195.33333333333334</v>
      </c>
    </row>
    <row r="150" spans="1:48" x14ac:dyDescent="0.3">
      <c r="A150" t="s">
        <v>1519</v>
      </c>
      <c r="B150" t="s">
        <v>1520</v>
      </c>
      <c r="C150" t="s">
        <v>3097</v>
      </c>
      <c r="D150" t="s">
        <v>400</v>
      </c>
      <c r="E150">
        <v>6447.2029982389904</v>
      </c>
      <c r="F150">
        <v>207.53</v>
      </c>
      <c r="G150">
        <v>112.67592733469699</v>
      </c>
      <c r="H150">
        <f>(Table2[[#This Row],[1Y Return vs Nifty]]-AVERAGE(Table2[1Y Return vs Nifty]))/_xlfn.STDEV.P(Table2[1Y Return vs Nifty])</f>
        <v>1.1818281557529668</v>
      </c>
      <c r="I150">
        <v>-1.4406538976264101</v>
      </c>
      <c r="J150">
        <f>(Table2[[#This Row],[1M Return vs Nifty]]-AVERAGE(Table2[1M Return vs Nifty]))/_xlfn.STDEV.P(Table2[1M Return vs Nifty])</f>
        <v>-0.10664691411928816</v>
      </c>
      <c r="K150">
        <v>9.8026788231532098</v>
      </c>
      <c r="L150">
        <f>(Table2[[#This Row],[6M Return vs Nifty]]-AVERAGE(Table2[6M Return vs Nifty]))/_xlfn.STDEV.P(Table2[6M Return vs Nifty])</f>
        <v>3.5127760505879235E-2</v>
      </c>
      <c r="M150">
        <v>-3.3732412322006402</v>
      </c>
      <c r="N150">
        <f>(Table2[[#This Row],[1W Return vs Nifty]]-AVERAGE(Table2[1W Return vs Nifty]))/_xlfn.STDEV.P(Table2[1W Return vs Nifty])</f>
        <v>-0.56457826937988365</v>
      </c>
      <c r="O150">
        <v>210.4</v>
      </c>
      <c r="P150">
        <v>204.22866877202799</v>
      </c>
      <c r="Q150">
        <v>169.35397048461601</v>
      </c>
      <c r="R150">
        <v>39.284037683142699</v>
      </c>
      <c r="S150" s="1">
        <f>(Table2[[#This Row],[Close Price]]-Table2[[#This Row],[20D EMA]])/Table2[[#This Row],[20D EMA]]</f>
        <v>-1.3640684410646409E-2</v>
      </c>
      <c r="T150" s="1">
        <f>(Table2[[#This Row],[Close Price]]-Table2[[#This Row],[50D EMA]])/Table2[[#This Row],[50D EMA]]</f>
        <v>1.6164876595543758E-2</v>
      </c>
      <c r="U150" s="1">
        <f>(Table2[[#This Row],[Close Price]]-Table2[[#This Row],[200D EMA]])/Table2[[#This Row],[200D EMA]]</f>
        <v>0.22542152041750843</v>
      </c>
      <c r="V150">
        <v>0.53929643234191704</v>
      </c>
      <c r="W150">
        <v>206</v>
      </c>
      <c r="X150">
        <v>208.57</v>
      </c>
      <c r="Y150">
        <v>205.51</v>
      </c>
      <c r="Z150">
        <v>209.22</v>
      </c>
      <c r="AA150">
        <v>205.51</v>
      </c>
      <c r="AB150">
        <v>219.3</v>
      </c>
      <c r="AC150" s="1">
        <f>(Table2[[#This Row],[Close Price]]/Table2[[#This Row],[Day Low]])-1</f>
        <v>7.4271844660194208E-3</v>
      </c>
      <c r="AD150" s="1">
        <f>(Table2[[#This Row],[Day High]]/Table2[[#This Row],[Close Price]])-1</f>
        <v>5.0113236640485503E-3</v>
      </c>
      <c r="AE150" s="1">
        <f>(Table2[[#This Row],[Close Price]]/Table2[[#This Row],[Current Week Low]])-1</f>
        <v>9.8292053914652566E-3</v>
      </c>
      <c r="AF150" s="1">
        <f>(Table2[[#This Row],[Current Week High]]/Table2[[#This Row],[Close Price]])-1</f>
        <v>8.1434009540788388E-3</v>
      </c>
      <c r="AG150" s="1">
        <f>(Table2[[#This Row],[Close Price]]/Table2[[#This Row],[Current Month Low]])-1</f>
        <v>9.8292053914652566E-3</v>
      </c>
      <c r="AH150" s="1">
        <f>(Table2[[#This Row],[Current Month High]]/Table2[[#This Row],[Close Price]])-1</f>
        <v>5.6714691851780463E-2</v>
      </c>
      <c r="AI150">
        <v>7.0399460318989897</v>
      </c>
      <c r="AJ150">
        <v>191.06591865357601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0.09</v>
      </c>
      <c r="AM150" t="s">
        <v>3133</v>
      </c>
      <c r="AN150">
        <v>-1.19</v>
      </c>
      <c r="AO150" t="s">
        <v>3132</v>
      </c>
      <c r="AP150">
        <v>0.11655687739080201</v>
      </c>
      <c r="AQ150">
        <f>(Table2[[#This Row],[Sharpe Ratio]]-AVERAGE(Table2[Sharpe Ratio]))/_xlfn.STDEV.P(Table2[Sharpe Ratio])</f>
        <v>0.58927986104117103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1.1350105938008457</v>
      </c>
      <c r="AS150">
        <f>_xlfn.RANK.AVG(Table2[[#This Row],[1Y Return vs Nifty Z-Score]],Table2[1Y Return vs Nifty Z-Score])</f>
        <v>83</v>
      </c>
      <c r="AT150">
        <f>_xlfn.RANK.AVG(Table2[[#This Row],[6M Return vs Nifty Z-Score]],Table2[6M Return vs Nifty Z-Score])</f>
        <v>304</v>
      </c>
      <c r="AU150">
        <f>_xlfn.RANK.AVG(Table2[[#This Row],[Sharpe Ratio Z-Score]],Table2[Sharpe Ratio Z-Score])</f>
        <v>199</v>
      </c>
      <c r="AV150">
        <f>(Table2[[#This Row],[Rank 1Y]]+Table2[[#This Row],[Rank 6M]]+Table2[[#This Row],[Rank Sharpe]])/3</f>
        <v>195.33333333333334</v>
      </c>
    </row>
    <row r="151" spans="1:48" x14ac:dyDescent="0.3">
      <c r="A151" t="s">
        <v>892</v>
      </c>
      <c r="B151" t="s">
        <v>893</v>
      </c>
      <c r="C151" t="s">
        <v>3093</v>
      </c>
      <c r="D151" t="s">
        <v>704</v>
      </c>
      <c r="E151">
        <v>16757.347439100002</v>
      </c>
      <c r="F151">
        <v>927.75</v>
      </c>
      <c r="G151">
        <v>33.326788916795302</v>
      </c>
      <c r="H151">
        <f>(Table2[[#This Row],[1Y Return vs Nifty]]-AVERAGE(Table2[1Y Return vs Nifty]))/_xlfn.STDEV.P(Table2[1Y Return vs Nifty])</f>
        <v>-1.1987565233914713E-2</v>
      </c>
      <c r="I151">
        <v>4.0286640328255903</v>
      </c>
      <c r="J151">
        <f>(Table2[[#This Row],[1M Return vs Nifty]]-AVERAGE(Table2[1M Return vs Nifty]))/_xlfn.STDEV.P(Table2[1M Return vs Nifty])</f>
        <v>0.41558776232734251</v>
      </c>
      <c r="K151">
        <v>18.4227470710475</v>
      </c>
      <c r="L151">
        <f>(Table2[[#This Row],[6M Return vs Nifty]]-AVERAGE(Table2[6M Return vs Nifty]))/_xlfn.STDEV.P(Table2[6M Return vs Nifty])</f>
        <v>0.31582229766713049</v>
      </c>
      <c r="M151">
        <v>7.0766044377592703</v>
      </c>
      <c r="N151">
        <f>(Table2[[#This Row],[1W Return vs Nifty]]-AVERAGE(Table2[1W Return vs Nifty]))/_xlfn.STDEV.P(Table2[1W Return vs Nifty])</f>
        <v>1.4563129904854049</v>
      </c>
      <c r="O151">
        <v>890.75</v>
      </c>
      <c r="P151">
        <v>856.239431154915</v>
      </c>
      <c r="Q151">
        <v>742.93206511160304</v>
      </c>
      <c r="R151">
        <v>63.252875855113402</v>
      </c>
      <c r="S151" s="1">
        <f>(Table2[[#This Row],[Close Price]]-Table2[[#This Row],[20D EMA]])/Table2[[#This Row],[20D EMA]]</f>
        <v>4.1538029750210495E-2</v>
      </c>
      <c r="T151" s="1">
        <f>(Table2[[#This Row],[Close Price]]-Table2[[#This Row],[50D EMA]])/Table2[[#This Row],[50D EMA]]</f>
        <v>8.351702367716228E-2</v>
      </c>
      <c r="U151" s="1">
        <f>(Table2[[#This Row],[Close Price]]-Table2[[#This Row],[200D EMA]])/Table2[[#This Row],[200D EMA]]</f>
        <v>0.24876828389502029</v>
      </c>
      <c r="V151">
        <v>1.3317680859716401</v>
      </c>
      <c r="W151">
        <v>926.05</v>
      </c>
      <c r="X151">
        <v>949.8</v>
      </c>
      <c r="Y151">
        <v>913.5</v>
      </c>
      <c r="Z151">
        <v>943</v>
      </c>
      <c r="AA151">
        <v>835</v>
      </c>
      <c r="AB151">
        <v>953.4</v>
      </c>
      <c r="AC151" s="1">
        <f>(Table2[[#This Row],[Close Price]]/Table2[[#This Row],[Day Low]])-1</f>
        <v>1.8357540089628532E-3</v>
      </c>
      <c r="AD151" s="1">
        <f>(Table2[[#This Row],[Day High]]/Table2[[#This Row],[Close Price]])-1</f>
        <v>2.3767178658043564E-2</v>
      </c>
      <c r="AE151" s="1">
        <f>(Table2[[#This Row],[Close Price]]/Table2[[#This Row],[Current Week Low]])-1</f>
        <v>1.5599343185550119E-2</v>
      </c>
      <c r="AF151" s="1">
        <f>(Table2[[#This Row],[Current Week High]]/Table2[[#This Row],[Close Price]])-1</f>
        <v>1.6437617892751222E-2</v>
      </c>
      <c r="AG151" s="1">
        <f>(Table2[[#This Row],[Close Price]]/Table2[[#This Row],[Current Month Low]])-1</f>
        <v>0.11107784431137735</v>
      </c>
      <c r="AH151" s="1">
        <f>(Table2[[#This Row],[Current Month High]]/Table2[[#This Row],[Close Price]])-1</f>
        <v>2.764753435731615E-2</v>
      </c>
      <c r="AI151">
        <v>7.6205874427378104</v>
      </c>
      <c r="AJ151">
        <v>60.774629581492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0.22</v>
      </c>
      <c r="AM151" t="s">
        <v>3133</v>
      </c>
      <c r="AN151">
        <v>6.13</v>
      </c>
      <c r="AO151" t="s">
        <v>3133</v>
      </c>
      <c r="AP151">
        <v>0.19198630078898099</v>
      </c>
      <c r="AQ151">
        <f>(Table2[[#This Row],[Sharpe Ratio]]-AVERAGE(Table2[Sharpe Ratio]))/_xlfn.STDEV.P(Table2[Sharpe Ratio])</f>
        <v>1.4504577837759007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3.6261932690218637</v>
      </c>
      <c r="AS151">
        <f>_xlfn.RANK.AVG(Table2[[#This Row],[1Y Return vs Nifty Z-Score]],Table2[1Y Return vs Nifty Z-Score])</f>
        <v>297</v>
      </c>
      <c r="AT151">
        <f>_xlfn.RANK.AVG(Table2[[#This Row],[6M Return vs Nifty Z-Score]],Table2[6M Return vs Nifty Z-Score])</f>
        <v>238</v>
      </c>
      <c r="AU151">
        <f>_xlfn.RANK.AVG(Table2[[#This Row],[Sharpe Ratio Z-Score]],Table2[Sharpe Ratio Z-Score])</f>
        <v>55</v>
      </c>
      <c r="AV151">
        <f>(Table2[[#This Row],[Rank 1Y]]+Table2[[#This Row],[Rank 6M]]+Table2[[#This Row],[Rank Sharpe]])/3</f>
        <v>196.66666666666666</v>
      </c>
    </row>
    <row r="152" spans="1:48" x14ac:dyDescent="0.3">
      <c r="A152" t="s">
        <v>610</v>
      </c>
      <c r="B152" t="s">
        <v>611</v>
      </c>
      <c r="C152" t="s">
        <v>3088</v>
      </c>
      <c r="D152" t="s">
        <v>257</v>
      </c>
      <c r="E152">
        <v>30318.219222079999</v>
      </c>
      <c r="F152">
        <v>5992.3</v>
      </c>
      <c r="G152">
        <v>118.534925186675</v>
      </c>
      <c r="H152">
        <f>(Table2[[#This Row],[1Y Return vs Nifty]]-AVERAGE(Table2[1Y Return vs Nifty]))/_xlfn.STDEV.P(Table2[1Y Return vs Nifty])</f>
        <v>1.2699773642305938</v>
      </c>
      <c r="I152">
        <v>-5.79018984374569</v>
      </c>
      <c r="J152">
        <f>(Table2[[#This Row],[1M Return vs Nifty]]-AVERAGE(Table2[1M Return vs Nifty]))/_xlfn.STDEV.P(Table2[1M Return vs Nifty])</f>
        <v>-0.52195985192959216</v>
      </c>
      <c r="K152">
        <v>1.98436176280096</v>
      </c>
      <c r="L152">
        <f>(Table2[[#This Row],[6M Return vs Nifty]]-AVERAGE(Table2[6M Return vs Nifty]))/_xlfn.STDEV.P(Table2[6M Return vs Nifty])</f>
        <v>-0.21945942204590349</v>
      </c>
      <c r="M152">
        <v>-2.2113767691567898</v>
      </c>
      <c r="N152">
        <f>(Table2[[#This Row],[1W Return vs Nifty]]-AVERAGE(Table2[1W Return vs Nifty]))/_xlfn.STDEV.P(Table2[1W Return vs Nifty])</f>
        <v>-0.33988578944564152</v>
      </c>
      <c r="O152">
        <v>6217.59</v>
      </c>
      <c r="P152">
        <v>6370.4820798689198</v>
      </c>
      <c r="Q152">
        <v>5680.7614755337499</v>
      </c>
      <c r="R152">
        <v>28.5147056213059</v>
      </c>
      <c r="S152" s="1">
        <f>(Table2[[#This Row],[Close Price]]-Table2[[#This Row],[20D EMA]])/Table2[[#This Row],[20D EMA]]</f>
        <v>-3.6234296568284488E-2</v>
      </c>
      <c r="T152" s="1">
        <f>(Table2[[#This Row],[Close Price]]-Table2[[#This Row],[50D EMA]])/Table2[[#This Row],[50D EMA]]</f>
        <v>-5.9364750599330017E-2</v>
      </c>
      <c r="U152" s="1">
        <f>(Table2[[#This Row],[Close Price]]-Table2[[#This Row],[200D EMA]])/Table2[[#This Row],[200D EMA]]</f>
        <v>5.4840979648239654E-2</v>
      </c>
      <c r="V152">
        <v>0.66996528434132296</v>
      </c>
      <c r="W152">
        <v>6018.05</v>
      </c>
      <c r="X152">
        <v>6090</v>
      </c>
      <c r="Y152">
        <v>5979.05</v>
      </c>
      <c r="Z152">
        <v>6030</v>
      </c>
      <c r="AA152">
        <v>5975</v>
      </c>
      <c r="AB152">
        <v>6401</v>
      </c>
      <c r="AC152" s="1">
        <f>(Table2[[#This Row],[Close Price]]/Table2[[#This Row],[Day Low]])-1</f>
        <v>-4.2787946261663157E-3</v>
      </c>
      <c r="AD152" s="1">
        <f>(Table2[[#This Row],[Day High]]/Table2[[#This Row],[Close Price]])-1</f>
        <v>1.6304257129983402E-2</v>
      </c>
      <c r="AE152" s="1">
        <f>(Table2[[#This Row],[Close Price]]/Table2[[#This Row],[Current Week Low]])-1</f>
        <v>2.2160711149765699E-3</v>
      </c>
      <c r="AF152" s="1">
        <f>(Table2[[#This Row],[Current Week High]]/Table2[[#This Row],[Close Price]])-1</f>
        <v>6.2914073060427178E-3</v>
      </c>
      <c r="AG152" s="1">
        <f>(Table2[[#This Row],[Close Price]]/Table2[[#This Row],[Current Month Low]])-1</f>
        <v>2.8953974895398193E-3</v>
      </c>
      <c r="AH152" s="1">
        <f>(Table2[[#This Row],[Current Month High]]/Table2[[#This Row],[Close Price]])-1</f>
        <v>6.8204195384076183E-2</v>
      </c>
      <c r="AI152">
        <v>62.823123007859998</v>
      </c>
      <c r="AJ152">
        <v>149.57517700957899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-0.14000000000000001</v>
      </c>
      <c r="AM152" t="s">
        <v>3132</v>
      </c>
      <c r="AN152">
        <v>-5.15</v>
      </c>
      <c r="AO152" t="s">
        <v>3132</v>
      </c>
      <c r="AP152">
        <v>0.14090769223909599</v>
      </c>
      <c r="AQ152">
        <f>(Table2[[#This Row],[Sharpe Ratio]]-AVERAGE(Table2[Sharpe Ratio]))/_xlfn.STDEV.P(Table2[Sharpe Ratio])</f>
        <v>0.86729317737335043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75</v>
      </c>
      <c r="AT152">
        <f>_xlfn.RANK.AVG(Table2[[#This Row],[6M Return vs Nifty Z-Score]],Table2[6M Return vs Nifty Z-Score])</f>
        <v>379</v>
      </c>
      <c r="AU152">
        <f>_xlfn.RANK.AVG(Table2[[#This Row],[Sharpe Ratio Z-Score]],Table2[Sharpe Ratio Z-Score])</f>
        <v>137</v>
      </c>
      <c r="AV152">
        <f>(Table2[[#This Row],[Rank 1Y]]+Table2[[#This Row],[Rank 6M]]+Table2[[#This Row],[Rank Sharpe]])/3</f>
        <v>197</v>
      </c>
    </row>
    <row r="153" spans="1:48" x14ac:dyDescent="0.3">
      <c r="A153" t="s">
        <v>276</v>
      </c>
      <c r="B153" t="s">
        <v>277</v>
      </c>
      <c r="C153" t="s">
        <v>3099</v>
      </c>
      <c r="D153" t="s">
        <v>228</v>
      </c>
      <c r="E153">
        <v>99030.761812124998</v>
      </c>
      <c r="F153">
        <v>6585.15</v>
      </c>
      <c r="G153">
        <v>13.472404881928499</v>
      </c>
      <c r="H153">
        <f>(Table2[[#This Row],[1Y Return vs Nifty]]-AVERAGE(Table2[1Y Return vs Nifty]))/_xlfn.STDEV.P(Table2[1Y Return vs Nifty])</f>
        <v>-0.31069875812050951</v>
      </c>
      <c r="I153">
        <v>0.73480592775128395</v>
      </c>
      <c r="J153">
        <f>(Table2[[#This Row],[1M Return vs Nifty]]-AVERAGE(Table2[1M Return vs Nifty]))/_xlfn.STDEV.P(Table2[1M Return vs Nifty])</f>
        <v>0.1010756159064756</v>
      </c>
      <c r="K153">
        <v>38.916086843721502</v>
      </c>
      <c r="L153">
        <f>(Table2[[#This Row],[6M Return vs Nifty]]-AVERAGE(Table2[6M Return vs Nifty]))/_xlfn.STDEV.P(Table2[6M Return vs Nifty])</f>
        <v>0.98314514905919226</v>
      </c>
      <c r="M153">
        <v>0.248593884883687</v>
      </c>
      <c r="N153">
        <f>(Table2[[#This Row],[1W Return vs Nifty]]-AVERAGE(Table2[1W Return vs Nifty]))/_xlfn.STDEV.P(Table2[1W Return vs Nifty])</f>
        <v>0.13584690090083404</v>
      </c>
      <c r="O153">
        <v>6602.76</v>
      </c>
      <c r="P153">
        <v>6545.2372612668596</v>
      </c>
      <c r="Q153">
        <v>5699.7134202217403</v>
      </c>
      <c r="R153">
        <v>48.818950675697998</v>
      </c>
      <c r="S153" s="1">
        <f>(Table2[[#This Row],[Close Price]]-Table2[[#This Row],[20D EMA]])/Table2[[#This Row],[20D EMA]]</f>
        <v>-2.6670664994639486E-3</v>
      </c>
      <c r="T153" s="1">
        <f>(Table2[[#This Row],[Close Price]]-Table2[[#This Row],[50D EMA]])/Table2[[#This Row],[50D EMA]]</f>
        <v>6.0979819584744506E-3</v>
      </c>
      <c r="U153" s="1">
        <f>(Table2[[#This Row],[Close Price]]-Table2[[#This Row],[200D EMA]])/Table2[[#This Row],[200D EMA]]</f>
        <v>0.15534756127156521</v>
      </c>
      <c r="V153">
        <v>0.52811730358085296</v>
      </c>
      <c r="W153">
        <v>6561</v>
      </c>
      <c r="X153">
        <v>6607.85</v>
      </c>
      <c r="Y153">
        <v>6548.35</v>
      </c>
      <c r="Z153">
        <v>6656.05</v>
      </c>
      <c r="AA153">
        <v>6386.45</v>
      </c>
      <c r="AB153">
        <v>6906</v>
      </c>
      <c r="AC153" s="1">
        <f>(Table2[[#This Row],[Close Price]]/Table2[[#This Row],[Day Low]])-1</f>
        <v>3.6808413351623326E-3</v>
      </c>
      <c r="AD153" s="1">
        <f>(Table2[[#This Row],[Day High]]/Table2[[#This Row],[Close Price]])-1</f>
        <v>3.4471500269546151E-3</v>
      </c>
      <c r="AE153" s="1">
        <f>(Table2[[#This Row],[Close Price]]/Table2[[#This Row],[Current Week Low]])-1</f>
        <v>5.6197362694418995E-3</v>
      </c>
      <c r="AF153" s="1">
        <f>(Table2[[#This Row],[Current Week High]]/Table2[[#This Row],[Close Price]])-1</f>
        <v>1.0766649203131307E-2</v>
      </c>
      <c r="AG153" s="1">
        <f>(Table2[[#This Row],[Close Price]]/Table2[[#This Row],[Current Month Low]])-1</f>
        <v>3.1112746518018541E-2</v>
      </c>
      <c r="AH153" s="1">
        <f>(Table2[[#This Row],[Current Month High]]/Table2[[#This Row],[Close Price]])-1</f>
        <v>4.8723263706977216E-2</v>
      </c>
      <c r="AI153">
        <v>11.3330751767233</v>
      </c>
      <c r="AJ153">
        <v>73.247829518547704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-0.08</v>
      </c>
      <c r="AM153" t="s">
        <v>3132</v>
      </c>
      <c r="AN153">
        <v>2.4500000000000002</v>
      </c>
      <c r="AO153" t="s">
        <v>3133</v>
      </c>
      <c r="AP153">
        <v>0.157110206758305</v>
      </c>
      <c r="AQ153">
        <f>(Table2[[#This Row],[Sharpe Ratio]]-AVERAGE(Table2[Sharpe Ratio]))/_xlfn.STDEV.P(Table2[Sharpe Ratio])</f>
        <v>1.0522773276972222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1.9616462354432145</v>
      </c>
      <c r="AS153">
        <f>_xlfn.RANK.AVG(Table2[[#This Row],[1Y Return vs Nifty Z-Score]],Table2[1Y Return vs Nifty Z-Score])</f>
        <v>389</v>
      </c>
      <c r="AT153">
        <f>_xlfn.RANK.AVG(Table2[[#This Row],[6M Return vs Nifty Z-Score]],Table2[6M Return vs Nifty Z-Score])</f>
        <v>102</v>
      </c>
      <c r="AU153">
        <f>_xlfn.RANK.AVG(Table2[[#This Row],[Sharpe Ratio Z-Score]],Table2[Sharpe Ratio Z-Score])</f>
        <v>101</v>
      </c>
      <c r="AV153">
        <f>(Table2[[#This Row],[Rank 1Y]]+Table2[[#This Row],[Rank 6M]]+Table2[[#This Row],[Rank Sharpe]])/3</f>
        <v>197.33333333333334</v>
      </c>
    </row>
    <row r="154" spans="1:48" x14ac:dyDescent="0.3">
      <c r="A154" t="s">
        <v>1055</v>
      </c>
      <c r="B154" t="s">
        <v>1056</v>
      </c>
      <c r="C154" t="s">
        <v>3093</v>
      </c>
      <c r="D154" t="s">
        <v>206</v>
      </c>
      <c r="E154">
        <v>12268.723104094999</v>
      </c>
      <c r="F154">
        <v>521.45000000000005</v>
      </c>
      <c r="G154">
        <v>49.3144222682402</v>
      </c>
      <c r="H154">
        <f>(Table2[[#This Row],[1Y Return vs Nifty]]-AVERAGE(Table2[1Y Return vs Nifty]))/_xlfn.STDEV.P(Table2[1Y Return vs Nifty])</f>
        <v>0.22854797701493609</v>
      </c>
      <c r="I154">
        <v>4.3820667945128999</v>
      </c>
      <c r="J154">
        <f>(Table2[[#This Row],[1M Return vs Nifty]]-AVERAGE(Table2[1M Return vs Nifty]))/_xlfn.STDEV.P(Table2[1M Return vs Nifty])</f>
        <v>0.44933222173745135</v>
      </c>
      <c r="K154">
        <v>18.0062108863095</v>
      </c>
      <c r="L154">
        <f>(Table2[[#This Row],[6M Return vs Nifty]]-AVERAGE(Table2[6M Return vs Nifty]))/_xlfn.STDEV.P(Table2[6M Return vs Nifty])</f>
        <v>0.30225866589257844</v>
      </c>
      <c r="M154">
        <v>-1.6791966058358501</v>
      </c>
      <c r="N154">
        <f>(Table2[[#This Row],[1W Return vs Nifty]]-AVERAGE(Table2[1W Return vs Nifty]))/_xlfn.STDEV.P(Table2[1W Return vs Nifty])</f>
        <v>-0.2369676914472531</v>
      </c>
      <c r="O154">
        <v>500.91</v>
      </c>
      <c r="P154">
        <v>480.54740338667102</v>
      </c>
      <c r="Q154">
        <v>418.224129433207</v>
      </c>
      <c r="R154">
        <v>65.642068353028506</v>
      </c>
      <c r="S154" s="1">
        <f>(Table2[[#This Row],[Close Price]]-Table2[[#This Row],[20D EMA]])/Table2[[#This Row],[20D EMA]]</f>
        <v>4.1005370226188373E-2</v>
      </c>
      <c r="T154" s="1">
        <f>(Table2[[#This Row],[Close Price]]-Table2[[#This Row],[50D EMA]])/Table2[[#This Row],[50D EMA]]</f>
        <v>8.5116673870396245E-2</v>
      </c>
      <c r="U154" s="1">
        <f>(Table2[[#This Row],[Close Price]]-Table2[[#This Row],[200D EMA]])/Table2[[#This Row],[200D EMA]]</f>
        <v>0.24681950012470255</v>
      </c>
      <c r="V154">
        <v>1.0479401723141599</v>
      </c>
      <c r="W154">
        <v>516.5</v>
      </c>
      <c r="X154">
        <v>521.1</v>
      </c>
      <c r="Y154">
        <v>508.05</v>
      </c>
      <c r="Z154">
        <v>524.1</v>
      </c>
      <c r="AA154">
        <v>488.45</v>
      </c>
      <c r="AB154">
        <v>536</v>
      </c>
      <c r="AC154" s="1">
        <f>(Table2[[#This Row],[Close Price]]/Table2[[#This Row],[Day Low]])-1</f>
        <v>9.5837366892546072E-3</v>
      </c>
      <c r="AD154" s="1">
        <f>(Table2[[#This Row],[Day High]]/Table2[[#This Row],[Close Price]])-1</f>
        <v>-6.7120529293318576E-4</v>
      </c>
      <c r="AE154" s="1">
        <f>(Table2[[#This Row],[Close Price]]/Table2[[#This Row],[Current Week Low]])-1</f>
        <v>2.6375356756224821E-2</v>
      </c>
      <c r="AF154" s="1">
        <f>(Table2[[#This Row],[Current Week High]]/Table2[[#This Row],[Close Price]])-1</f>
        <v>5.0819829322081844E-3</v>
      </c>
      <c r="AG154" s="1">
        <f>(Table2[[#This Row],[Close Price]]/Table2[[#This Row],[Current Month Low]])-1</f>
        <v>6.7560651039000996E-2</v>
      </c>
      <c r="AH154" s="1">
        <f>(Table2[[#This Row],[Current Month High]]/Table2[[#This Row],[Close Price]])-1</f>
        <v>2.7902962891935834E-2</v>
      </c>
      <c r="AI154">
        <v>2.7902962891935799</v>
      </c>
      <c r="AJ154">
        <v>78.578767123287605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0.19</v>
      </c>
      <c r="AM154" t="s">
        <v>3133</v>
      </c>
      <c r="AN154">
        <v>9.2200000000000006</v>
      </c>
      <c r="AO154" t="s">
        <v>3133</v>
      </c>
      <c r="AP154">
        <v>0.150397724468158</v>
      </c>
      <c r="AQ154">
        <f>(Table2[[#This Row],[Sharpe Ratio]]-AVERAGE(Table2[Sharpe Ratio]))/_xlfn.STDEV.P(Table2[Sharpe Ratio])</f>
        <v>0.97564089996652825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1.7188120731642411</v>
      </c>
      <c r="AS154">
        <f>_xlfn.RANK.AVG(Table2[[#This Row],[1Y Return vs Nifty Z-Score]],Table2[1Y Return vs Nifty Z-Score])</f>
        <v>233</v>
      </c>
      <c r="AT154">
        <f>_xlfn.RANK.AVG(Table2[[#This Row],[6M Return vs Nifty Z-Score]],Table2[6M Return vs Nifty Z-Score])</f>
        <v>241</v>
      </c>
      <c r="AU154">
        <f>_xlfn.RANK.AVG(Table2[[#This Row],[Sharpe Ratio Z-Score]],Table2[Sharpe Ratio Z-Score])</f>
        <v>119</v>
      </c>
      <c r="AV154">
        <f>(Table2[[#This Row],[Rank 1Y]]+Table2[[#This Row],[Rank 6M]]+Table2[[#This Row],[Rank Sharpe]])/3</f>
        <v>197.66666666666666</v>
      </c>
    </row>
    <row r="155" spans="1:48" x14ac:dyDescent="0.3">
      <c r="A155" t="s">
        <v>876</v>
      </c>
      <c r="B155" t="s">
        <v>877</v>
      </c>
      <c r="C155" t="s">
        <v>3088</v>
      </c>
      <c r="D155" t="s">
        <v>24</v>
      </c>
      <c r="E155">
        <v>17169.628794024</v>
      </c>
      <c r="F155">
        <v>213.36</v>
      </c>
      <c r="G155">
        <v>50.215510660168199</v>
      </c>
      <c r="H155">
        <f>(Table2[[#This Row],[1Y Return vs Nifty]]-AVERAGE(Table2[1Y Return vs Nifty]))/_xlfn.STDEV.P(Table2[1Y Return vs Nifty])</f>
        <v>0.2421049419641578</v>
      </c>
      <c r="I155">
        <v>10.2872560699955</v>
      </c>
      <c r="J155">
        <f>(Table2[[#This Row],[1M Return vs Nifty]]-AVERAGE(Table2[1M Return vs Nifty]))/_xlfn.STDEV.P(Table2[1M Return vs Nifty])</f>
        <v>1.0131858228359174</v>
      </c>
      <c r="K155">
        <v>8.01071473179036</v>
      </c>
      <c r="L155">
        <f>(Table2[[#This Row],[6M Return vs Nifty]]-AVERAGE(Table2[6M Return vs Nifty]))/_xlfn.STDEV.P(Table2[6M Return vs Nifty])</f>
        <v>-2.3223811287946042E-2</v>
      </c>
      <c r="M155">
        <v>0.98085040804834001</v>
      </c>
      <c r="N155">
        <f>(Table2[[#This Row],[1W Return vs Nifty]]-AVERAGE(Table2[1W Return vs Nifty]))/_xlfn.STDEV.P(Table2[1W Return vs Nifty])</f>
        <v>0.277457681995601</v>
      </c>
      <c r="O155">
        <v>213.92</v>
      </c>
      <c r="P155">
        <v>208.371885529292</v>
      </c>
      <c r="Q155">
        <v>183.33884076030901</v>
      </c>
      <c r="R155">
        <v>47.304094601976402</v>
      </c>
      <c r="S155" s="1">
        <f>(Table2[[#This Row],[Close Price]]-Table2[[#This Row],[20D EMA]])/Table2[[#This Row],[20D EMA]]</f>
        <v>-2.6178010471202967E-3</v>
      </c>
      <c r="T155" s="1">
        <f>(Table2[[#This Row],[Close Price]]-Table2[[#This Row],[50D EMA]])/Table2[[#This Row],[50D EMA]]</f>
        <v>2.3938519623400947E-2</v>
      </c>
      <c r="U155" s="1">
        <f>(Table2[[#This Row],[Close Price]]-Table2[[#This Row],[200D EMA]])/Table2[[#This Row],[200D EMA]]</f>
        <v>0.16374685863177049</v>
      </c>
      <c r="V155">
        <v>0.79402378805685603</v>
      </c>
      <c r="W155">
        <v>210.87</v>
      </c>
      <c r="X155">
        <v>214.8</v>
      </c>
      <c r="Y155">
        <v>210.46</v>
      </c>
      <c r="Z155">
        <v>214.6</v>
      </c>
      <c r="AA155">
        <v>205.56</v>
      </c>
      <c r="AB155">
        <v>229.37</v>
      </c>
      <c r="AC155" s="1">
        <f>(Table2[[#This Row],[Close Price]]/Table2[[#This Row],[Day Low]])-1</f>
        <v>1.1808223075828739E-2</v>
      </c>
      <c r="AD155" s="1">
        <f>(Table2[[#This Row],[Day High]]/Table2[[#This Row],[Close Price]])-1</f>
        <v>6.7491563554555878E-3</v>
      </c>
      <c r="AE155" s="1">
        <f>(Table2[[#This Row],[Close Price]]/Table2[[#This Row],[Current Week Low]])-1</f>
        <v>1.3779340492255043E-2</v>
      </c>
      <c r="AF155" s="1">
        <f>(Table2[[#This Row],[Current Week High]]/Table2[[#This Row],[Close Price]])-1</f>
        <v>5.8117735283089722E-3</v>
      </c>
      <c r="AG155" s="1">
        <f>(Table2[[#This Row],[Close Price]]/Table2[[#This Row],[Current Month Low]])-1</f>
        <v>3.7945125510799871E-2</v>
      </c>
      <c r="AH155" s="1">
        <f>(Table2[[#This Row],[Current Month High]]/Table2[[#This Row],[Close Price]])-1</f>
        <v>7.50374953130859E-2</v>
      </c>
      <c r="AI155">
        <v>9.0879265091863495</v>
      </c>
      <c r="AJ155">
        <v>84.567474048442904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0.04</v>
      </c>
      <c r="AM155" t="s">
        <v>3133</v>
      </c>
      <c r="AN155">
        <v>-1.22</v>
      </c>
      <c r="AO155" t="s">
        <v>3132</v>
      </c>
      <c r="AP155">
        <v>0.19832288573985399</v>
      </c>
      <c r="AQ155">
        <f>(Table2[[#This Row],[Sharpe Ratio]]-AVERAGE(Table2[Sharpe Ratio]))/_xlfn.STDEV.P(Table2[Sharpe Ratio])</f>
        <v>1.5228025906083589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3.0323272261160894</v>
      </c>
      <c r="AS155">
        <f>_xlfn.RANK.AVG(Table2[[#This Row],[1Y Return vs Nifty Z-Score]],Table2[1Y Return vs Nifty Z-Score])</f>
        <v>230</v>
      </c>
      <c r="AT155">
        <f>_xlfn.RANK.AVG(Table2[[#This Row],[6M Return vs Nifty Z-Score]],Table2[6M Return vs Nifty Z-Score])</f>
        <v>326</v>
      </c>
      <c r="AU155">
        <f>_xlfn.RANK.AVG(Table2[[#This Row],[Sharpe Ratio Z-Score]],Table2[Sharpe Ratio Z-Score])</f>
        <v>43</v>
      </c>
      <c r="AV155">
        <f>(Table2[[#This Row],[Rank 1Y]]+Table2[[#This Row],[Rank 6M]]+Table2[[#This Row],[Rank Sharpe]])/3</f>
        <v>199.66666666666666</v>
      </c>
    </row>
    <row r="156" spans="1:48" x14ac:dyDescent="0.3">
      <c r="A156" t="s">
        <v>912</v>
      </c>
      <c r="B156" t="s">
        <v>913</v>
      </c>
      <c r="C156" t="s">
        <v>3090</v>
      </c>
      <c r="D156" t="s">
        <v>221</v>
      </c>
      <c r="E156">
        <v>16118.006619</v>
      </c>
      <c r="F156">
        <v>2310.1</v>
      </c>
      <c r="G156">
        <v>104.96741156762</v>
      </c>
      <c r="H156">
        <f>(Table2[[#This Row],[1Y Return vs Nifty]]-AVERAGE(Table2[1Y Return vs Nifty]))/_xlfn.STDEV.P(Table2[1Y Return vs Nifty])</f>
        <v>1.0658527653240821</v>
      </c>
      <c r="I156">
        <v>2.8542304999828798</v>
      </c>
      <c r="J156">
        <f>(Table2[[#This Row],[1M Return vs Nifty]]-AVERAGE(Table2[1M Return vs Nifty]))/_xlfn.STDEV.P(Table2[1M Return vs Nifty])</f>
        <v>0.30344765201901769</v>
      </c>
      <c r="K156">
        <v>26.826995940177898</v>
      </c>
      <c r="L156">
        <f>(Table2[[#This Row],[6M Return vs Nifty]]-AVERAGE(Table2[6M Return vs Nifty]))/_xlfn.STDEV.P(Table2[6M Return vs Nifty])</f>
        <v>0.58948912705502887</v>
      </c>
      <c r="M156">
        <v>8.7118954654275598</v>
      </c>
      <c r="N156">
        <f>(Table2[[#This Row],[1W Return vs Nifty]]-AVERAGE(Table2[1W Return vs Nifty]))/_xlfn.STDEV.P(Table2[1W Return vs Nifty])</f>
        <v>1.772561234672503</v>
      </c>
      <c r="O156">
        <v>2203.77</v>
      </c>
      <c r="P156">
        <v>2044.8281064591199</v>
      </c>
      <c r="Q156">
        <v>1681.35925233648</v>
      </c>
      <c r="R156">
        <v>60.399886566432301</v>
      </c>
      <c r="S156" s="1">
        <f>(Table2[[#This Row],[Close Price]]-Table2[[#This Row],[20D EMA]])/Table2[[#This Row],[20D EMA]]</f>
        <v>4.8249136706643582E-2</v>
      </c>
      <c r="T156" s="1">
        <f>(Table2[[#This Row],[Close Price]]-Table2[[#This Row],[50D EMA]])/Table2[[#This Row],[50D EMA]]</f>
        <v>0.12972821172740628</v>
      </c>
      <c r="U156" s="1">
        <f>(Table2[[#This Row],[Close Price]]-Table2[[#This Row],[200D EMA]])/Table2[[#This Row],[200D EMA]]</f>
        <v>0.37394789173687781</v>
      </c>
      <c r="V156">
        <v>0.56738252849336301</v>
      </c>
      <c r="W156">
        <v>2267.75</v>
      </c>
      <c r="X156">
        <v>2387.6999999999998</v>
      </c>
      <c r="Y156">
        <v>2301.15</v>
      </c>
      <c r="Z156">
        <v>2363.3000000000002</v>
      </c>
      <c r="AA156">
        <v>2070</v>
      </c>
      <c r="AB156">
        <v>2412</v>
      </c>
      <c r="AC156" s="1">
        <f>(Table2[[#This Row],[Close Price]]/Table2[[#This Row],[Day Low]])-1</f>
        <v>1.8674898026678433E-2</v>
      </c>
      <c r="AD156" s="1">
        <f>(Table2[[#This Row],[Day High]]/Table2[[#This Row],[Close Price]])-1</f>
        <v>3.3591619410415108E-2</v>
      </c>
      <c r="AE156" s="1">
        <f>(Table2[[#This Row],[Close Price]]/Table2[[#This Row],[Current Week Low]])-1</f>
        <v>3.8893596679920872E-3</v>
      </c>
      <c r="AF156" s="1">
        <f>(Table2[[#This Row],[Current Week High]]/Table2[[#This Row],[Close Price]])-1</f>
        <v>2.3029306090645463E-2</v>
      </c>
      <c r="AG156" s="1">
        <f>(Table2[[#This Row],[Close Price]]/Table2[[#This Row],[Current Month Low]])-1</f>
        <v>0.11599033816425108</v>
      </c>
      <c r="AH156" s="1">
        <f>(Table2[[#This Row],[Current Month High]]/Table2[[#This Row],[Close Price]])-1</f>
        <v>4.4110644560841461E-2</v>
      </c>
      <c r="AI156">
        <v>4.4110644560841399</v>
      </c>
      <c r="AJ156">
        <v>138.14236379568001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0.36</v>
      </c>
      <c r="AM156" t="s">
        <v>3133</v>
      </c>
      <c r="AN156">
        <v>2.19</v>
      </c>
      <c r="AO156" t="s">
        <v>3133</v>
      </c>
      <c r="AP156">
        <v>6.5547953744238996E-2</v>
      </c>
      <c r="AQ156">
        <f>(Table2[[#This Row],[Sharpe Ratio]]-AVERAGE(Table2[Sharpe Ratio]))/_xlfn.STDEV.P(Table2[Sharpe Ratio])</f>
        <v>6.9108473607340671E-3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3.7382616264313659</v>
      </c>
      <c r="AS156">
        <f>_xlfn.RANK.AVG(Table2[[#This Row],[1Y Return vs Nifty Z-Score]],Table2[1Y Return vs Nifty Z-Score])</f>
        <v>93</v>
      </c>
      <c r="AT156">
        <f>_xlfn.RANK.AVG(Table2[[#This Row],[6M Return vs Nifty Z-Score]],Table2[6M Return vs Nifty Z-Score])</f>
        <v>163</v>
      </c>
      <c r="AU156">
        <f>_xlfn.RANK.AVG(Table2[[#This Row],[Sharpe Ratio Z-Score]],Table2[Sharpe Ratio Z-Score])</f>
        <v>346</v>
      </c>
      <c r="AV156">
        <f>(Table2[[#This Row],[Rank 1Y]]+Table2[[#This Row],[Rank 6M]]+Table2[[#This Row],[Rank Sharpe]])/3</f>
        <v>200.66666666666666</v>
      </c>
    </row>
    <row r="157" spans="1:48" x14ac:dyDescent="0.3">
      <c r="A157" t="s">
        <v>278</v>
      </c>
      <c r="B157" t="s">
        <v>279</v>
      </c>
      <c r="C157" t="s">
        <v>3094</v>
      </c>
      <c r="D157" t="s">
        <v>101</v>
      </c>
      <c r="E157">
        <v>97306.252156035</v>
      </c>
      <c r="F157">
        <v>96.87</v>
      </c>
      <c r="G157">
        <v>67.076055337758305</v>
      </c>
      <c r="H157">
        <f>(Table2[[#This Row],[1Y Return vs Nifty]]-AVERAGE(Table2[1Y Return vs Nifty]))/_xlfn.STDEV.P(Table2[1Y Return vs Nifty])</f>
        <v>0.4957735223903274</v>
      </c>
      <c r="I157">
        <v>-14.2309490909388</v>
      </c>
      <c r="J157">
        <f>(Table2[[#This Row],[1M Return vs Nifty]]-AVERAGE(Table2[1M Return vs Nifty]))/_xlfn.STDEV.P(Table2[1M Return vs Nifty])</f>
        <v>-1.3279208932284849</v>
      </c>
      <c r="K157">
        <v>6.9586932446543699</v>
      </c>
      <c r="L157">
        <f>(Table2[[#This Row],[6M Return vs Nifty]]-AVERAGE(Table2[6M Return vs Nifty]))/_xlfn.STDEV.P(Table2[6M Return vs Nifty])</f>
        <v>-5.748069602751444E-2</v>
      </c>
      <c r="M157">
        <v>-3.3532880834873802</v>
      </c>
      <c r="N157">
        <f>(Table2[[#This Row],[1W Return vs Nifty]]-AVERAGE(Table2[1W Return vs Nifty]))/_xlfn.STDEV.P(Table2[1W Return vs Nifty])</f>
        <v>-0.56071953834069355</v>
      </c>
      <c r="O157">
        <v>102.05</v>
      </c>
      <c r="P157">
        <v>102.048269264624</v>
      </c>
      <c r="Q157">
        <v>87.114509910986499</v>
      </c>
      <c r="R157">
        <v>29.2261835908687</v>
      </c>
      <c r="S157" s="1">
        <f>(Table2[[#This Row],[Close Price]]-Table2[[#This Row],[20D EMA]])/Table2[[#This Row],[20D EMA]]</f>
        <v>-5.0759431651151328E-2</v>
      </c>
      <c r="T157" s="1">
        <f>(Table2[[#This Row],[Close Price]]-Table2[[#This Row],[50D EMA]])/Table2[[#This Row],[50D EMA]]</f>
        <v>-5.0743332561536042E-2</v>
      </c>
      <c r="U157" s="1">
        <f>(Table2[[#This Row],[Close Price]]-Table2[[#This Row],[200D EMA]])/Table2[[#This Row],[200D EMA]]</f>
        <v>0.11198467510156063</v>
      </c>
      <c r="V157">
        <v>0.39892531061822301</v>
      </c>
      <c r="W157">
        <v>96.5</v>
      </c>
      <c r="X157">
        <v>97.79</v>
      </c>
      <c r="Y157">
        <v>95.45</v>
      </c>
      <c r="Z157">
        <v>97.2</v>
      </c>
      <c r="AA157">
        <v>95.45</v>
      </c>
      <c r="AB157">
        <v>106.3</v>
      </c>
      <c r="AC157" s="1">
        <f>(Table2[[#This Row],[Close Price]]/Table2[[#This Row],[Day Low]])-1</f>
        <v>3.8341968911916879E-3</v>
      </c>
      <c r="AD157" s="1">
        <f>(Table2[[#This Row],[Day High]]/Table2[[#This Row],[Close Price]])-1</f>
        <v>9.4972643749355878E-3</v>
      </c>
      <c r="AE157" s="1">
        <f>(Table2[[#This Row],[Close Price]]/Table2[[#This Row],[Current Week Low]])-1</f>
        <v>1.4876898899947699E-2</v>
      </c>
      <c r="AF157" s="1">
        <f>(Table2[[#This Row],[Current Week High]]/Table2[[#This Row],[Close Price]])-1</f>
        <v>3.4066274388355744E-3</v>
      </c>
      <c r="AG157" s="1">
        <f>(Table2[[#This Row],[Close Price]]/Table2[[#This Row],[Current Month Low]])-1</f>
        <v>1.4876898899947699E-2</v>
      </c>
      <c r="AH157" s="1">
        <f>(Table2[[#This Row],[Current Month High]]/Table2[[#This Row],[Close Price]])-1</f>
        <v>9.7346959843088499E-2</v>
      </c>
      <c r="AI157">
        <v>22.225663260039202</v>
      </c>
      <c r="AJ157">
        <v>100.144628099173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-0.11</v>
      </c>
      <c r="AM157" t="s">
        <v>3132</v>
      </c>
      <c r="AN157">
        <v>-4.99</v>
      </c>
      <c r="AO157" t="s">
        <v>3132</v>
      </c>
      <c r="AP157">
        <v>0.15673585942378401</v>
      </c>
      <c r="AQ157">
        <f>(Table2[[#This Row],[Sharpe Ratio]]-AVERAGE(Table2[Sharpe Ratio]))/_xlfn.STDEV.P(Table2[Sharpe Ratio])</f>
        <v>1.0480034032072751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-0.40234420199909032</v>
      </c>
      <c r="AS157">
        <f>_xlfn.RANK.AVG(Table2[[#This Row],[1Y Return vs Nifty Z-Score]],Table2[1Y Return vs Nifty Z-Score])</f>
        <v>167</v>
      </c>
      <c r="AT157">
        <f>_xlfn.RANK.AVG(Table2[[#This Row],[6M Return vs Nifty Z-Score]],Table2[6M Return vs Nifty Z-Score])</f>
        <v>334</v>
      </c>
      <c r="AU157">
        <f>_xlfn.RANK.AVG(Table2[[#This Row],[Sharpe Ratio Z-Score]],Table2[Sharpe Ratio Z-Score])</f>
        <v>102</v>
      </c>
      <c r="AV157">
        <f>(Table2[[#This Row],[Rank 1Y]]+Table2[[#This Row],[Rank 6M]]+Table2[[#This Row],[Rank Sharpe]])/3</f>
        <v>201</v>
      </c>
    </row>
    <row r="158" spans="1:48" x14ac:dyDescent="0.3">
      <c r="A158" t="s">
        <v>676</v>
      </c>
      <c r="B158" t="s">
        <v>677</v>
      </c>
      <c r="C158" t="s">
        <v>3092</v>
      </c>
      <c r="D158" t="s">
        <v>54</v>
      </c>
      <c r="E158">
        <v>25919.803819919998</v>
      </c>
      <c r="F158">
        <v>1018.2</v>
      </c>
      <c r="G158">
        <v>74.525791385619499</v>
      </c>
      <c r="H158">
        <f>(Table2[[#This Row],[1Y Return vs Nifty]]-AVERAGE(Table2[1Y Return vs Nifty]))/_xlfn.STDEV.P(Table2[1Y Return vs Nifty])</f>
        <v>0.60785554607028347</v>
      </c>
      <c r="I158">
        <v>14.555330311104001</v>
      </c>
      <c r="J158">
        <f>(Table2[[#This Row],[1M Return vs Nifty]]-AVERAGE(Table2[1M Return vs Nifty]))/_xlfn.STDEV.P(Table2[1M Return vs Nifty])</f>
        <v>1.4207204366028832</v>
      </c>
      <c r="K158">
        <v>47.573794775262101</v>
      </c>
      <c r="L158">
        <f>(Table2[[#This Row],[6M Return vs Nifty]]-AVERAGE(Table2[6M Return vs Nifty]))/_xlfn.STDEV.P(Table2[6M Return vs Nifty])</f>
        <v>1.2650653439851112</v>
      </c>
      <c r="M158">
        <v>2.6654376836648699</v>
      </c>
      <c r="N158">
        <f>(Table2[[#This Row],[1W Return vs Nifty]]-AVERAGE(Table2[1W Return vs Nifty]))/_xlfn.STDEV.P(Table2[1W Return vs Nifty])</f>
        <v>0.60323930684392124</v>
      </c>
      <c r="O158">
        <v>936.65</v>
      </c>
      <c r="P158">
        <v>845.97440928830304</v>
      </c>
      <c r="Q158">
        <v>702.66578335657903</v>
      </c>
      <c r="R158">
        <v>69.393463289138296</v>
      </c>
      <c r="S158" s="1">
        <f>(Table2[[#This Row],[Close Price]]-Table2[[#This Row],[20D EMA]])/Table2[[#This Row],[20D EMA]]</f>
        <v>8.7065606149575689E-2</v>
      </c>
      <c r="T158" s="1">
        <f>(Table2[[#This Row],[Close Price]]-Table2[[#This Row],[50D EMA]])/Table2[[#This Row],[50D EMA]]</f>
        <v>0.20358250654010451</v>
      </c>
      <c r="U158" s="1">
        <f>(Table2[[#This Row],[Close Price]]-Table2[[#This Row],[200D EMA]])/Table2[[#This Row],[200D EMA]]</f>
        <v>0.44905305497606407</v>
      </c>
      <c r="V158">
        <v>2.1213739199052499</v>
      </c>
      <c r="W158">
        <v>1002.85</v>
      </c>
      <c r="X158">
        <v>1033</v>
      </c>
      <c r="Y158">
        <v>915.75</v>
      </c>
      <c r="Z158">
        <v>1028</v>
      </c>
      <c r="AA158">
        <v>915.75</v>
      </c>
      <c r="AB158">
        <v>1028</v>
      </c>
      <c r="AC158" s="1">
        <f>(Table2[[#This Row],[Close Price]]/Table2[[#This Row],[Day Low]])-1</f>
        <v>1.5306376826045742E-2</v>
      </c>
      <c r="AD158" s="1">
        <f>(Table2[[#This Row],[Day High]]/Table2[[#This Row],[Close Price]])-1</f>
        <v>1.4535454724022845E-2</v>
      </c>
      <c r="AE158" s="1">
        <f>(Table2[[#This Row],[Close Price]]/Table2[[#This Row],[Current Week Low]])-1</f>
        <v>0.11187551187551192</v>
      </c>
      <c r="AF158" s="1">
        <f>(Table2[[#This Row],[Current Week High]]/Table2[[#This Row],[Close Price]])-1</f>
        <v>9.6248281280690851E-3</v>
      </c>
      <c r="AG158" s="1">
        <f>(Table2[[#This Row],[Close Price]]/Table2[[#This Row],[Current Month Low]])-1</f>
        <v>0.11187551187551192</v>
      </c>
      <c r="AH158" s="1">
        <f>(Table2[[#This Row],[Current Month High]]/Table2[[#This Row],[Close Price]])-1</f>
        <v>9.6248281280690851E-3</v>
      </c>
      <c r="AI158">
        <v>5.1561579257513204</v>
      </c>
      <c r="AJ158">
        <v>104.889827950498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0.4</v>
      </c>
      <c r="AM158" t="s">
        <v>3133</v>
      </c>
      <c r="AN158">
        <v>11.59</v>
      </c>
      <c r="AO158" t="s">
        <v>3133</v>
      </c>
      <c r="AP158">
        <v>5.1777004007864003E-2</v>
      </c>
      <c r="AQ158">
        <f>(Table2[[#This Row],[Sharpe Ratio]]-AVERAGE(Table2[Sharpe Ratio]))/_xlfn.STDEV.P(Table2[Sharpe Ratio])</f>
        <v>-0.15031212152572962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3.7465685119764691</v>
      </c>
      <c r="AS158">
        <f>_xlfn.RANK.AVG(Table2[[#This Row],[1Y Return vs Nifty Z-Score]],Table2[1Y Return vs Nifty Z-Score])</f>
        <v>141</v>
      </c>
      <c r="AT158">
        <f>_xlfn.RANK.AVG(Table2[[#This Row],[6M Return vs Nifty Z-Score]],Table2[6M Return vs Nifty Z-Score])</f>
        <v>76</v>
      </c>
      <c r="AU158">
        <f>_xlfn.RANK.AVG(Table2[[#This Row],[Sharpe Ratio Z-Score]],Table2[Sharpe Ratio Z-Score])</f>
        <v>386</v>
      </c>
      <c r="AV158">
        <f>(Table2[[#This Row],[Rank 1Y]]+Table2[[#This Row],[Rank 6M]]+Table2[[#This Row],[Rank Sharpe]])/3</f>
        <v>201</v>
      </c>
    </row>
    <row r="159" spans="1:48" x14ac:dyDescent="0.3">
      <c r="A159" t="s">
        <v>1469</v>
      </c>
      <c r="B159" t="s">
        <v>1470</v>
      </c>
      <c r="C159" t="s">
        <v>3102</v>
      </c>
      <c r="D159" t="s">
        <v>168</v>
      </c>
      <c r="E159">
        <v>6907.1488687499996</v>
      </c>
      <c r="F159">
        <v>997.75</v>
      </c>
      <c r="G159">
        <v>68.571265122664599</v>
      </c>
      <c r="H159">
        <f>(Table2[[#This Row],[1Y Return vs Nifty]]-AVERAGE(Table2[1Y Return vs Nifty]))/_xlfn.STDEV.P(Table2[1Y Return vs Nifty])</f>
        <v>0.51826910309838259</v>
      </c>
      <c r="I159">
        <v>8.1597349376762107</v>
      </c>
      <c r="J159">
        <f>(Table2[[#This Row],[1M Return vs Nifty]]-AVERAGE(Table2[1M Return vs Nifty]))/_xlfn.STDEV.P(Table2[1M Return vs Nifty])</f>
        <v>0.81004069134082579</v>
      </c>
      <c r="K159">
        <v>80.747242235548498</v>
      </c>
      <c r="L159">
        <f>(Table2[[#This Row],[6M Return vs Nifty]]-AVERAGE(Table2[6M Return vs Nifty]))/_xlfn.STDEV.P(Table2[6M Return vs Nifty])</f>
        <v>2.3452894458282509</v>
      </c>
      <c r="M159">
        <v>6.7686618490323402</v>
      </c>
      <c r="N159">
        <f>(Table2[[#This Row],[1W Return vs Nifty]]-AVERAGE(Table2[1W Return vs Nifty]))/_xlfn.STDEV.P(Table2[1W Return vs Nifty])</f>
        <v>1.3967601027439602</v>
      </c>
      <c r="O159">
        <v>934.32</v>
      </c>
      <c r="P159">
        <v>884.20635578188399</v>
      </c>
      <c r="Q159">
        <v>705.59122920235495</v>
      </c>
      <c r="R159">
        <v>71.473959108290899</v>
      </c>
      <c r="S159" s="1">
        <f>(Table2[[#This Row],[Close Price]]-Table2[[#This Row],[20D EMA]])/Table2[[#This Row],[20D EMA]]</f>
        <v>6.7888945971401604E-2</v>
      </c>
      <c r="T159" s="1">
        <f>(Table2[[#This Row],[Close Price]]-Table2[[#This Row],[50D EMA]])/Table2[[#This Row],[50D EMA]]</f>
        <v>0.1284130604531924</v>
      </c>
      <c r="U159" s="1">
        <f>(Table2[[#This Row],[Close Price]]-Table2[[#This Row],[200D EMA]])/Table2[[#This Row],[200D EMA]]</f>
        <v>0.41406236175571492</v>
      </c>
      <c r="V159">
        <v>0.97834489109090195</v>
      </c>
      <c r="W159">
        <v>958.35</v>
      </c>
      <c r="X159">
        <v>1002.3</v>
      </c>
      <c r="Y159">
        <v>964.2</v>
      </c>
      <c r="Z159">
        <v>999.9</v>
      </c>
      <c r="AA159">
        <v>873.75</v>
      </c>
      <c r="AB159">
        <v>1010</v>
      </c>
      <c r="AC159" s="1">
        <f>(Table2[[#This Row],[Close Price]]/Table2[[#This Row],[Day Low]])-1</f>
        <v>4.1112328481243798E-2</v>
      </c>
      <c r="AD159" s="1">
        <f>(Table2[[#This Row],[Day High]]/Table2[[#This Row],[Close Price]])-1</f>
        <v>4.560260586319087E-3</v>
      </c>
      <c r="AE159" s="1">
        <f>(Table2[[#This Row],[Close Price]]/Table2[[#This Row],[Current Week Low]])-1</f>
        <v>3.479568554241852E-2</v>
      </c>
      <c r="AF159" s="1">
        <f>(Table2[[#This Row],[Current Week High]]/Table2[[#This Row],[Close Price]])-1</f>
        <v>2.154848408919996E-3</v>
      </c>
      <c r="AG159" s="1">
        <f>(Table2[[#This Row],[Close Price]]/Table2[[#This Row],[Current Month Low]])-1</f>
        <v>0.14191702432045772</v>
      </c>
      <c r="AH159" s="1">
        <f>(Table2[[#This Row],[Current Month High]]/Table2[[#This Row],[Close Price]])-1</f>
        <v>1.2277624655474773E-2</v>
      </c>
      <c r="AI159">
        <v>1.2277624655474699</v>
      </c>
      <c r="AJ159">
        <v>128.265843056508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0.19</v>
      </c>
      <c r="AM159" t="s">
        <v>3133</v>
      </c>
      <c r="AN159">
        <v>10.73</v>
      </c>
      <c r="AO159" t="s">
        <v>3133</v>
      </c>
      <c r="AP159">
        <v>3.8316575324343002E-2</v>
      </c>
      <c r="AQ159">
        <f>(Table2[[#This Row],[Sharpe Ratio]]-AVERAGE(Table2[Sharpe Ratio]))/_xlfn.STDEV.P(Table2[Sharpe Ratio])</f>
        <v>-0.30398987074571687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4.7663694722657031</v>
      </c>
      <c r="AS159">
        <f>_xlfn.RANK.AVG(Table2[[#This Row],[1Y Return vs Nifty Z-Score]],Table2[1Y Return vs Nifty Z-Score])</f>
        <v>159</v>
      </c>
      <c r="AT159">
        <f>_xlfn.RANK.AVG(Table2[[#This Row],[6M Return vs Nifty Z-Score]],Table2[6M Return vs Nifty Z-Score])</f>
        <v>22</v>
      </c>
      <c r="AU159">
        <f>_xlfn.RANK.AVG(Table2[[#This Row],[Sharpe Ratio Z-Score]],Table2[Sharpe Ratio Z-Score])</f>
        <v>424</v>
      </c>
      <c r="AV159">
        <f>(Table2[[#This Row],[Rank 1Y]]+Table2[[#This Row],[Rank 6M]]+Table2[[#This Row],[Rank Sharpe]])/3</f>
        <v>201.66666666666666</v>
      </c>
    </row>
    <row r="160" spans="1:48" x14ac:dyDescent="0.3">
      <c r="A160" t="s">
        <v>1258</v>
      </c>
      <c r="B160" t="s">
        <v>1259</v>
      </c>
      <c r="C160" t="s">
        <v>3098</v>
      </c>
      <c r="D160" t="s">
        <v>293</v>
      </c>
      <c r="E160">
        <v>8928.3254728049997</v>
      </c>
      <c r="F160">
        <v>548.54999999999995</v>
      </c>
      <c r="G160">
        <v>26.677820537470001</v>
      </c>
      <c r="H160">
        <f>(Table2[[#This Row],[1Y Return vs Nifty]]-AVERAGE(Table2[1Y Return vs Nifty]))/_xlfn.STDEV.P(Table2[1Y Return vs Nifty])</f>
        <v>-0.11202195927835495</v>
      </c>
      <c r="I160">
        <v>2.9256625689258899</v>
      </c>
      <c r="J160">
        <f>(Table2[[#This Row],[1M Return vs Nifty]]-AVERAGE(Table2[1M Return vs Nifty]))/_xlfn.STDEV.P(Table2[1M Return vs Nifty])</f>
        <v>0.31026830203182165</v>
      </c>
      <c r="K160">
        <v>37.325094637846298</v>
      </c>
      <c r="L160">
        <f>(Table2[[#This Row],[6M Return vs Nifty]]-AVERAGE(Table2[6M Return vs Nifty]))/_xlfn.STDEV.P(Table2[6M Return vs Nifty])</f>
        <v>0.93133780739871419</v>
      </c>
      <c r="M160">
        <v>-1.3678981017487599</v>
      </c>
      <c r="N160">
        <f>(Table2[[#This Row],[1W Return vs Nifty]]-AVERAGE(Table2[1W Return vs Nifty]))/_xlfn.STDEV.P(Table2[1W Return vs Nifty])</f>
        <v>-0.17676580464549782</v>
      </c>
      <c r="O160">
        <v>542.30999999999995</v>
      </c>
      <c r="P160">
        <v>512.19217672455795</v>
      </c>
      <c r="Q160">
        <v>433.96928576732302</v>
      </c>
      <c r="R160">
        <v>52.416111436434903</v>
      </c>
      <c r="S160" s="1">
        <f>(Table2[[#This Row],[Close Price]]-Table2[[#This Row],[20D EMA]])/Table2[[#This Row],[20D EMA]]</f>
        <v>1.1506334015599952E-2</v>
      </c>
      <c r="T160" s="1">
        <f>(Table2[[#This Row],[Close Price]]-Table2[[#This Row],[50D EMA]])/Table2[[#This Row],[50D EMA]]</f>
        <v>7.0984729809713945E-2</v>
      </c>
      <c r="U160" s="1">
        <f>(Table2[[#This Row],[Close Price]]-Table2[[#This Row],[200D EMA]])/Table2[[#This Row],[200D EMA]]</f>
        <v>0.26402954769041082</v>
      </c>
      <c r="V160">
        <v>0.591219195596833</v>
      </c>
      <c r="W160">
        <v>548.9</v>
      </c>
      <c r="X160">
        <v>565</v>
      </c>
      <c r="Y160">
        <v>532.95000000000005</v>
      </c>
      <c r="Z160">
        <v>552</v>
      </c>
      <c r="AA160">
        <v>530.95000000000005</v>
      </c>
      <c r="AB160">
        <v>575</v>
      </c>
      <c r="AC160" s="1">
        <f>(Table2[[#This Row],[Close Price]]/Table2[[#This Row],[Day Low]])-1</f>
        <v>-6.3763891419210683E-4</v>
      </c>
      <c r="AD160" s="1">
        <f>(Table2[[#This Row],[Day High]]/Table2[[#This Row],[Close Price]])-1</f>
        <v>2.9988150578798667E-2</v>
      </c>
      <c r="AE160" s="1">
        <f>(Table2[[#This Row],[Close Price]]/Table2[[#This Row],[Current Week Low]])-1</f>
        <v>2.9271038558964069E-2</v>
      </c>
      <c r="AF160" s="1">
        <f>(Table2[[#This Row],[Current Week High]]/Table2[[#This Row],[Close Price]])-1</f>
        <v>6.2893081761006275E-3</v>
      </c>
      <c r="AG160" s="1">
        <f>(Table2[[#This Row],[Close Price]]/Table2[[#This Row],[Current Month Low]])-1</f>
        <v>3.3148130709106161E-2</v>
      </c>
      <c r="AH160" s="1">
        <f>(Table2[[#This Row],[Current Month High]]/Table2[[#This Row],[Close Price]])-1</f>
        <v>4.8218029350104885E-2</v>
      </c>
      <c r="AI160">
        <v>8.3948591741864895</v>
      </c>
      <c r="AJ160">
        <v>60.723703486668597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7.0000000000000007E-2</v>
      </c>
      <c r="AM160" t="s">
        <v>3133</v>
      </c>
      <c r="AN160">
        <v>0.09</v>
      </c>
      <c r="AO160" t="s">
        <v>3133</v>
      </c>
      <c r="AP160">
        <v>0.124216530390928</v>
      </c>
      <c r="AQ160">
        <f>(Table2[[#This Row],[Sharpe Ratio]]-AVERAGE(Table2[Sharpe Ratio]))/_xlfn.STDEV.P(Table2[Sharpe Ratio])</f>
        <v>0.67673013922633607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1.6295484847330193</v>
      </c>
      <c r="AS160">
        <f>_xlfn.RANK.AVG(Table2[[#This Row],[1Y Return vs Nifty Z-Score]],Table2[1Y Return vs Nifty Z-Score])</f>
        <v>319</v>
      </c>
      <c r="AT160">
        <f>_xlfn.RANK.AVG(Table2[[#This Row],[6M Return vs Nifty Z-Score]],Table2[6M Return vs Nifty Z-Score])</f>
        <v>113</v>
      </c>
      <c r="AU160">
        <f>_xlfn.RANK.AVG(Table2[[#This Row],[Sharpe Ratio Z-Score]],Table2[Sharpe Ratio Z-Score])</f>
        <v>178</v>
      </c>
      <c r="AV160">
        <f>(Table2[[#This Row],[Rank 1Y]]+Table2[[#This Row],[Rank 6M]]+Table2[[#This Row],[Rank Sharpe]])/3</f>
        <v>203.33333333333334</v>
      </c>
    </row>
    <row r="161" spans="1:48" x14ac:dyDescent="0.3">
      <c r="A161" t="s">
        <v>443</v>
      </c>
      <c r="B161" t="s">
        <v>444</v>
      </c>
      <c r="C161" t="s">
        <v>3102</v>
      </c>
      <c r="D161" t="s">
        <v>377</v>
      </c>
      <c r="E161">
        <v>51067.872901495</v>
      </c>
      <c r="F161">
        <v>1734.05</v>
      </c>
      <c r="G161">
        <v>37.757054553806903</v>
      </c>
      <c r="H161">
        <f>(Table2[[#This Row],[1Y Return vs Nifty]]-AVERAGE(Table2[1Y Return vs Nifty]))/_xlfn.STDEV.P(Table2[1Y Return vs Nifty])</f>
        <v>5.4666224221966694E-2</v>
      </c>
      <c r="I161">
        <v>6.3870107440133603</v>
      </c>
      <c r="J161">
        <f>(Table2[[#This Row],[1M Return vs Nifty]]-AVERAGE(Table2[1M Return vs Nifty]))/_xlfn.STDEV.P(Table2[1M Return vs Nifty])</f>
        <v>0.64077314144176112</v>
      </c>
      <c r="K161">
        <v>47.941153897732597</v>
      </c>
      <c r="L161">
        <f>(Table2[[#This Row],[6M Return vs Nifty]]-AVERAGE(Table2[6M Return vs Nifty]))/_xlfn.STDEV.P(Table2[6M Return vs Nifty])</f>
        <v>1.2770276273323469</v>
      </c>
      <c r="M161">
        <v>3.9906645590798999</v>
      </c>
      <c r="N161">
        <f>(Table2[[#This Row],[1W Return vs Nifty]]-AVERAGE(Table2[1W Return vs Nifty]))/_xlfn.STDEV.P(Table2[1W Return vs Nifty])</f>
        <v>0.85952437501135326</v>
      </c>
      <c r="O161">
        <v>1634.48</v>
      </c>
      <c r="P161">
        <v>1548.2149827155499</v>
      </c>
      <c r="Q161">
        <v>1301.4381697507199</v>
      </c>
      <c r="R161">
        <v>77.724663165156301</v>
      </c>
      <c r="S161" s="1">
        <f>(Table2[[#This Row],[Close Price]]-Table2[[#This Row],[20D EMA]])/Table2[[#This Row],[20D EMA]]</f>
        <v>6.0918457246341304E-2</v>
      </c>
      <c r="T161" s="1">
        <f>(Table2[[#This Row],[Close Price]]-Table2[[#This Row],[50D EMA]])/Table2[[#This Row],[50D EMA]]</f>
        <v>0.12003179103621495</v>
      </c>
      <c r="U161" s="1">
        <f>(Table2[[#This Row],[Close Price]]-Table2[[#This Row],[200D EMA]])/Table2[[#This Row],[200D EMA]]</f>
        <v>0.33241059030268288</v>
      </c>
      <c r="V161">
        <v>1.23499374357141</v>
      </c>
      <c r="W161">
        <v>1710.05</v>
      </c>
      <c r="X161">
        <v>1739.45</v>
      </c>
      <c r="Y161">
        <v>1706</v>
      </c>
      <c r="Z161">
        <v>1764.4</v>
      </c>
      <c r="AA161">
        <v>1585.55</v>
      </c>
      <c r="AB161">
        <v>1764.4</v>
      </c>
      <c r="AC161" s="1">
        <f>(Table2[[#This Row],[Close Price]]/Table2[[#This Row],[Day Low]])-1</f>
        <v>1.4034677348615521E-2</v>
      </c>
      <c r="AD161" s="1">
        <f>(Table2[[#This Row],[Day High]]/Table2[[#This Row],[Close Price]])-1</f>
        <v>3.1140970560250558E-3</v>
      </c>
      <c r="AE161" s="1">
        <f>(Table2[[#This Row],[Close Price]]/Table2[[#This Row],[Current Week Low]])-1</f>
        <v>1.6441969519343402E-2</v>
      </c>
      <c r="AF161" s="1">
        <f>(Table2[[#This Row],[Current Week High]]/Table2[[#This Row],[Close Price]])-1</f>
        <v>1.7502378824140186E-2</v>
      </c>
      <c r="AG161" s="1">
        <f>(Table2[[#This Row],[Close Price]]/Table2[[#This Row],[Current Month Low]])-1</f>
        <v>9.3658351991422473E-2</v>
      </c>
      <c r="AH161" s="1">
        <f>(Table2[[#This Row],[Current Month High]]/Table2[[#This Row],[Close Price]])-1</f>
        <v>1.7502378824140186E-2</v>
      </c>
      <c r="AI161">
        <v>1.7502378824140099</v>
      </c>
      <c r="AJ161">
        <v>70.163387468720799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0.39</v>
      </c>
      <c r="AM161" t="s">
        <v>3133</v>
      </c>
      <c r="AN161">
        <v>6.6</v>
      </c>
      <c r="AO161" t="s">
        <v>3133</v>
      </c>
      <c r="AP161">
        <v>9.2702151417941997E-2</v>
      </c>
      <c r="AQ161">
        <f>(Table2[[#This Row],[Sharpe Ratio]]-AVERAGE(Table2[Sharpe Ratio]))/_xlfn.STDEV.P(Table2[Sharpe Ratio])</f>
        <v>0.31693039268755585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3.148921760694984</v>
      </c>
      <c r="AS161">
        <f>_xlfn.RANK.AVG(Table2[[#This Row],[1Y Return vs Nifty Z-Score]],Table2[1Y Return vs Nifty Z-Score])</f>
        <v>281</v>
      </c>
      <c r="AT161">
        <f>_xlfn.RANK.AVG(Table2[[#This Row],[6M Return vs Nifty Z-Score]],Table2[6M Return vs Nifty Z-Score])</f>
        <v>74</v>
      </c>
      <c r="AU161">
        <f>_xlfn.RANK.AVG(Table2[[#This Row],[Sharpe Ratio Z-Score]],Table2[Sharpe Ratio Z-Score])</f>
        <v>258</v>
      </c>
      <c r="AV161">
        <f>(Table2[[#This Row],[Rank 1Y]]+Table2[[#This Row],[Rank 6M]]+Table2[[#This Row],[Rank Sharpe]])/3</f>
        <v>204.33333333333334</v>
      </c>
    </row>
    <row r="162" spans="1:48" x14ac:dyDescent="0.3">
      <c r="A162" t="s">
        <v>368</v>
      </c>
      <c r="B162" t="s">
        <v>369</v>
      </c>
      <c r="C162" t="s">
        <v>3102</v>
      </c>
      <c r="D162" t="s">
        <v>302</v>
      </c>
      <c r="E162">
        <v>65079.964150184998</v>
      </c>
      <c r="F162">
        <v>7630.95</v>
      </c>
      <c r="G162">
        <v>30.8339468273644</v>
      </c>
      <c r="H162">
        <f>(Table2[[#This Row],[1Y Return vs Nifty]]-AVERAGE(Table2[1Y Return vs Nifty]))/_xlfn.STDEV.P(Table2[1Y Return vs Nifty])</f>
        <v>-4.9492623708865861E-2</v>
      </c>
      <c r="I162">
        <v>-12.067300754739801</v>
      </c>
      <c r="J162">
        <f>(Table2[[#This Row],[1M Return vs Nifty]]-AVERAGE(Table2[1M Return vs Nifty]))/_xlfn.STDEV.P(Table2[1M Return vs Nifty])</f>
        <v>-1.1213261764525679</v>
      </c>
      <c r="K162">
        <v>24.412516427498801</v>
      </c>
      <c r="L162">
        <f>(Table2[[#This Row],[6M Return vs Nifty]]-AVERAGE(Table2[6M Return vs Nifty]))/_xlfn.STDEV.P(Table2[6M Return vs Nifty])</f>
        <v>0.51086663941262089</v>
      </c>
      <c r="M162">
        <v>-4.1078903169801801</v>
      </c>
      <c r="N162">
        <f>(Table2[[#This Row],[1W Return vs Nifty]]-AVERAGE(Table2[1W Return vs Nifty]))/_xlfn.STDEV.P(Table2[1W Return vs Nifty])</f>
        <v>-0.70665174695926125</v>
      </c>
      <c r="O162">
        <v>8013.97</v>
      </c>
      <c r="P162">
        <v>8188.09241365663</v>
      </c>
      <c r="Q162">
        <v>7146.2686611724102</v>
      </c>
      <c r="R162">
        <v>27.328609244736999</v>
      </c>
      <c r="S162" s="1">
        <f>(Table2[[#This Row],[Close Price]]-Table2[[#This Row],[20D EMA]])/Table2[[#This Row],[20D EMA]]</f>
        <v>-4.7794039658246842E-2</v>
      </c>
      <c r="T162" s="1">
        <f>(Table2[[#This Row],[Close Price]]-Table2[[#This Row],[50D EMA]])/Table2[[#This Row],[50D EMA]]</f>
        <v>-6.8043005074953977E-2</v>
      </c>
      <c r="U162" s="1">
        <f>(Table2[[#This Row],[Close Price]]-Table2[[#This Row],[200D EMA]])/Table2[[#This Row],[200D EMA]]</f>
        <v>6.7822994321637103E-2</v>
      </c>
      <c r="V162">
        <v>0.51407589349028804</v>
      </c>
      <c r="W162">
        <v>7580</v>
      </c>
      <c r="X162">
        <v>7664.15</v>
      </c>
      <c r="Y162">
        <v>7401.05</v>
      </c>
      <c r="Z162">
        <v>7698</v>
      </c>
      <c r="AA162">
        <v>7401.05</v>
      </c>
      <c r="AB162">
        <v>8294.75</v>
      </c>
      <c r="AC162" s="1">
        <f>(Table2[[#This Row],[Close Price]]/Table2[[#This Row],[Day Low]])-1</f>
        <v>6.7216358839050638E-3</v>
      </c>
      <c r="AD162" s="1">
        <f>(Table2[[#This Row],[Day High]]/Table2[[#This Row],[Close Price]])-1</f>
        <v>4.3507033855547661E-3</v>
      </c>
      <c r="AE162" s="1">
        <f>(Table2[[#This Row],[Close Price]]/Table2[[#This Row],[Current Week Low]])-1</f>
        <v>3.1063159957033015E-2</v>
      </c>
      <c r="AF162" s="1">
        <f>(Table2[[#This Row],[Current Week High]]/Table2[[#This Row],[Close Price]])-1</f>
        <v>8.7865862048630561E-3</v>
      </c>
      <c r="AG162" s="1">
        <f>(Table2[[#This Row],[Close Price]]/Table2[[#This Row],[Current Month Low]])-1</f>
        <v>3.1063159957033015E-2</v>
      </c>
      <c r="AH162" s="1">
        <f>(Table2[[#This Row],[Current Month High]]/Table2[[#This Row],[Close Price]])-1</f>
        <v>8.6987858654558048E-2</v>
      </c>
      <c r="AI162">
        <v>30.194143586316201</v>
      </c>
      <c r="AJ162">
        <v>56.628694581280698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-0.19</v>
      </c>
      <c r="AM162" t="s">
        <v>3132</v>
      </c>
      <c r="AN162">
        <v>-5.22</v>
      </c>
      <c r="AO162" t="s">
        <v>3132</v>
      </c>
      <c r="AP162">
        <v>0.148422527236755</v>
      </c>
      <c r="AQ162">
        <f>(Table2[[#This Row],[Sharpe Ratio]]-AVERAGE(Table2[Sharpe Ratio]))/_xlfn.STDEV.P(Table2[Sharpe Ratio])</f>
        <v>0.9530900680484351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305</v>
      </c>
      <c r="AT162">
        <f>_xlfn.RANK.AVG(Table2[[#This Row],[6M Return vs Nifty Z-Score]],Table2[6M Return vs Nifty Z-Score])</f>
        <v>183</v>
      </c>
      <c r="AU162">
        <f>_xlfn.RANK.AVG(Table2[[#This Row],[Sharpe Ratio Z-Score]],Table2[Sharpe Ratio Z-Score])</f>
        <v>126</v>
      </c>
      <c r="AV162">
        <f>(Table2[[#This Row],[Rank 1Y]]+Table2[[#This Row],[Rank 6M]]+Table2[[#This Row],[Rank Sharpe]])/3</f>
        <v>204.66666666666666</v>
      </c>
    </row>
    <row r="163" spans="1:48" x14ac:dyDescent="0.3">
      <c r="A163" t="s">
        <v>1113</v>
      </c>
      <c r="B163" t="s">
        <v>1114</v>
      </c>
      <c r="C163" t="s">
        <v>3102</v>
      </c>
      <c r="D163" t="s">
        <v>377</v>
      </c>
      <c r="E163">
        <v>11050.312642999999</v>
      </c>
      <c r="F163">
        <v>200.3</v>
      </c>
      <c r="G163">
        <v>62.229624548042899</v>
      </c>
      <c r="H163">
        <f>(Table2[[#This Row],[1Y Return vs Nifty]]-AVERAGE(Table2[1Y Return vs Nifty]))/_xlfn.STDEV.P(Table2[1Y Return vs Nifty])</f>
        <v>0.42285848660297198</v>
      </c>
      <c r="I163">
        <v>-10.008080753988301</v>
      </c>
      <c r="J163">
        <f>(Table2[[#This Row],[1M Return vs Nifty]]-AVERAGE(Table2[1M Return vs Nifty]))/_xlfn.STDEV.P(Table2[1M Return vs Nifty])</f>
        <v>-0.92470273921603185</v>
      </c>
      <c r="K163">
        <v>22.112148415263899</v>
      </c>
      <c r="L163">
        <f>(Table2[[#This Row],[6M Return vs Nifty]]-AVERAGE(Table2[6M Return vs Nifty]))/_xlfn.STDEV.P(Table2[6M Return vs Nifty])</f>
        <v>0.43595995469436988</v>
      </c>
      <c r="M163">
        <v>-2.6034154486859702</v>
      </c>
      <c r="N163">
        <f>(Table2[[#This Row],[1W Return vs Nifty]]-AVERAGE(Table2[1W Return vs Nifty]))/_xlfn.STDEV.P(Table2[1W Return vs Nifty])</f>
        <v>-0.41570198482421777</v>
      </c>
      <c r="O163">
        <v>207.64</v>
      </c>
      <c r="P163">
        <v>197.66347663314701</v>
      </c>
      <c r="Q163">
        <v>163.71727466949599</v>
      </c>
      <c r="R163">
        <v>40.657086936214299</v>
      </c>
      <c r="S163" s="1">
        <f>(Table2[[#This Row],[Close Price]]-Table2[[#This Row],[20D EMA]])/Table2[[#This Row],[20D EMA]]</f>
        <v>-3.5349643613947102E-2</v>
      </c>
      <c r="T163" s="1">
        <f>(Table2[[#This Row],[Close Price]]-Table2[[#This Row],[50D EMA]])/Table2[[#This Row],[50D EMA]]</f>
        <v>1.3338444773721382E-2</v>
      </c>
      <c r="U163" s="1">
        <f>(Table2[[#This Row],[Close Price]]-Table2[[#This Row],[200D EMA]])/Table2[[#This Row],[200D EMA]]</f>
        <v>0.22345061267575667</v>
      </c>
      <c r="V163">
        <v>0.39256232773843602</v>
      </c>
      <c r="W163">
        <v>193.3</v>
      </c>
      <c r="X163">
        <v>198.29</v>
      </c>
      <c r="Y163">
        <v>197.95</v>
      </c>
      <c r="Z163">
        <v>205.4</v>
      </c>
      <c r="AA163">
        <v>192.7</v>
      </c>
      <c r="AB163">
        <v>221.4</v>
      </c>
      <c r="AC163" s="1">
        <f>(Table2[[#This Row],[Close Price]]/Table2[[#This Row],[Day Low]])-1</f>
        <v>3.6213140196585725E-2</v>
      </c>
      <c r="AD163" s="1">
        <f>(Table2[[#This Row],[Day High]]/Table2[[#This Row],[Close Price]])-1</f>
        <v>-1.0034947578632103E-2</v>
      </c>
      <c r="AE163" s="1">
        <f>(Table2[[#This Row],[Close Price]]/Table2[[#This Row],[Current Week Low]])-1</f>
        <v>1.1871684768881119E-2</v>
      </c>
      <c r="AF163" s="1">
        <f>(Table2[[#This Row],[Current Week High]]/Table2[[#This Row],[Close Price]])-1</f>
        <v>2.546180728906644E-2</v>
      </c>
      <c r="AG163" s="1">
        <f>(Table2[[#This Row],[Close Price]]/Table2[[#This Row],[Current Month Low]])-1</f>
        <v>3.943954333160371E-2</v>
      </c>
      <c r="AH163" s="1">
        <f>(Table2[[#This Row],[Current Month High]]/Table2[[#This Row],[Close Price]])-1</f>
        <v>0.10534198701947073</v>
      </c>
      <c r="AI163">
        <v>22.316525212181698</v>
      </c>
      <c r="AJ163">
        <v>90.308788598574793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0.34</v>
      </c>
      <c r="AM163" t="s">
        <v>3133</v>
      </c>
      <c r="AN163">
        <v>-4.3499999999999996</v>
      </c>
      <c r="AO163" t="s">
        <v>3132</v>
      </c>
      <c r="AP163">
        <v>0.10405362364225899</v>
      </c>
      <c r="AQ163">
        <f>(Table2[[#This Row],[Sharpe Ratio]]-AVERAGE(Table2[Sharpe Ratio]))/_xlfn.STDEV.P(Table2[Sharpe Ratio])</f>
        <v>0.44653018053843707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-3.5056102204470696E-2</v>
      </c>
      <c r="AS163">
        <f>_xlfn.RANK.AVG(Table2[[#This Row],[1Y Return vs Nifty Z-Score]],Table2[1Y Return vs Nifty Z-Score])</f>
        <v>188</v>
      </c>
      <c r="AT163">
        <f>_xlfn.RANK.AVG(Table2[[#This Row],[6M Return vs Nifty Z-Score]],Table2[6M Return vs Nifty Z-Score])</f>
        <v>202</v>
      </c>
      <c r="AU163">
        <f>_xlfn.RANK.AVG(Table2[[#This Row],[Sharpe Ratio Z-Score]],Table2[Sharpe Ratio Z-Score])</f>
        <v>229</v>
      </c>
      <c r="AV163">
        <f>(Table2[[#This Row],[Rank 1Y]]+Table2[[#This Row],[Rank 6M]]+Table2[[#This Row],[Rank Sharpe]])/3</f>
        <v>206.33333333333334</v>
      </c>
    </row>
    <row r="164" spans="1:48" x14ac:dyDescent="0.3">
      <c r="A164" t="s">
        <v>204</v>
      </c>
      <c r="B164" t="s">
        <v>205</v>
      </c>
      <c r="C164" t="s">
        <v>3093</v>
      </c>
      <c r="D164" t="s">
        <v>206</v>
      </c>
      <c r="E164">
        <v>127539.026529486</v>
      </c>
      <c r="F164">
        <v>188.21</v>
      </c>
      <c r="G164">
        <v>69.719077498693906</v>
      </c>
      <c r="H164">
        <f>(Table2[[#This Row],[1Y Return vs Nifty]]-AVERAGE(Table2[1Y Return vs Nifty]))/_xlfn.STDEV.P(Table2[1Y Return vs Nifty])</f>
        <v>0.53553805505637819</v>
      </c>
      <c r="I164">
        <v>-5.1434527455789603</v>
      </c>
      <c r="J164">
        <f>(Table2[[#This Row],[1M Return vs Nifty]]-AVERAGE(Table2[1M Return vs Nifty]))/_xlfn.STDEV.P(Table2[1M Return vs Nifty])</f>
        <v>-0.460206532136895</v>
      </c>
      <c r="K164">
        <v>51.885331421292499</v>
      </c>
      <c r="L164">
        <f>(Table2[[#This Row],[6M Return vs Nifty]]-AVERAGE(Table2[6M Return vs Nifty]))/_xlfn.STDEV.P(Table2[6M Return vs Nifty])</f>
        <v>1.4054615390624425</v>
      </c>
      <c r="M164">
        <v>-1.2433092303150499</v>
      </c>
      <c r="N164">
        <f>(Table2[[#This Row],[1W Return vs Nifty]]-AVERAGE(Table2[1W Return vs Nifty]))/_xlfn.STDEV.P(Table2[1W Return vs Nifty])</f>
        <v>-0.15267161518960412</v>
      </c>
      <c r="O164">
        <v>188.89</v>
      </c>
      <c r="P164">
        <v>181.03158982140101</v>
      </c>
      <c r="Q164">
        <v>140.66666810611599</v>
      </c>
      <c r="R164">
        <v>50.346940336276397</v>
      </c>
      <c r="S164" s="1">
        <f>(Table2[[#This Row],[Close Price]]-Table2[[#This Row],[20D EMA]])/Table2[[#This Row],[20D EMA]]</f>
        <v>-3.5999788236538645E-3</v>
      </c>
      <c r="T164" s="1">
        <f>(Table2[[#This Row],[Close Price]]-Table2[[#This Row],[50D EMA]])/Table2[[#This Row],[50D EMA]]</f>
        <v>3.9652804163521654E-2</v>
      </c>
      <c r="U164" s="1">
        <f>(Table2[[#This Row],[Close Price]]-Table2[[#This Row],[200D EMA]])/Table2[[#This Row],[200D EMA]]</f>
        <v>0.33798576829884336</v>
      </c>
      <c r="V164">
        <v>0.823970918722848</v>
      </c>
      <c r="W164">
        <v>187.3</v>
      </c>
      <c r="X164">
        <v>189.75</v>
      </c>
      <c r="Y164">
        <v>185.11</v>
      </c>
      <c r="Z164">
        <v>189.97</v>
      </c>
      <c r="AA164">
        <v>170.31</v>
      </c>
      <c r="AB164">
        <v>198</v>
      </c>
      <c r="AC164" s="1">
        <f>(Table2[[#This Row],[Close Price]]/Table2[[#This Row],[Day Low]])-1</f>
        <v>4.8585157501335186E-3</v>
      </c>
      <c r="AD164" s="1">
        <f>(Table2[[#This Row],[Day High]]/Table2[[#This Row],[Close Price]])-1</f>
        <v>8.1823495032145033E-3</v>
      </c>
      <c r="AE164" s="1">
        <f>(Table2[[#This Row],[Close Price]]/Table2[[#This Row],[Current Week Low]])-1</f>
        <v>1.6746799200475282E-2</v>
      </c>
      <c r="AF164" s="1">
        <f>(Table2[[#This Row],[Current Week High]]/Table2[[#This Row],[Close Price]])-1</f>
        <v>9.3512565751021626E-3</v>
      </c>
      <c r="AG164" s="1">
        <f>(Table2[[#This Row],[Close Price]]/Table2[[#This Row],[Current Month Low]])-1</f>
        <v>0.10510246021959957</v>
      </c>
      <c r="AH164" s="1">
        <f>(Table2[[#This Row],[Current Month High]]/Table2[[#This Row],[Close Price]])-1</f>
        <v>5.201636469900639E-2</v>
      </c>
      <c r="AI164">
        <v>10.982413261782</v>
      </c>
      <c r="AJ164">
        <v>116.831797235023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0.28999999999999998</v>
      </c>
      <c r="AM164" t="s">
        <v>3133</v>
      </c>
      <c r="AN164">
        <v>-1.66</v>
      </c>
      <c r="AO164" t="s">
        <v>3132</v>
      </c>
      <c r="AP164">
        <v>4.6220499308936E-2</v>
      </c>
      <c r="AQ164">
        <f>(Table2[[#This Row],[Sharpe Ratio]]-AVERAGE(Table2[Sharpe Ratio]))/_xlfn.STDEV.P(Table2[Sharpe Ratio])</f>
        <v>-0.2137507500968199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1.1143706966955016</v>
      </c>
      <c r="AS164">
        <f>_xlfn.RANK.AVG(Table2[[#This Row],[1Y Return vs Nifty Z-Score]],Table2[1Y Return vs Nifty Z-Score])</f>
        <v>155</v>
      </c>
      <c r="AT164">
        <f>_xlfn.RANK.AVG(Table2[[#This Row],[6M Return vs Nifty Z-Score]],Table2[6M Return vs Nifty Z-Score])</f>
        <v>65</v>
      </c>
      <c r="AU164">
        <f>_xlfn.RANK.AVG(Table2[[#This Row],[Sharpe Ratio Z-Score]],Table2[Sharpe Ratio Z-Score])</f>
        <v>401</v>
      </c>
      <c r="AV164">
        <f>(Table2[[#This Row],[Rank 1Y]]+Table2[[#This Row],[Rank 6M]]+Table2[[#This Row],[Rank Sharpe]])/3</f>
        <v>207</v>
      </c>
    </row>
    <row r="165" spans="1:48" x14ac:dyDescent="0.3">
      <c r="A165" t="s">
        <v>953</v>
      </c>
      <c r="B165" t="s">
        <v>954</v>
      </c>
      <c r="C165" t="s">
        <v>3098</v>
      </c>
      <c r="D165" t="s">
        <v>70</v>
      </c>
      <c r="E165">
        <v>15274.5</v>
      </c>
      <c r="F165">
        <v>101.83</v>
      </c>
      <c r="G165">
        <v>138.83326202454299</v>
      </c>
      <c r="H165">
        <f>(Table2[[#This Row],[1Y Return vs Nifty]]-AVERAGE(Table2[1Y Return vs Nifty]))/_xlfn.STDEV.P(Table2[1Y Return vs Nifty])</f>
        <v>1.5753678714256529</v>
      </c>
      <c r="I165">
        <v>16.3450253006968</v>
      </c>
      <c r="J165">
        <f>(Table2[[#This Row],[1M Return vs Nifty]]-AVERAGE(Table2[1M Return vs Nifty]))/_xlfn.STDEV.P(Table2[1M Return vs Nifty])</f>
        <v>1.5916084331891247</v>
      </c>
      <c r="K165">
        <v>12.3875862260335</v>
      </c>
      <c r="L165">
        <f>(Table2[[#This Row],[6M Return vs Nifty]]-AVERAGE(Table2[6M Return vs Nifty]))/_xlfn.STDEV.P(Table2[6M Return vs Nifty])</f>
        <v>0.11929987680361473</v>
      </c>
      <c r="M165">
        <v>-3.9533427145757201</v>
      </c>
      <c r="N165">
        <f>(Table2[[#This Row],[1W Return vs Nifty]]-AVERAGE(Table2[1W Return vs Nifty]))/_xlfn.STDEV.P(Table2[1W Return vs Nifty])</f>
        <v>-0.67676385111883319</v>
      </c>
      <c r="O165">
        <v>99.39</v>
      </c>
      <c r="P165">
        <v>91.034829103552696</v>
      </c>
      <c r="Q165">
        <v>74.252498788192199</v>
      </c>
      <c r="R165">
        <v>51.593056587191498</v>
      </c>
      <c r="S165" s="1">
        <f>(Table2[[#This Row],[Close Price]]-Table2[[#This Row],[20D EMA]])/Table2[[#This Row],[20D EMA]]</f>
        <v>2.4549753496327577E-2</v>
      </c>
      <c r="T165" s="1">
        <f>(Table2[[#This Row],[Close Price]]-Table2[[#This Row],[50D EMA]])/Table2[[#This Row],[50D EMA]]</f>
        <v>0.11858286551148163</v>
      </c>
      <c r="U165" s="1">
        <f>(Table2[[#This Row],[Close Price]]-Table2[[#This Row],[200D EMA]])/Table2[[#This Row],[200D EMA]]</f>
        <v>0.37140165868994618</v>
      </c>
      <c r="V165">
        <v>1.25454368122405</v>
      </c>
      <c r="W165">
        <v>100.47</v>
      </c>
      <c r="X165">
        <v>104.66</v>
      </c>
      <c r="Y165">
        <v>95.6</v>
      </c>
      <c r="Z165">
        <v>103.35</v>
      </c>
      <c r="AA165">
        <v>95.6</v>
      </c>
      <c r="AB165">
        <v>112.48</v>
      </c>
      <c r="AC165" s="1">
        <f>(Table2[[#This Row],[Close Price]]/Table2[[#This Row],[Day Low]])-1</f>
        <v>1.3536379018612488E-2</v>
      </c>
      <c r="AD165" s="1">
        <f>(Table2[[#This Row],[Day High]]/Table2[[#This Row],[Close Price]])-1</f>
        <v>2.7791417067661861E-2</v>
      </c>
      <c r="AE165" s="1">
        <f>(Table2[[#This Row],[Close Price]]/Table2[[#This Row],[Current Week Low]])-1</f>
        <v>6.5167364016736506E-2</v>
      </c>
      <c r="AF165" s="1">
        <f>(Table2[[#This Row],[Current Week High]]/Table2[[#This Row],[Close Price]])-1</f>
        <v>1.4926838849062207E-2</v>
      </c>
      <c r="AG165" s="1">
        <f>(Table2[[#This Row],[Close Price]]/Table2[[#This Row],[Current Month Low]])-1</f>
        <v>6.5167364016736506E-2</v>
      </c>
      <c r="AH165" s="1">
        <f>(Table2[[#This Row],[Current Month High]]/Table2[[#This Row],[Close Price]])-1</f>
        <v>0.10458607483060001</v>
      </c>
      <c r="AI165">
        <v>29.4314052833153</v>
      </c>
      <c r="AJ165">
        <v>174.47439353099699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0.25</v>
      </c>
      <c r="AM165" t="s">
        <v>3133</v>
      </c>
      <c r="AN165">
        <v>-15.78</v>
      </c>
      <c r="AO165" t="s">
        <v>3132</v>
      </c>
      <c r="AP165">
        <v>8.1213169151348005E-2</v>
      </c>
      <c r="AQ165">
        <f>(Table2[[#This Row],[Sharpe Ratio]]-AVERAGE(Table2[Sharpe Ratio]))/_xlfn.STDEV.P(Table2[Sharpe Ratio])</f>
        <v>0.18576065232705319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2.7952729826266127</v>
      </c>
      <c r="AS165">
        <f>_xlfn.RANK.AVG(Table2[[#This Row],[1Y Return vs Nifty Z-Score]],Table2[1Y Return vs Nifty Z-Score])</f>
        <v>47</v>
      </c>
      <c r="AT165">
        <f>_xlfn.RANK.AVG(Table2[[#This Row],[6M Return vs Nifty Z-Score]],Table2[6M Return vs Nifty Z-Score])</f>
        <v>283</v>
      </c>
      <c r="AU165">
        <f>_xlfn.RANK.AVG(Table2[[#This Row],[Sharpe Ratio Z-Score]],Table2[Sharpe Ratio Z-Score])</f>
        <v>291</v>
      </c>
      <c r="AV165">
        <f>(Table2[[#This Row],[Rank 1Y]]+Table2[[#This Row],[Rank 6M]]+Table2[[#This Row],[Rank Sharpe]])/3</f>
        <v>207</v>
      </c>
    </row>
    <row r="166" spans="1:48" x14ac:dyDescent="0.3">
      <c r="A166" t="s">
        <v>670</v>
      </c>
      <c r="B166" t="s">
        <v>671</v>
      </c>
      <c r="C166" t="s">
        <v>3101</v>
      </c>
      <c r="D166" t="s">
        <v>141</v>
      </c>
      <c r="E166">
        <v>26334.975868779999</v>
      </c>
      <c r="F166">
        <v>1139.1500000000001</v>
      </c>
      <c r="G166">
        <v>68.514695085827697</v>
      </c>
      <c r="H166">
        <f>(Table2[[#This Row],[1Y Return vs Nifty]]-AVERAGE(Table2[1Y Return vs Nifty]))/_xlfn.STDEV.P(Table2[1Y Return vs Nifty])</f>
        <v>0.51741800123818305</v>
      </c>
      <c r="I166">
        <v>-14.430941204659</v>
      </c>
      <c r="J166">
        <f>(Table2[[#This Row],[1M Return vs Nifty]]-AVERAGE(Table2[1M Return vs Nifty]))/_xlfn.STDEV.P(Table2[1M Return vs Nifty])</f>
        <v>-1.3470170251646136</v>
      </c>
      <c r="K166">
        <v>4.3519799845393097</v>
      </c>
      <c r="L166">
        <f>(Table2[[#This Row],[6M Return vs Nifty]]-AVERAGE(Table2[6M Return vs Nifty]))/_xlfn.STDEV.P(Table2[6M Return vs Nifty])</f>
        <v>-0.14236287456929461</v>
      </c>
      <c r="M166">
        <v>-3.9719772751254601</v>
      </c>
      <c r="N166">
        <f>(Table2[[#This Row],[1W Return vs Nifty]]-AVERAGE(Table2[1W Return vs Nifty]))/_xlfn.STDEV.P(Table2[1W Return vs Nifty])</f>
        <v>-0.68036758094755756</v>
      </c>
      <c r="O166">
        <v>1212.42</v>
      </c>
      <c r="P166">
        <v>1232.8334043551899</v>
      </c>
      <c r="Q166">
        <v>1041.0952202501001</v>
      </c>
      <c r="R166">
        <v>34.5189080261245</v>
      </c>
      <c r="S166" s="1">
        <f>(Table2[[#This Row],[Close Price]]-Table2[[#This Row],[20D EMA]])/Table2[[#This Row],[20D EMA]]</f>
        <v>-6.0432853301661121E-2</v>
      </c>
      <c r="T166" s="1">
        <f>(Table2[[#This Row],[Close Price]]-Table2[[#This Row],[50D EMA]])/Table2[[#This Row],[50D EMA]]</f>
        <v>-7.5990319555130137E-2</v>
      </c>
      <c r="U166" s="1">
        <f>(Table2[[#This Row],[Close Price]]-Table2[[#This Row],[200D EMA]])/Table2[[#This Row],[200D EMA]]</f>
        <v>9.4184256965798518E-2</v>
      </c>
      <c r="V166">
        <v>0.74799130568910799</v>
      </c>
      <c r="W166">
        <v>1112.3</v>
      </c>
      <c r="X166">
        <v>1139.9000000000001</v>
      </c>
      <c r="Y166">
        <v>1089.8</v>
      </c>
      <c r="Z166">
        <v>1141.6500000000001</v>
      </c>
      <c r="AA166">
        <v>1089.8</v>
      </c>
      <c r="AB166">
        <v>1282.8499999999999</v>
      </c>
      <c r="AC166" s="1">
        <f>(Table2[[#This Row],[Close Price]]/Table2[[#This Row],[Day Low]])-1</f>
        <v>2.4139171086937194E-2</v>
      </c>
      <c r="AD166" s="1">
        <f>(Table2[[#This Row],[Day High]]/Table2[[#This Row],[Close Price]])-1</f>
        <v>6.5838563841458253E-4</v>
      </c>
      <c r="AE166" s="1">
        <f>(Table2[[#This Row],[Close Price]]/Table2[[#This Row],[Current Week Low]])-1</f>
        <v>4.5283538263901857E-2</v>
      </c>
      <c r="AF166" s="1">
        <f>(Table2[[#This Row],[Current Week High]]/Table2[[#This Row],[Close Price]])-1</f>
        <v>2.1946187947152751E-3</v>
      </c>
      <c r="AG166" s="1">
        <f>(Table2[[#This Row],[Close Price]]/Table2[[#This Row],[Current Month Low]])-1</f>
        <v>4.5283538263901857E-2</v>
      </c>
      <c r="AH166" s="1">
        <f>(Table2[[#This Row],[Current Month High]]/Table2[[#This Row],[Close Price]])-1</f>
        <v>0.12614668832023868</v>
      </c>
      <c r="AI166">
        <v>27.5600228240354</v>
      </c>
      <c r="AJ166">
        <v>101.619469026548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-0.1</v>
      </c>
      <c r="AM166" t="s">
        <v>3132</v>
      </c>
      <c r="AN166">
        <v>-6.51</v>
      </c>
      <c r="AO166" t="s">
        <v>3132</v>
      </c>
      <c r="AP166">
        <v>0.15648289023657999</v>
      </c>
      <c r="AQ166">
        <f>(Table2[[#This Row],[Sharpe Ratio]]-AVERAGE(Table2[Sharpe Ratio]))/_xlfn.STDEV.P(Table2[Sharpe Ratio])</f>
        <v>1.0451152533403161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162</v>
      </c>
      <c r="AT166">
        <f>_xlfn.RANK.AVG(Table2[[#This Row],[6M Return vs Nifty Z-Score]],Table2[6M Return vs Nifty Z-Score])</f>
        <v>357</v>
      </c>
      <c r="AU166">
        <f>_xlfn.RANK.AVG(Table2[[#This Row],[Sharpe Ratio Z-Score]],Table2[Sharpe Ratio Z-Score])</f>
        <v>103</v>
      </c>
      <c r="AV166">
        <f>(Table2[[#This Row],[Rank 1Y]]+Table2[[#This Row],[Rank 6M]]+Table2[[#This Row],[Rank Sharpe]])/3</f>
        <v>207.33333333333334</v>
      </c>
    </row>
    <row r="167" spans="1:48" x14ac:dyDescent="0.3">
      <c r="A167" t="s">
        <v>1002</v>
      </c>
      <c r="B167" t="s">
        <v>1003</v>
      </c>
      <c r="C167" t="s">
        <v>3087</v>
      </c>
      <c r="D167" t="s">
        <v>21</v>
      </c>
      <c r="E167">
        <v>13447.428430280001</v>
      </c>
      <c r="F167">
        <v>2385.6999999999998</v>
      </c>
      <c r="G167">
        <v>155.61780571348399</v>
      </c>
      <c r="H167">
        <f>(Table2[[#This Row],[1Y Return vs Nifty]]-AVERAGE(Table2[1Y Return vs Nifty]))/_xlfn.STDEV.P(Table2[1Y Return vs Nifty])</f>
        <v>1.8278930093788621</v>
      </c>
      <c r="I167">
        <v>-9.3805076823876092</v>
      </c>
      <c r="J167">
        <f>(Table2[[#This Row],[1M Return vs Nifty]]-AVERAGE(Table2[1M Return vs Nifty]))/_xlfn.STDEV.P(Table2[1M Return vs Nifty])</f>
        <v>-0.86477928547617589</v>
      </c>
      <c r="K167">
        <v>65.682865731664094</v>
      </c>
      <c r="L167">
        <f>(Table2[[#This Row],[6M Return vs Nifty]]-AVERAGE(Table2[6M Return vs Nifty]))/_xlfn.STDEV.P(Table2[6M Return vs Nifty])</f>
        <v>1.8547494560301891</v>
      </c>
      <c r="M167">
        <v>-0.195037589055644</v>
      </c>
      <c r="N167">
        <f>(Table2[[#This Row],[1W Return vs Nifty]]-AVERAGE(Table2[1W Return vs Nifty]))/_xlfn.STDEV.P(Table2[1W Return vs Nifty])</f>
        <v>5.0053196706484081E-2</v>
      </c>
      <c r="O167">
        <v>2350.63</v>
      </c>
      <c r="P167">
        <v>2341.90988661437</v>
      </c>
      <c r="Q167">
        <v>1749.7920223709</v>
      </c>
      <c r="R167">
        <v>57.861301451961097</v>
      </c>
      <c r="S167" s="1">
        <f>(Table2[[#This Row],[Close Price]]-Table2[[#This Row],[20D EMA]])/Table2[[#This Row],[20D EMA]]</f>
        <v>1.4919404585153643E-2</v>
      </c>
      <c r="T167" s="1">
        <f>(Table2[[#This Row],[Close Price]]-Table2[[#This Row],[50D EMA]])/Table2[[#This Row],[50D EMA]]</f>
        <v>1.869846215514976E-2</v>
      </c>
      <c r="U167" s="1">
        <f>(Table2[[#This Row],[Close Price]]-Table2[[#This Row],[200D EMA]])/Table2[[#This Row],[200D EMA]]</f>
        <v>0.36341917753600755</v>
      </c>
      <c r="V167">
        <v>0.87912877030019199</v>
      </c>
      <c r="W167">
        <v>2365.5500000000002</v>
      </c>
      <c r="X167">
        <v>2400</v>
      </c>
      <c r="Y167">
        <v>2255</v>
      </c>
      <c r="Z167">
        <v>2398</v>
      </c>
      <c r="AA167">
        <v>2108</v>
      </c>
      <c r="AB167">
        <v>2421</v>
      </c>
      <c r="AC167" s="1">
        <f>(Table2[[#This Row],[Close Price]]/Table2[[#This Row],[Day Low]])-1</f>
        <v>8.5181036122676801E-3</v>
      </c>
      <c r="AD167" s="1">
        <f>(Table2[[#This Row],[Day High]]/Table2[[#This Row],[Close Price]])-1</f>
        <v>5.9940478685502896E-3</v>
      </c>
      <c r="AE167" s="1">
        <f>(Table2[[#This Row],[Close Price]]/Table2[[#This Row],[Current Week Low]])-1</f>
        <v>5.7960088691795919E-2</v>
      </c>
      <c r="AF167" s="1">
        <f>(Table2[[#This Row],[Current Week High]]/Table2[[#This Row],[Close Price]])-1</f>
        <v>5.1557194953264496E-3</v>
      </c>
      <c r="AG167" s="1">
        <f>(Table2[[#This Row],[Close Price]]/Table2[[#This Row],[Current Month Low]])-1</f>
        <v>0.13173624288425034</v>
      </c>
      <c r="AH167" s="1">
        <f>(Table2[[#This Row],[Current Month High]]/Table2[[#This Row],[Close Price]])-1</f>
        <v>1.4796495787400055E-2</v>
      </c>
      <c r="AI167">
        <v>16.190216707884399</v>
      </c>
      <c r="AJ167">
        <v>223.00297860817699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0.05</v>
      </c>
      <c r="AM167" t="s">
        <v>3133</v>
      </c>
      <c r="AN167">
        <v>0.65</v>
      </c>
      <c r="AO167" t="s">
        <v>3133</v>
      </c>
      <c r="AQ167">
        <f>(Table2[[#This Row],[Sharpe Ratio]]-AVERAGE(Table2[Sharpe Ratio]))/_xlfn.STDEV.P(Table2[Sharpe Ratio])</f>
        <v>-0.74145031068490286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2.1264660659544568</v>
      </c>
      <c r="AS167">
        <f>_xlfn.RANK.AVG(Table2[[#This Row],[1Y Return vs Nifty Z-Score]],Table2[1Y Return vs Nifty Z-Score])</f>
        <v>33</v>
      </c>
      <c r="AT167">
        <f>_xlfn.RANK.AVG(Table2[[#This Row],[6M Return vs Nifty Z-Score]],Table2[6M Return vs Nifty Z-Score])</f>
        <v>39</v>
      </c>
      <c r="AU167">
        <f>_xlfn.RANK.AVG(Table2[[#This Row],[Sharpe Ratio Z-Score]],Table2[Sharpe Ratio Z-Score])</f>
        <v>550.5</v>
      </c>
      <c r="AV167">
        <f>(Table2[[#This Row],[Rank 1Y]]+Table2[[#This Row],[Rank 6M]]+Table2[[#This Row],[Rank Sharpe]])/3</f>
        <v>207.5</v>
      </c>
    </row>
    <row r="168" spans="1:48" x14ac:dyDescent="0.3">
      <c r="A168" t="s">
        <v>25</v>
      </c>
      <c r="B168" t="s">
        <v>26</v>
      </c>
      <c r="C168" t="s">
        <v>3089</v>
      </c>
      <c r="D168" t="s">
        <v>27</v>
      </c>
      <c r="E168">
        <v>871945.13970742002</v>
      </c>
      <c r="F168">
        <v>1458.6</v>
      </c>
      <c r="G168">
        <v>42.908400595024602</v>
      </c>
      <c r="H168">
        <f>(Table2[[#This Row],[1Y Return vs Nifty]]-AVERAGE(Table2[1Y Return vs Nifty]))/_xlfn.STDEV.P(Table2[1Y Return vs Nifty])</f>
        <v>0.13216874045422611</v>
      </c>
      <c r="I168">
        <v>2.2468405816424402</v>
      </c>
      <c r="J168">
        <f>(Table2[[#This Row],[1M Return vs Nifty]]-AVERAGE(Table2[1M Return vs Nifty]))/_xlfn.STDEV.P(Table2[1M Return vs Nifty])</f>
        <v>0.24545137505816259</v>
      </c>
      <c r="K168">
        <v>17.749581478020399</v>
      </c>
      <c r="L168">
        <f>(Table2[[#This Row],[6M Return vs Nifty]]-AVERAGE(Table2[6M Return vs Nifty]))/_xlfn.STDEV.P(Table2[6M Return vs Nifty])</f>
        <v>0.29390206465577601</v>
      </c>
      <c r="M168">
        <v>-2.4191876089847599</v>
      </c>
      <c r="N168">
        <f>(Table2[[#This Row],[1W Return vs Nifty]]-AVERAGE(Table2[1W Return vs Nifty]))/_xlfn.STDEV.P(Table2[1W Return vs Nifty])</f>
        <v>-0.38007424037376142</v>
      </c>
      <c r="O168">
        <v>1461.12</v>
      </c>
      <c r="P168">
        <v>1429.44965850116</v>
      </c>
      <c r="Q168">
        <v>1239.9091864593399</v>
      </c>
      <c r="R168">
        <v>47.374874531594202</v>
      </c>
      <c r="S168" s="1">
        <f>(Table2[[#This Row],[Close Price]]-Table2[[#This Row],[20D EMA]])/Table2[[#This Row],[20D EMA]]</f>
        <v>-1.724704336399462E-3</v>
      </c>
      <c r="T168" s="1">
        <f>(Table2[[#This Row],[Close Price]]-Table2[[#This Row],[50D EMA]])/Table2[[#This Row],[50D EMA]]</f>
        <v>2.0392702412063469E-2</v>
      </c>
      <c r="U168" s="1">
        <f>(Table2[[#This Row],[Close Price]]-Table2[[#This Row],[200D EMA]])/Table2[[#This Row],[200D EMA]]</f>
        <v>0.176376476542729</v>
      </c>
      <c r="V168">
        <v>0.66429726512184195</v>
      </c>
      <c r="W168">
        <v>1450.35</v>
      </c>
      <c r="X168">
        <v>1478.4</v>
      </c>
      <c r="Y168">
        <v>1445</v>
      </c>
      <c r="Z168">
        <v>1477.5</v>
      </c>
      <c r="AA168">
        <v>1422.6</v>
      </c>
      <c r="AB168">
        <v>1511</v>
      </c>
      <c r="AC168" s="1">
        <f>(Table2[[#This Row],[Close Price]]/Table2[[#This Row],[Day Low]])-1</f>
        <v>5.6882821387940208E-3</v>
      </c>
      <c r="AD168" s="1">
        <f>(Table2[[#This Row],[Day High]]/Table2[[#This Row],[Close Price]])-1</f>
        <v>1.3574660633484337E-2</v>
      </c>
      <c r="AE168" s="1">
        <f>(Table2[[#This Row],[Close Price]]/Table2[[#This Row],[Current Week Low]])-1</f>
        <v>9.4117647058822307E-3</v>
      </c>
      <c r="AF168" s="1">
        <f>(Table2[[#This Row],[Current Week High]]/Table2[[#This Row],[Close Price]])-1</f>
        <v>1.2957630604689463E-2</v>
      </c>
      <c r="AG168" s="1">
        <f>(Table2[[#This Row],[Close Price]]/Table2[[#This Row],[Current Month Low]])-1</f>
        <v>2.5305778152678204E-2</v>
      </c>
      <c r="AH168" s="1">
        <f>(Table2[[#This Row],[Current Month High]]/Table2[[#This Row],[Close Price]])-1</f>
        <v>3.5924859454271374E-2</v>
      </c>
      <c r="AI168">
        <v>5.3235979706567997</v>
      </c>
      <c r="AJ168">
        <v>72.197627058615097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-0.02</v>
      </c>
      <c r="AM168" t="s">
        <v>3132</v>
      </c>
      <c r="AN168">
        <v>0.65</v>
      </c>
      <c r="AO168" t="s">
        <v>3133</v>
      </c>
      <c r="AP168">
        <v>0.148670694476148</v>
      </c>
      <c r="AQ168">
        <f>(Table2[[#This Row],[Sharpe Ratio]]-AVERAGE(Table2[Sharpe Ratio]))/_xlfn.STDEV.P(Table2[Sharpe Ratio])</f>
        <v>0.95592339406477089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1.2473713338591741</v>
      </c>
      <c r="AS168">
        <f>_xlfn.RANK.AVG(Table2[[#This Row],[1Y Return vs Nifty Z-Score]],Table2[1Y Return vs Nifty Z-Score])</f>
        <v>258</v>
      </c>
      <c r="AT168">
        <f>_xlfn.RANK.AVG(Table2[[#This Row],[6M Return vs Nifty Z-Score]],Table2[6M Return vs Nifty Z-Score])</f>
        <v>243</v>
      </c>
      <c r="AU168">
        <f>_xlfn.RANK.AVG(Table2[[#This Row],[Sharpe Ratio Z-Score]],Table2[Sharpe Ratio Z-Score])</f>
        <v>123</v>
      </c>
      <c r="AV168">
        <f>(Table2[[#This Row],[Rank 1Y]]+Table2[[#This Row],[Rank 6M]]+Table2[[#This Row],[Rank Sharpe]])/3</f>
        <v>208</v>
      </c>
    </row>
    <row r="169" spans="1:48" x14ac:dyDescent="0.3">
      <c r="A169" t="s">
        <v>1109</v>
      </c>
      <c r="B169" t="s">
        <v>1110</v>
      </c>
      <c r="C169" t="s">
        <v>3098</v>
      </c>
      <c r="D169" t="s">
        <v>83</v>
      </c>
      <c r="E169">
        <v>11120.56824973</v>
      </c>
      <c r="F169">
        <v>230.03</v>
      </c>
      <c r="G169">
        <v>68.637276871340205</v>
      </c>
      <c r="H169">
        <f>(Table2[[#This Row],[1Y Return vs Nifty]]-AVERAGE(Table2[1Y Return vs Nifty]))/_xlfn.STDEV.P(Table2[1Y Return vs Nifty])</f>
        <v>0.51926225645719704</v>
      </c>
      <c r="I169">
        <v>-2.5732115085312199</v>
      </c>
      <c r="J169">
        <f>(Table2[[#This Row],[1M Return vs Nifty]]-AVERAGE(Table2[1M Return vs Nifty]))/_xlfn.STDEV.P(Table2[1M Return vs Nifty])</f>
        <v>-0.21478852610986457</v>
      </c>
      <c r="K169">
        <v>22.083523785297501</v>
      </c>
      <c r="L169">
        <f>(Table2[[#This Row],[6M Return vs Nifty]]-AVERAGE(Table2[6M Return vs Nifty]))/_xlfn.STDEV.P(Table2[6M Return vs Nifty])</f>
        <v>0.43502785334334027</v>
      </c>
      <c r="M169">
        <v>3.3652571316102899</v>
      </c>
      <c r="N169">
        <f>(Table2[[#This Row],[1W Return vs Nifty]]-AVERAGE(Table2[1W Return vs Nifty]))/_xlfn.STDEV.P(Table2[1W Return vs Nifty])</f>
        <v>0.73857709560210461</v>
      </c>
      <c r="O169">
        <v>223.45</v>
      </c>
      <c r="P169">
        <v>217.26526938037199</v>
      </c>
      <c r="Q169">
        <v>189.11256771160799</v>
      </c>
      <c r="R169">
        <v>59.027301744227998</v>
      </c>
      <c r="S169" s="1">
        <f>(Table2[[#This Row],[Close Price]]-Table2[[#This Row],[20D EMA]])/Table2[[#This Row],[20D EMA]]</f>
        <v>2.9447303647348457E-2</v>
      </c>
      <c r="T169" s="1">
        <f>(Table2[[#This Row],[Close Price]]-Table2[[#This Row],[50D EMA]])/Table2[[#This Row],[50D EMA]]</f>
        <v>5.8751822857064484E-2</v>
      </c>
      <c r="U169" s="1">
        <f>(Table2[[#This Row],[Close Price]]-Table2[[#This Row],[200D EMA]])/Table2[[#This Row],[200D EMA]]</f>
        <v>0.21636548423788568</v>
      </c>
      <c r="V169">
        <v>1.1110512440919</v>
      </c>
      <c r="W169">
        <v>230.99</v>
      </c>
      <c r="X169">
        <v>247.9</v>
      </c>
      <c r="Y169">
        <v>227.05</v>
      </c>
      <c r="Z169">
        <v>235.6</v>
      </c>
      <c r="AA169">
        <v>211.2</v>
      </c>
      <c r="AB169">
        <v>240.9</v>
      </c>
      <c r="AC169" s="1">
        <f>(Table2[[#This Row],[Close Price]]/Table2[[#This Row],[Day Low]])-1</f>
        <v>-4.1560240703061302E-3</v>
      </c>
      <c r="AD169" s="1">
        <f>(Table2[[#This Row],[Day High]]/Table2[[#This Row],[Close Price]])-1</f>
        <v>7.7685519280093818E-2</v>
      </c>
      <c r="AE169" s="1">
        <f>(Table2[[#This Row],[Close Price]]/Table2[[#This Row],[Current Week Low]])-1</f>
        <v>1.3124862365117673E-2</v>
      </c>
      <c r="AF169" s="1">
        <f>(Table2[[#This Row],[Current Week High]]/Table2[[#This Row],[Close Price]])-1</f>
        <v>2.4214232926140111E-2</v>
      </c>
      <c r="AG169" s="1">
        <f>(Table2[[#This Row],[Close Price]]/Table2[[#This Row],[Current Month Low]])-1</f>
        <v>8.9157196969696928E-2</v>
      </c>
      <c r="AH169" s="1">
        <f>(Table2[[#This Row],[Current Month High]]/Table2[[#This Row],[Close Price]])-1</f>
        <v>4.7254705907925132E-2</v>
      </c>
      <c r="AI169">
        <v>5.7862017997652497</v>
      </c>
      <c r="AJ169">
        <v>99.073993942016401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0.08</v>
      </c>
      <c r="AM169" t="s">
        <v>3133</v>
      </c>
      <c r="AN169">
        <v>6.36</v>
      </c>
      <c r="AO169" t="s">
        <v>3133</v>
      </c>
      <c r="AP169">
        <v>8.9165248780878004E-2</v>
      </c>
      <c r="AQ169">
        <f>(Table2[[#This Row],[Sharpe Ratio]]-AVERAGE(Table2[Sharpe Ratio]))/_xlfn.STDEV.P(Table2[Sharpe Ratio])</f>
        <v>0.27654956609919706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1.7546282453919746</v>
      </c>
      <c r="AS169">
        <f>_xlfn.RANK.AVG(Table2[[#This Row],[1Y Return vs Nifty Z-Score]],Table2[1Y Return vs Nifty Z-Score])</f>
        <v>158</v>
      </c>
      <c r="AT169">
        <f>_xlfn.RANK.AVG(Table2[[#This Row],[6M Return vs Nifty Z-Score]],Table2[6M Return vs Nifty Z-Score])</f>
        <v>203</v>
      </c>
      <c r="AU169">
        <f>_xlfn.RANK.AVG(Table2[[#This Row],[Sharpe Ratio Z-Score]],Table2[Sharpe Ratio Z-Score])</f>
        <v>266</v>
      </c>
      <c r="AV169">
        <f>(Table2[[#This Row],[Rank 1Y]]+Table2[[#This Row],[Rank 6M]]+Table2[[#This Row],[Rank Sharpe]])/3</f>
        <v>209</v>
      </c>
    </row>
    <row r="170" spans="1:48" x14ac:dyDescent="0.3">
      <c r="A170" t="s">
        <v>58</v>
      </c>
      <c r="B170" t="s">
        <v>59</v>
      </c>
      <c r="C170" t="s">
        <v>3093</v>
      </c>
      <c r="D170" t="s">
        <v>60</v>
      </c>
      <c r="E170">
        <v>395214.02566528</v>
      </c>
      <c r="F170">
        <v>1076.1500000000001</v>
      </c>
      <c r="G170">
        <v>51.8705910603273</v>
      </c>
      <c r="H170">
        <f>(Table2[[#This Row],[1Y Return vs Nifty]]-AVERAGE(Table2[1Y Return vs Nifty]))/_xlfn.STDEV.P(Table2[1Y Return vs Nifty])</f>
        <v>0.26700579206288333</v>
      </c>
      <c r="I170">
        <v>5.1439729481305498</v>
      </c>
      <c r="J170">
        <f>(Table2[[#This Row],[1M Return vs Nifty]]-AVERAGE(Table2[1M Return vs Nifty]))/_xlfn.STDEV.P(Table2[1M Return vs Nifty])</f>
        <v>0.52208239254061894</v>
      </c>
      <c r="K170">
        <v>5.41678077492268</v>
      </c>
      <c r="L170">
        <f>(Table2[[#This Row],[6M Return vs Nifty]]-AVERAGE(Table2[6M Return vs Nifty]))/_xlfn.STDEV.P(Table2[6M Return vs Nifty])</f>
        <v>-0.10768985848283776</v>
      </c>
      <c r="M170">
        <v>-0.146876268476718</v>
      </c>
      <c r="N170">
        <f>(Table2[[#This Row],[1W Return vs Nifty]]-AVERAGE(Table2[1W Return vs Nifty]))/_xlfn.STDEV.P(Table2[1W Return vs Nifty])</f>
        <v>5.9367094241000999E-2</v>
      </c>
      <c r="O170">
        <v>1056.03</v>
      </c>
      <c r="P170">
        <v>1025.59024946417</v>
      </c>
      <c r="Q170">
        <v>902.30020072887805</v>
      </c>
      <c r="R170">
        <v>55.0188698875643</v>
      </c>
      <c r="S170" s="1">
        <f>(Table2[[#This Row],[Close Price]]-Table2[[#This Row],[20D EMA]])/Table2[[#This Row],[20D EMA]]</f>
        <v>1.9052489039137258E-2</v>
      </c>
      <c r="T170" s="1">
        <f>(Table2[[#This Row],[Close Price]]-Table2[[#This Row],[50D EMA]])/Table2[[#This Row],[50D EMA]]</f>
        <v>4.9298197367072777E-2</v>
      </c>
      <c r="U170" s="1">
        <f>(Table2[[#This Row],[Close Price]]-Table2[[#This Row],[200D EMA]])/Table2[[#This Row],[200D EMA]]</f>
        <v>0.19267401152153815</v>
      </c>
      <c r="V170">
        <v>1.2333591749711901</v>
      </c>
      <c r="W170">
        <v>1060.25</v>
      </c>
      <c r="X170">
        <v>1075.5</v>
      </c>
      <c r="Y170">
        <v>1055</v>
      </c>
      <c r="Z170">
        <v>1079.9000000000001</v>
      </c>
      <c r="AA170">
        <v>1008.4</v>
      </c>
      <c r="AB170">
        <v>1176</v>
      </c>
      <c r="AC170" s="1">
        <f>(Table2[[#This Row],[Close Price]]/Table2[[#This Row],[Day Low]])-1</f>
        <v>1.4996463098325918E-2</v>
      </c>
      <c r="AD170" s="1">
        <f>(Table2[[#This Row],[Day High]]/Table2[[#This Row],[Close Price]])-1</f>
        <v>-6.0400501788793193E-4</v>
      </c>
      <c r="AE170" s="1">
        <f>(Table2[[#This Row],[Close Price]]/Table2[[#This Row],[Current Week Low]])-1</f>
        <v>2.0047393364929E-2</v>
      </c>
      <c r="AF170" s="1">
        <f>(Table2[[#This Row],[Current Week High]]/Table2[[#This Row],[Close Price]])-1</f>
        <v>3.4846443339682232E-3</v>
      </c>
      <c r="AG170" s="1">
        <f>(Table2[[#This Row],[Close Price]]/Table2[[#This Row],[Current Month Low]])-1</f>
        <v>6.7185640618802278E-2</v>
      </c>
      <c r="AH170" s="1">
        <f>(Table2[[#This Row],[Current Month High]]/Table2[[#This Row],[Close Price]])-1</f>
        <v>9.2784463132462802E-2</v>
      </c>
      <c r="AI170">
        <v>9.5572178599637496</v>
      </c>
      <c r="AJ170">
        <v>81.3837856059329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0.06</v>
      </c>
      <c r="AM170" t="s">
        <v>3133</v>
      </c>
      <c r="AN170">
        <v>-1.36</v>
      </c>
      <c r="AO170" t="s">
        <v>3132</v>
      </c>
      <c r="AP170">
        <v>0.18078106584838199</v>
      </c>
      <c r="AQ170">
        <f>(Table2[[#This Row],[Sharpe Ratio]]-AVERAGE(Table2[Sharpe Ratio]))/_xlfn.STDEV.P(Table2[Sharpe Ratio])</f>
        <v>1.3225275873728268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2.0632930077344924</v>
      </c>
      <c r="AS170">
        <f>_xlfn.RANK.AVG(Table2[[#This Row],[1Y Return vs Nifty Z-Score]],Table2[1Y Return vs Nifty Z-Score])</f>
        <v>220</v>
      </c>
      <c r="AT170">
        <f>_xlfn.RANK.AVG(Table2[[#This Row],[6M Return vs Nifty Z-Score]],Table2[6M Return vs Nifty Z-Score])</f>
        <v>345</v>
      </c>
      <c r="AU170">
        <f>_xlfn.RANK.AVG(Table2[[#This Row],[Sharpe Ratio Z-Score]],Table2[Sharpe Ratio Z-Score])</f>
        <v>73</v>
      </c>
      <c r="AV170">
        <f>(Table2[[#This Row],[Rank 1Y]]+Table2[[#This Row],[Rank 6M]]+Table2[[#This Row],[Rank Sharpe]])/3</f>
        <v>212.66666666666666</v>
      </c>
    </row>
    <row r="171" spans="1:48" x14ac:dyDescent="0.3">
      <c r="A171" t="s">
        <v>282</v>
      </c>
      <c r="B171" t="s">
        <v>283</v>
      </c>
      <c r="C171" t="s">
        <v>3092</v>
      </c>
      <c r="D171" t="s">
        <v>54</v>
      </c>
      <c r="E171">
        <v>95653.972585440002</v>
      </c>
      <c r="F171">
        <v>2097.6</v>
      </c>
      <c r="G171">
        <v>68.546024334815797</v>
      </c>
      <c r="H171">
        <f>(Table2[[#This Row],[1Y Return vs Nifty]]-AVERAGE(Table2[1Y Return vs Nifty]))/_xlfn.STDEV.P(Table2[1Y Return vs Nifty])</f>
        <v>0.51788935292157157</v>
      </c>
      <c r="I171">
        <v>17.4813963818155</v>
      </c>
      <c r="J171">
        <f>(Table2[[#This Row],[1M Return vs Nifty]]-AVERAGE(Table2[1M Return vs Nifty]))/_xlfn.STDEV.P(Table2[1M Return vs Nifty])</f>
        <v>1.7001141721894331</v>
      </c>
      <c r="K171">
        <v>18.9224366927027</v>
      </c>
      <c r="L171">
        <f>(Table2[[#This Row],[6M Return vs Nifty]]-AVERAGE(Table2[6M Return vs Nifty]))/_xlfn.STDEV.P(Table2[6M Return vs Nifty])</f>
        <v>0.33209364761949894</v>
      </c>
      <c r="M171">
        <v>8.9123859065216298</v>
      </c>
      <c r="N171">
        <f>(Table2[[#This Row],[1W Return vs Nifty]]-AVERAGE(Table2[1W Return vs Nifty]))/_xlfn.STDEV.P(Table2[1W Return vs Nifty])</f>
        <v>1.8113339967677635</v>
      </c>
      <c r="O171">
        <v>1918.95</v>
      </c>
      <c r="P171">
        <v>1799.84242844648</v>
      </c>
      <c r="Q171">
        <v>1541.10464691421</v>
      </c>
      <c r="R171">
        <v>79.597496723813407</v>
      </c>
      <c r="S171" s="1">
        <f>(Table2[[#This Row],[Close Price]]-Table2[[#This Row],[20D EMA]])/Table2[[#This Row],[20D EMA]]</f>
        <v>9.3097787852731886E-2</v>
      </c>
      <c r="T171" s="1">
        <f>(Table2[[#This Row],[Close Price]]-Table2[[#This Row],[50D EMA]])/Table2[[#This Row],[50D EMA]]</f>
        <v>0.16543535525525258</v>
      </c>
      <c r="U171" s="1">
        <f>(Table2[[#This Row],[Close Price]]-Table2[[#This Row],[200D EMA]])/Table2[[#This Row],[200D EMA]]</f>
        <v>0.36110159955722254</v>
      </c>
      <c r="V171">
        <v>1.6089874430392299</v>
      </c>
      <c r="W171">
        <v>2092.85</v>
      </c>
      <c r="X171">
        <v>2131.5500000000002</v>
      </c>
      <c r="Y171">
        <v>2088.0500000000002</v>
      </c>
      <c r="Z171">
        <v>2128.9499999999998</v>
      </c>
      <c r="AA171">
        <v>1900.05</v>
      </c>
      <c r="AB171">
        <v>2128.9499999999998</v>
      </c>
      <c r="AC171" s="1">
        <f>(Table2[[#This Row],[Close Price]]/Table2[[#This Row],[Day Low]])-1</f>
        <v>2.2696323195643409E-3</v>
      </c>
      <c r="AD171" s="1">
        <f>(Table2[[#This Row],[Day High]]/Table2[[#This Row],[Close Price]])-1</f>
        <v>1.6185163996949026E-2</v>
      </c>
      <c r="AE171" s="1">
        <f>(Table2[[#This Row],[Close Price]]/Table2[[#This Row],[Current Week Low]])-1</f>
        <v>4.5736452671150118E-3</v>
      </c>
      <c r="AF171" s="1">
        <f>(Table2[[#This Row],[Current Week High]]/Table2[[#This Row],[Close Price]])-1</f>
        <v>1.4945652173913082E-2</v>
      </c>
      <c r="AG171" s="1">
        <f>(Table2[[#This Row],[Close Price]]/Table2[[#This Row],[Current Month Low]])-1</f>
        <v>0.10397094813294383</v>
      </c>
      <c r="AH171" s="1">
        <f>(Table2[[#This Row],[Current Month High]]/Table2[[#This Row],[Close Price]])-1</f>
        <v>1.4945652173913082E-2</v>
      </c>
      <c r="AI171">
        <v>1.4945652173913</v>
      </c>
      <c r="AJ171">
        <v>97.124330420073306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0.11</v>
      </c>
      <c r="AM171" t="s">
        <v>3133</v>
      </c>
      <c r="AN171">
        <v>16.510000000000002</v>
      </c>
      <c r="AO171" t="s">
        <v>3133</v>
      </c>
      <c r="AP171">
        <v>9.8039051552177001E-2</v>
      </c>
      <c r="AQ171">
        <f>(Table2[[#This Row],[Sharpe Ratio]]-AVERAGE(Table2[Sharpe Ratio]))/_xlfn.STDEV.P(Table2[Sharpe Ratio])</f>
        <v>0.3778617953735024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4.7392929648717699</v>
      </c>
      <c r="AS171">
        <f>_xlfn.RANK.AVG(Table2[[#This Row],[1Y Return vs Nifty Z-Score]],Table2[1Y Return vs Nifty Z-Score])</f>
        <v>161</v>
      </c>
      <c r="AT171">
        <f>_xlfn.RANK.AVG(Table2[[#This Row],[6M Return vs Nifty Z-Score]],Table2[6M Return vs Nifty Z-Score])</f>
        <v>233</v>
      </c>
      <c r="AU171">
        <f>_xlfn.RANK.AVG(Table2[[#This Row],[Sharpe Ratio Z-Score]],Table2[Sharpe Ratio Z-Score])</f>
        <v>246</v>
      </c>
      <c r="AV171">
        <f>(Table2[[#This Row],[Rank 1Y]]+Table2[[#This Row],[Rank 6M]]+Table2[[#This Row],[Rank Sharpe]])/3</f>
        <v>213.33333333333334</v>
      </c>
    </row>
    <row r="172" spans="1:48" x14ac:dyDescent="0.3">
      <c r="A172" t="s">
        <v>263</v>
      </c>
      <c r="B172" t="s">
        <v>264</v>
      </c>
      <c r="C172" t="s">
        <v>3098</v>
      </c>
      <c r="D172" t="s">
        <v>46</v>
      </c>
      <c r="E172">
        <v>103499.082281504</v>
      </c>
      <c r="F172">
        <v>99.48</v>
      </c>
      <c r="G172">
        <v>62.735738125352903</v>
      </c>
      <c r="H172">
        <f>(Table2[[#This Row],[1Y Return vs Nifty]]-AVERAGE(Table2[1Y Return vs Nifty]))/_xlfn.STDEV.P(Table2[1Y Return vs Nifty])</f>
        <v>0.43047301597587417</v>
      </c>
      <c r="I172">
        <v>1.1383622948091501</v>
      </c>
      <c r="J172">
        <f>(Table2[[#This Row],[1M Return vs Nifty]]-AVERAGE(Table2[1M Return vs Nifty]))/_xlfn.STDEV.P(Table2[1M Return vs Nifty])</f>
        <v>0.13960896347528762</v>
      </c>
      <c r="K172">
        <v>3.58105392308982</v>
      </c>
      <c r="L172">
        <f>(Table2[[#This Row],[6M Return vs Nifty]]-AVERAGE(Table2[6M Return vs Nifty]))/_xlfn.STDEV.P(Table2[6M Return vs Nifty])</f>
        <v>-0.16746647326260794</v>
      </c>
      <c r="M172">
        <v>4.2034960677080502</v>
      </c>
      <c r="N172">
        <f>(Table2[[#This Row],[1W Return vs Nifty]]-AVERAGE(Table2[1W Return vs Nifty]))/_xlfn.STDEV.P(Table2[1W Return vs Nifty])</f>
        <v>0.9006837709675064</v>
      </c>
      <c r="O172">
        <v>96.97</v>
      </c>
      <c r="P172">
        <v>94.397380620922704</v>
      </c>
      <c r="Q172">
        <v>81.817662820328593</v>
      </c>
      <c r="R172">
        <v>52.9675371916912</v>
      </c>
      <c r="S172" s="1">
        <f>(Table2[[#This Row],[Close Price]]-Table2[[#This Row],[20D EMA]])/Table2[[#This Row],[20D EMA]]</f>
        <v>2.5884294111580955E-2</v>
      </c>
      <c r="T172" s="1">
        <f>(Table2[[#This Row],[Close Price]]-Table2[[#This Row],[50D EMA]])/Table2[[#This Row],[50D EMA]]</f>
        <v>5.3842800993471246E-2</v>
      </c>
      <c r="U172" s="1">
        <f>(Table2[[#This Row],[Close Price]]-Table2[[#This Row],[200D EMA]])/Table2[[#This Row],[200D EMA]]</f>
        <v>0.21587437933124373</v>
      </c>
      <c r="V172">
        <v>0.72885542831853101</v>
      </c>
      <c r="W172">
        <v>97.5</v>
      </c>
      <c r="X172">
        <v>98.48</v>
      </c>
      <c r="Y172">
        <v>97.7</v>
      </c>
      <c r="Z172">
        <v>99.49</v>
      </c>
      <c r="AA172">
        <v>90.1</v>
      </c>
      <c r="AB172">
        <v>102.53</v>
      </c>
      <c r="AC172" s="1">
        <f>(Table2[[#This Row],[Close Price]]/Table2[[#This Row],[Day Low]])-1</f>
        <v>2.030769230769236E-2</v>
      </c>
      <c r="AD172" s="1">
        <f>(Table2[[#This Row],[Day High]]/Table2[[#This Row],[Close Price]])-1</f>
        <v>-1.0052271813429825E-2</v>
      </c>
      <c r="AE172" s="1">
        <f>(Table2[[#This Row],[Close Price]]/Table2[[#This Row],[Current Week Low]])-1</f>
        <v>1.821903787103385E-2</v>
      </c>
      <c r="AF172" s="1">
        <f>(Table2[[#This Row],[Current Week High]]/Table2[[#This Row],[Close Price]])-1</f>
        <v>1.0052271813409952E-4</v>
      </c>
      <c r="AG172" s="1">
        <f>(Table2[[#This Row],[Close Price]]/Table2[[#This Row],[Current Month Low]])-1</f>
        <v>0.10410654827968924</v>
      </c>
      <c r="AH172" s="1">
        <f>(Table2[[#This Row],[Current Month High]]/Table2[[#This Row],[Close Price]])-1</f>
        <v>3.0659429030960972E-2</v>
      </c>
      <c r="AI172">
        <v>4.2923200643345298</v>
      </c>
      <c r="AJ172">
        <v>92.977691561590703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0.09</v>
      </c>
      <c r="AM172" t="s">
        <v>3133</v>
      </c>
      <c r="AN172">
        <v>4.17</v>
      </c>
      <c r="AO172" t="s">
        <v>3133</v>
      </c>
      <c r="AP172">
        <v>0.166272915746626</v>
      </c>
      <c r="AQ172">
        <f>(Table2[[#This Row],[Sharpe Ratio]]-AVERAGE(Table2[Sharpe Ratio]))/_xlfn.STDEV.P(Table2[Sharpe Ratio])</f>
        <v>1.156888000001203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2.4601872771572628</v>
      </c>
      <c r="AS172">
        <f>_xlfn.RANK.AVG(Table2[[#This Row],[1Y Return vs Nifty Z-Score]],Table2[1Y Return vs Nifty Z-Score])</f>
        <v>185</v>
      </c>
      <c r="AT172">
        <f>_xlfn.RANK.AVG(Table2[[#This Row],[6M Return vs Nifty Z-Score]],Table2[6M Return vs Nifty Z-Score])</f>
        <v>362</v>
      </c>
      <c r="AU172">
        <f>_xlfn.RANK.AVG(Table2[[#This Row],[Sharpe Ratio Z-Score]],Table2[Sharpe Ratio Z-Score])</f>
        <v>94</v>
      </c>
      <c r="AV172">
        <f>(Table2[[#This Row],[Rank 1Y]]+Table2[[#This Row],[Rank 6M]]+Table2[[#This Row],[Rank Sharpe]])/3</f>
        <v>213.66666666666666</v>
      </c>
    </row>
    <row r="173" spans="1:48" x14ac:dyDescent="0.3">
      <c r="A173" t="s">
        <v>154</v>
      </c>
      <c r="B173" t="s">
        <v>155</v>
      </c>
      <c r="C173" t="s">
        <v>3098</v>
      </c>
      <c r="D173" t="s">
        <v>156</v>
      </c>
      <c r="E173">
        <v>164212.80106348</v>
      </c>
      <c r="F173">
        <v>4251.6499999999996</v>
      </c>
      <c r="G173">
        <v>41.473047761082597</v>
      </c>
      <c r="H173">
        <f>(Table2[[#This Row],[1Y Return vs Nifty]]-AVERAGE(Table2[1Y Return vs Nifty]))/_xlfn.STDEV.P(Table2[1Y Return vs Nifty])</f>
        <v>0.11057371355804937</v>
      </c>
      <c r="I173">
        <v>-0.481217892614277</v>
      </c>
      <c r="J173">
        <f>(Table2[[#This Row],[1M Return vs Nifty]]-AVERAGE(Table2[1M Return vs Nifty]))/_xlfn.STDEV.P(Table2[1M Return vs Nifty])</f>
        <v>-1.5035719081783555E-2</v>
      </c>
      <c r="K173">
        <v>26.1728260846442</v>
      </c>
      <c r="L173">
        <f>(Table2[[#This Row],[6M Return vs Nifty]]-AVERAGE(Table2[6M Return vs Nifty]))/_xlfn.STDEV.P(Table2[6M Return vs Nifty])</f>
        <v>0.56818745060151254</v>
      </c>
      <c r="M173">
        <v>-0.46696678271636699</v>
      </c>
      <c r="N173">
        <f>(Table2[[#This Row],[1W Return vs Nifty]]-AVERAGE(Table2[1W Return vs Nifty]))/_xlfn.STDEV.P(Table2[1W Return vs Nifty])</f>
        <v>-2.5350757070432212E-3</v>
      </c>
      <c r="O173">
        <v>4324.8999999999996</v>
      </c>
      <c r="P173">
        <v>4264.01324643726</v>
      </c>
      <c r="Q173">
        <v>3623.8257011732599</v>
      </c>
      <c r="R173">
        <v>39.914543401466403</v>
      </c>
      <c r="S173" s="1">
        <f>(Table2[[#This Row],[Close Price]]-Table2[[#This Row],[20D EMA]])/Table2[[#This Row],[20D EMA]]</f>
        <v>-1.6936807787463294E-2</v>
      </c>
      <c r="T173" s="1">
        <f>(Table2[[#This Row],[Close Price]]-Table2[[#This Row],[50D EMA]])/Table2[[#This Row],[50D EMA]]</f>
        <v>-2.8994390314313243E-3</v>
      </c>
      <c r="U173" s="1">
        <f>(Table2[[#This Row],[Close Price]]-Table2[[#This Row],[200D EMA]])/Table2[[#This Row],[200D EMA]]</f>
        <v>0.17324903309325104</v>
      </c>
      <c r="V173">
        <v>0.769554728517161</v>
      </c>
      <c r="W173">
        <v>4252.75</v>
      </c>
      <c r="X173">
        <v>4319.8500000000004</v>
      </c>
      <c r="Y173">
        <v>4225.55</v>
      </c>
      <c r="Z173">
        <v>4287.5</v>
      </c>
      <c r="AA173">
        <v>4162.95</v>
      </c>
      <c r="AB173">
        <v>4468.6000000000004</v>
      </c>
      <c r="AC173" s="1">
        <f>(Table2[[#This Row],[Close Price]]/Table2[[#This Row],[Day Low]])-1</f>
        <v>-2.5865616365894351E-4</v>
      </c>
      <c r="AD173" s="1">
        <f>(Table2[[#This Row],[Day High]]/Table2[[#This Row],[Close Price]])-1</f>
        <v>1.6040831206708184E-2</v>
      </c>
      <c r="AE173" s="1">
        <f>(Table2[[#This Row],[Close Price]]/Table2[[#This Row],[Current Week Low]])-1</f>
        <v>6.1767107240475738E-3</v>
      </c>
      <c r="AF173" s="1">
        <f>(Table2[[#This Row],[Current Week High]]/Table2[[#This Row],[Close Price]])-1</f>
        <v>8.4320205096846124E-3</v>
      </c>
      <c r="AG173" s="1">
        <f>(Table2[[#This Row],[Close Price]]/Table2[[#This Row],[Current Month Low]])-1</f>
        <v>2.130700584921752E-2</v>
      </c>
      <c r="AH173" s="1">
        <f>(Table2[[#This Row],[Current Month High]]/Table2[[#This Row],[Close Price]])-1</f>
        <v>5.1027248244799317E-2</v>
      </c>
      <c r="AI173">
        <v>8.4237884115578794</v>
      </c>
      <c r="AJ173">
        <v>82.212269912357698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-0.06</v>
      </c>
      <c r="AM173" t="s">
        <v>3132</v>
      </c>
      <c r="AN173">
        <v>-4.07</v>
      </c>
      <c r="AO173" t="s">
        <v>3132</v>
      </c>
      <c r="AP173">
        <v>0.115631053939975</v>
      </c>
      <c r="AQ173">
        <f>(Table2[[#This Row],[Sharpe Ratio]]-AVERAGE(Table2[Sharpe Ratio]))/_xlfn.STDEV.P(Table2[Sharpe Ratio])</f>
        <v>0.57870973229985079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1.2399001016705857</v>
      </c>
      <c r="AS173">
        <f>_xlfn.RANK.AVG(Table2[[#This Row],[1Y Return vs Nifty Z-Score]],Table2[1Y Return vs Nifty Z-Score])</f>
        <v>269</v>
      </c>
      <c r="AT173">
        <f>_xlfn.RANK.AVG(Table2[[#This Row],[6M Return vs Nifty Z-Score]],Table2[6M Return vs Nifty Z-Score])</f>
        <v>171</v>
      </c>
      <c r="AU173">
        <f>_xlfn.RANK.AVG(Table2[[#This Row],[Sharpe Ratio Z-Score]],Table2[Sharpe Ratio Z-Score])</f>
        <v>203</v>
      </c>
      <c r="AV173">
        <f>(Table2[[#This Row],[Rank 1Y]]+Table2[[#This Row],[Rank 6M]]+Table2[[#This Row],[Rank Sharpe]])/3</f>
        <v>214.33333333333334</v>
      </c>
    </row>
    <row r="174" spans="1:48" x14ac:dyDescent="0.3">
      <c r="A174" t="s">
        <v>364</v>
      </c>
      <c r="B174" t="s">
        <v>365</v>
      </c>
      <c r="C174" t="s">
        <v>3101</v>
      </c>
      <c r="D174" t="s">
        <v>141</v>
      </c>
      <c r="E174">
        <v>65962.899825354994</v>
      </c>
      <c r="F174">
        <v>1814.15</v>
      </c>
      <c r="G174">
        <v>44.261233942637197</v>
      </c>
      <c r="H174">
        <f>(Table2[[#This Row],[1Y Return vs Nifty]]-AVERAGE(Table2[1Y Return vs Nifty]))/_xlfn.STDEV.P(Table2[1Y Return vs Nifty])</f>
        <v>0.15252225342810946</v>
      </c>
      <c r="I174">
        <v>4.90434676497628</v>
      </c>
      <c r="J174">
        <f>(Table2[[#This Row],[1M Return vs Nifty]]-AVERAGE(Table2[1M Return vs Nifty]))/_xlfn.STDEV.P(Table2[1M Return vs Nifty])</f>
        <v>0.49920182428347815</v>
      </c>
      <c r="K174">
        <v>23.630043266701001</v>
      </c>
      <c r="L174">
        <f>(Table2[[#This Row],[6M Return vs Nifty]]-AVERAGE(Table2[6M Return vs Nifty]))/_xlfn.STDEV.P(Table2[6M Return vs Nifty])</f>
        <v>0.4853870335214619</v>
      </c>
      <c r="M174">
        <v>1.71246479752144</v>
      </c>
      <c r="N174">
        <f>(Table2[[#This Row],[1W Return vs Nifty]]-AVERAGE(Table2[1W Return vs Nifty]))/_xlfn.STDEV.P(Table2[1W Return vs Nifty])</f>
        <v>0.41894428112578119</v>
      </c>
      <c r="O174">
        <v>1770.02</v>
      </c>
      <c r="P174">
        <v>1751.55836776713</v>
      </c>
      <c r="Q174">
        <v>1534.2278258199999</v>
      </c>
      <c r="R174">
        <v>58.992290162979302</v>
      </c>
      <c r="S174" s="1">
        <f>(Table2[[#This Row],[Close Price]]-Table2[[#This Row],[20D EMA]])/Table2[[#This Row],[20D EMA]]</f>
        <v>2.4931921673201494E-2</v>
      </c>
      <c r="T174" s="1">
        <f>(Table2[[#This Row],[Close Price]]-Table2[[#This Row],[50D EMA]])/Table2[[#This Row],[50D EMA]]</f>
        <v>3.5734825275997695E-2</v>
      </c>
      <c r="U174" s="1">
        <f>(Table2[[#This Row],[Close Price]]-Table2[[#This Row],[200D EMA]])/Table2[[#This Row],[200D EMA]]</f>
        <v>0.18245150392210491</v>
      </c>
      <c r="V174">
        <v>0.84644774257431998</v>
      </c>
      <c r="W174">
        <v>1751</v>
      </c>
      <c r="X174">
        <v>1793.85</v>
      </c>
      <c r="Y174">
        <v>1757.8</v>
      </c>
      <c r="Z174">
        <v>1827.75</v>
      </c>
      <c r="AA174">
        <v>1687</v>
      </c>
      <c r="AB174">
        <v>1870</v>
      </c>
      <c r="AC174" s="1">
        <f>(Table2[[#This Row],[Close Price]]/Table2[[#This Row],[Day Low]])-1</f>
        <v>3.6065105653912077E-2</v>
      </c>
      <c r="AD174" s="1">
        <f>(Table2[[#This Row],[Day High]]/Table2[[#This Row],[Close Price]])-1</f>
        <v>-1.118981341123948E-2</v>
      </c>
      <c r="AE174" s="1">
        <f>(Table2[[#This Row],[Close Price]]/Table2[[#This Row],[Current Week Low]])-1</f>
        <v>3.2057116850608747E-2</v>
      </c>
      <c r="AF174" s="1">
        <f>(Table2[[#This Row],[Current Week High]]/Table2[[#This Row],[Close Price]])-1</f>
        <v>7.4966237631948207E-3</v>
      </c>
      <c r="AG174" s="1">
        <f>(Table2[[#This Row],[Close Price]]/Table2[[#This Row],[Current Month Low]])-1</f>
        <v>7.5370480142264329E-2</v>
      </c>
      <c r="AH174" s="1">
        <f>(Table2[[#This Row],[Current Month High]]/Table2[[#This Row],[Close Price]])-1</f>
        <v>3.0785767439296619E-2</v>
      </c>
      <c r="AI174">
        <v>7.6564782404982799</v>
      </c>
      <c r="AJ174">
        <v>72.5953762724764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0.01</v>
      </c>
      <c r="AM174" t="s">
        <v>3133</v>
      </c>
      <c r="AN174">
        <v>4.91</v>
      </c>
      <c r="AO174" t="s">
        <v>3133</v>
      </c>
      <c r="AP174">
        <v>0.117628388087386</v>
      </c>
      <c r="AQ174">
        <f>(Table2[[#This Row],[Sharpe Ratio]]-AVERAGE(Table2[Sharpe Ratio]))/_xlfn.STDEV.P(Table2[Sharpe Ratio])</f>
        <v>0.60151330144546988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2.1575686938043006</v>
      </c>
      <c r="AS174">
        <f>_xlfn.RANK.AVG(Table2[[#This Row],[1Y Return vs Nifty Z-Score]],Table2[1Y Return vs Nifty Z-Score])</f>
        <v>253</v>
      </c>
      <c r="AT174">
        <f>_xlfn.RANK.AVG(Table2[[#This Row],[6M Return vs Nifty Z-Score]],Table2[6M Return vs Nifty Z-Score])</f>
        <v>192</v>
      </c>
      <c r="AU174">
        <f>_xlfn.RANK.AVG(Table2[[#This Row],[Sharpe Ratio Z-Score]],Table2[Sharpe Ratio Z-Score])</f>
        <v>198</v>
      </c>
      <c r="AV174">
        <f>(Table2[[#This Row],[Rank 1Y]]+Table2[[#This Row],[Rank 6M]]+Table2[[#This Row],[Rank Sharpe]])/3</f>
        <v>214.33333333333334</v>
      </c>
    </row>
    <row r="175" spans="1:48" x14ac:dyDescent="0.3">
      <c r="A175" t="s">
        <v>770</v>
      </c>
      <c r="B175" t="s">
        <v>771</v>
      </c>
      <c r="C175" t="s">
        <v>3090</v>
      </c>
      <c r="D175" t="s">
        <v>40</v>
      </c>
      <c r="E175">
        <v>20602.240971620002</v>
      </c>
      <c r="F175">
        <v>561.04999999999995</v>
      </c>
      <c r="G175">
        <v>49.084424481448998</v>
      </c>
      <c r="H175">
        <f>(Table2[[#This Row],[1Y Return vs Nifty]]-AVERAGE(Table2[1Y Return vs Nifty]))/_xlfn.STDEV.P(Table2[1Y Return vs Nifty])</f>
        <v>0.22508763731701217</v>
      </c>
      <c r="I175">
        <v>11.756782332538201</v>
      </c>
      <c r="J175">
        <f>(Table2[[#This Row],[1M Return vs Nifty]]-AVERAGE(Table2[1M Return vs Nifty]))/_xlfn.STDEV.P(Table2[1M Return vs Nifty])</f>
        <v>1.1535026926920076</v>
      </c>
      <c r="K175">
        <v>13.232617758062799</v>
      </c>
      <c r="L175">
        <f>(Table2[[#This Row],[6M Return vs Nifty]]-AVERAGE(Table2[6M Return vs Nifty]))/_xlfn.STDEV.P(Table2[6M Return vs Nifty])</f>
        <v>0.14681656552908617</v>
      </c>
      <c r="M175">
        <v>7.4309841490817297</v>
      </c>
      <c r="N175">
        <f>(Table2[[#This Row],[1W Return vs Nifty]]-AVERAGE(Table2[1W Return vs Nifty]))/_xlfn.STDEV.P(Table2[1W Return vs Nifty])</f>
        <v>1.5248463338383971</v>
      </c>
      <c r="O175">
        <v>523.84</v>
      </c>
      <c r="P175">
        <v>493.04117445028299</v>
      </c>
      <c r="Q175">
        <v>438.23527840391603</v>
      </c>
      <c r="R175">
        <v>73.869013621727305</v>
      </c>
      <c r="S175" s="1">
        <f>(Table2[[#This Row],[Close Price]]-Table2[[#This Row],[20D EMA]])/Table2[[#This Row],[20D EMA]]</f>
        <v>7.1033139890042604E-2</v>
      </c>
      <c r="T175" s="1">
        <f>(Table2[[#This Row],[Close Price]]-Table2[[#This Row],[50D EMA]])/Table2[[#This Row],[50D EMA]]</f>
        <v>0.13793741592787562</v>
      </c>
      <c r="U175" s="1">
        <f>(Table2[[#This Row],[Close Price]]-Table2[[#This Row],[200D EMA]])/Table2[[#This Row],[200D EMA]]</f>
        <v>0.28024836805330655</v>
      </c>
      <c r="V175">
        <v>0.67152985635146201</v>
      </c>
      <c r="W175">
        <v>565.85</v>
      </c>
      <c r="X175">
        <v>593.45000000000005</v>
      </c>
      <c r="Y175">
        <v>536</v>
      </c>
      <c r="Z175">
        <v>564.35</v>
      </c>
      <c r="AA175">
        <v>499.6</v>
      </c>
      <c r="AB175">
        <v>564.35</v>
      </c>
      <c r="AC175" s="1">
        <f>(Table2[[#This Row],[Close Price]]/Table2[[#This Row],[Day Low]])-1</f>
        <v>-8.48281346646651E-3</v>
      </c>
      <c r="AD175" s="1">
        <f>(Table2[[#This Row],[Day High]]/Table2[[#This Row],[Close Price]])-1</f>
        <v>5.7748863737634881E-2</v>
      </c>
      <c r="AE175" s="1">
        <f>(Table2[[#This Row],[Close Price]]/Table2[[#This Row],[Current Week Low]])-1</f>
        <v>4.6735074626865547E-2</v>
      </c>
      <c r="AF175" s="1">
        <f>(Table2[[#This Row],[Current Week High]]/Table2[[#This Row],[Close Price]])-1</f>
        <v>5.8818287140185443E-3</v>
      </c>
      <c r="AG175" s="1">
        <f>(Table2[[#This Row],[Close Price]]/Table2[[#This Row],[Current Month Low]])-1</f>
        <v>0.12299839871897511</v>
      </c>
      <c r="AH175" s="1">
        <f>(Table2[[#This Row],[Current Month High]]/Table2[[#This Row],[Close Price]])-1</f>
        <v>5.8818287140185443E-3</v>
      </c>
      <c r="AI175">
        <v>2.28143659210411</v>
      </c>
      <c r="AJ175">
        <v>80.867182462927104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0.21</v>
      </c>
      <c r="AM175" t="s">
        <v>3133</v>
      </c>
      <c r="AN175">
        <v>2.44</v>
      </c>
      <c r="AO175" t="s">
        <v>3133</v>
      </c>
      <c r="AP175">
        <v>0.13999088037436</v>
      </c>
      <c r="AQ175">
        <f>(Table2[[#This Row],[Sharpe Ratio]]-AVERAGE(Table2[Sharpe Ratio]))/_xlfn.STDEV.P(Table2[Sharpe Ratio])</f>
        <v>0.85682593393382334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3.9070791633103261</v>
      </c>
      <c r="AS175">
        <f>_xlfn.RANK.AVG(Table2[[#This Row],[1Y Return vs Nifty Z-Score]],Table2[1Y Return vs Nifty Z-Score])</f>
        <v>235</v>
      </c>
      <c r="AT175">
        <f>_xlfn.RANK.AVG(Table2[[#This Row],[6M Return vs Nifty Z-Score]],Table2[6M Return vs Nifty Z-Score])</f>
        <v>276</v>
      </c>
      <c r="AU175">
        <f>_xlfn.RANK.AVG(Table2[[#This Row],[Sharpe Ratio Z-Score]],Table2[Sharpe Ratio Z-Score])</f>
        <v>140</v>
      </c>
      <c r="AV175">
        <f>(Table2[[#This Row],[Rank 1Y]]+Table2[[#This Row],[Rank 6M]]+Table2[[#This Row],[Rank Sharpe]])/3</f>
        <v>217</v>
      </c>
    </row>
    <row r="176" spans="1:48" x14ac:dyDescent="0.3">
      <c r="A176" t="s">
        <v>729</v>
      </c>
      <c r="B176" t="s">
        <v>730</v>
      </c>
      <c r="C176" t="s">
        <v>3099</v>
      </c>
      <c r="D176" t="s">
        <v>525</v>
      </c>
      <c r="E176">
        <v>22292.438927200001</v>
      </c>
      <c r="F176">
        <v>1457.6</v>
      </c>
      <c r="G176">
        <v>18.1332558592139</v>
      </c>
      <c r="H176">
        <f>(Table2[[#This Row],[1Y Return vs Nifty]]-AVERAGE(Table2[1Y Return vs Nifty]))/_xlfn.STDEV.P(Table2[1Y Return vs Nifty])</f>
        <v>-0.24057578916581368</v>
      </c>
      <c r="I176">
        <v>-7.8343339052263898</v>
      </c>
      <c r="J176">
        <f>(Table2[[#This Row],[1M Return vs Nifty]]-AVERAGE(Table2[1M Return vs Nifty]))/_xlfn.STDEV.P(Table2[1M Return vs Nifty])</f>
        <v>-0.71714377177706234</v>
      </c>
      <c r="K176">
        <v>33.594030026058498</v>
      </c>
      <c r="L176">
        <f>(Table2[[#This Row],[6M Return vs Nifty]]-AVERAGE(Table2[6M Return vs Nifty]))/_xlfn.STDEV.P(Table2[6M Return vs Nifty])</f>
        <v>0.80984347299128856</v>
      </c>
      <c r="M176">
        <v>-3.0505771981254499</v>
      </c>
      <c r="N176">
        <f>(Table2[[#This Row],[1W Return vs Nifty]]-AVERAGE(Table2[1W Return vs Nifty]))/_xlfn.STDEV.P(Table2[1W Return vs Nifty])</f>
        <v>-0.50217840751303089</v>
      </c>
      <c r="O176">
        <v>1522.78</v>
      </c>
      <c r="P176">
        <v>1486.0917695728999</v>
      </c>
      <c r="Q176">
        <v>1216.5270857975199</v>
      </c>
      <c r="R176">
        <v>32.189830386936102</v>
      </c>
      <c r="S176" s="1">
        <f>(Table2[[#This Row],[Close Price]]-Table2[[#This Row],[20D EMA]])/Table2[[#This Row],[20D EMA]]</f>
        <v>-4.2803293975492235E-2</v>
      </c>
      <c r="T176" s="1">
        <f>(Table2[[#This Row],[Close Price]]-Table2[[#This Row],[50D EMA]])/Table2[[#This Row],[50D EMA]]</f>
        <v>-1.9172281386827472E-2</v>
      </c>
      <c r="U176" s="1">
        <f>(Table2[[#This Row],[Close Price]]-Table2[[#This Row],[200D EMA]])/Table2[[#This Row],[200D EMA]]</f>
        <v>0.1981648555276018</v>
      </c>
      <c r="V176">
        <v>0.26954838229606098</v>
      </c>
      <c r="W176">
        <v>1448.95</v>
      </c>
      <c r="X176">
        <v>1466.15</v>
      </c>
      <c r="Y176">
        <v>1450.05</v>
      </c>
      <c r="Z176">
        <v>1492</v>
      </c>
      <c r="AA176">
        <v>1444.2</v>
      </c>
      <c r="AB176">
        <v>1548.85</v>
      </c>
      <c r="AC176" s="1">
        <f>(Table2[[#This Row],[Close Price]]/Table2[[#This Row],[Day Low]])-1</f>
        <v>5.9698402291312735E-3</v>
      </c>
      <c r="AD176" s="1">
        <f>(Table2[[#This Row],[Day High]]/Table2[[#This Row],[Close Price]])-1</f>
        <v>5.8658068057080293E-3</v>
      </c>
      <c r="AE176" s="1">
        <f>(Table2[[#This Row],[Close Price]]/Table2[[#This Row],[Current Week Low]])-1</f>
        <v>5.2067170097582771E-3</v>
      </c>
      <c r="AF176" s="1">
        <f>(Table2[[#This Row],[Current Week High]]/Table2[[#This Row],[Close Price]])-1</f>
        <v>2.3600439077936297E-2</v>
      </c>
      <c r="AG176" s="1">
        <f>(Table2[[#This Row],[Close Price]]/Table2[[#This Row],[Current Month Low]])-1</f>
        <v>9.2784932834786282E-3</v>
      </c>
      <c r="AH176" s="1">
        <f>(Table2[[#This Row],[Current Month High]]/Table2[[#This Row],[Close Price]])-1</f>
        <v>6.2602908891328246E-2</v>
      </c>
      <c r="AI176">
        <v>16.6300768386388</v>
      </c>
      <c r="AJ176">
        <v>75.350375939849599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0.18</v>
      </c>
      <c r="AM176" t="s">
        <v>3133</v>
      </c>
      <c r="AN176">
        <v>-4.82</v>
      </c>
      <c r="AO176" t="s">
        <v>3132</v>
      </c>
      <c r="AP176">
        <v>0.13123939468520199</v>
      </c>
      <c r="AQ176">
        <f>(Table2[[#This Row],[Sharpe Ratio]]-AVERAGE(Table2[Sharpe Ratio]))/_xlfn.STDEV.P(Table2[Sharpe Ratio])</f>
        <v>0.75691019910382917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0.10685570363921082</v>
      </c>
      <c r="AS176">
        <f>_xlfn.RANK.AVG(Table2[[#This Row],[1Y Return vs Nifty Z-Score]],Table2[1Y Return vs Nifty Z-Score])</f>
        <v>364</v>
      </c>
      <c r="AT176">
        <f>_xlfn.RANK.AVG(Table2[[#This Row],[6M Return vs Nifty Z-Score]],Table2[6M Return vs Nifty Z-Score])</f>
        <v>127</v>
      </c>
      <c r="AU176">
        <f>_xlfn.RANK.AVG(Table2[[#This Row],[Sharpe Ratio Z-Score]],Table2[Sharpe Ratio Z-Score])</f>
        <v>161</v>
      </c>
      <c r="AV176">
        <f>(Table2[[#This Row],[Rank 1Y]]+Table2[[#This Row],[Rank 6M]]+Table2[[#This Row],[Rank Sharpe]])/3</f>
        <v>217.33333333333334</v>
      </c>
    </row>
    <row r="177" spans="1:48" x14ac:dyDescent="0.3">
      <c r="A177" t="s">
        <v>87</v>
      </c>
      <c r="B177" t="s">
        <v>88</v>
      </c>
      <c r="C177" t="s">
        <v>3094</v>
      </c>
      <c r="D177" t="s">
        <v>89</v>
      </c>
      <c r="E177">
        <v>317290.09928518499</v>
      </c>
      <c r="F177">
        <v>341.15</v>
      </c>
      <c r="G177">
        <v>60.722344537626398</v>
      </c>
      <c r="H177">
        <f>(Table2[[#This Row],[1Y Return vs Nifty]]-AVERAGE(Table2[1Y Return vs Nifty]))/_xlfn.STDEV.P(Table2[1Y Return vs Nifty])</f>
        <v>0.40018130814530989</v>
      </c>
      <c r="I177">
        <v>1.5666986535563501</v>
      </c>
      <c r="J177">
        <f>(Table2[[#This Row],[1M Return vs Nifty]]-AVERAGE(Table2[1M Return vs Nifty]))/_xlfn.STDEV.P(Table2[1M Return vs Nifty])</f>
        <v>0.18050841429623948</v>
      </c>
      <c r="K177">
        <v>13.577717374222299</v>
      </c>
      <c r="L177">
        <f>(Table2[[#This Row],[6M Return vs Nifty]]-AVERAGE(Table2[6M Return vs Nifty]))/_xlfn.STDEV.P(Table2[6M Return vs Nifty])</f>
        <v>0.15805401449662529</v>
      </c>
      <c r="M177">
        <v>-2.9577752285486301</v>
      </c>
      <c r="N177">
        <f>(Table2[[#This Row],[1W Return vs Nifty]]-AVERAGE(Table2[1W Return vs Nifty]))/_xlfn.STDEV.P(Table2[1W Return vs Nifty])</f>
        <v>-0.48423147364058072</v>
      </c>
      <c r="O177">
        <v>343.61</v>
      </c>
      <c r="P177">
        <v>333.630677935189</v>
      </c>
      <c r="Q177">
        <v>285.21772630548901</v>
      </c>
      <c r="R177">
        <v>45.1874605076639</v>
      </c>
      <c r="S177" s="1">
        <f>(Table2[[#This Row],[Close Price]]-Table2[[#This Row],[20D EMA]])/Table2[[#This Row],[20D EMA]]</f>
        <v>-7.159279415616648E-3</v>
      </c>
      <c r="T177" s="1">
        <f>(Table2[[#This Row],[Close Price]]-Table2[[#This Row],[50D EMA]])/Table2[[#This Row],[50D EMA]]</f>
        <v>2.2537861659927088E-2</v>
      </c>
      <c r="U177" s="1">
        <f>(Table2[[#This Row],[Close Price]]-Table2[[#This Row],[200D EMA]])/Table2[[#This Row],[200D EMA]]</f>
        <v>0.19610377804710294</v>
      </c>
      <c r="V177">
        <v>0.97394279828599595</v>
      </c>
      <c r="W177">
        <v>337</v>
      </c>
      <c r="X177">
        <v>342.45</v>
      </c>
      <c r="Y177">
        <v>339.5</v>
      </c>
      <c r="Z177">
        <v>343.8</v>
      </c>
      <c r="AA177">
        <v>339.25</v>
      </c>
      <c r="AB177">
        <v>362.5</v>
      </c>
      <c r="AC177" s="1">
        <f>(Table2[[#This Row],[Close Price]]/Table2[[#This Row],[Day Low]])-1</f>
        <v>1.2314540059347179E-2</v>
      </c>
      <c r="AD177" s="1">
        <f>(Table2[[#This Row],[Day High]]/Table2[[#This Row],[Close Price]])-1</f>
        <v>3.81064048072699E-3</v>
      </c>
      <c r="AE177" s="1">
        <f>(Table2[[#This Row],[Close Price]]/Table2[[#This Row],[Current Week Low]])-1</f>
        <v>4.8600883652429872E-3</v>
      </c>
      <c r="AF177" s="1">
        <f>(Table2[[#This Row],[Current Week High]]/Table2[[#This Row],[Close Price]])-1</f>
        <v>7.7678440568664797E-3</v>
      </c>
      <c r="AG177" s="1">
        <f>(Table2[[#This Row],[Close Price]]/Table2[[#This Row],[Current Month Low]])-1</f>
        <v>5.6005895357404967E-3</v>
      </c>
      <c r="AH177" s="1">
        <f>(Table2[[#This Row],[Current Month High]]/Table2[[#This Row],[Close Price]])-1</f>
        <v>6.2582441741169559E-2</v>
      </c>
      <c r="AI177">
        <v>6.2582441741169497</v>
      </c>
      <c r="AJ177">
        <v>89.448840760794099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0.03</v>
      </c>
      <c r="AM177" t="s">
        <v>3133</v>
      </c>
      <c r="AN177">
        <v>0.5</v>
      </c>
      <c r="AO177" t="s">
        <v>3133</v>
      </c>
      <c r="AP177">
        <v>0.119423818824605</v>
      </c>
      <c r="AQ177">
        <f>(Table2[[#This Row],[Sharpe Ratio]]-AVERAGE(Table2[Sharpe Ratio]))/_xlfn.STDEV.P(Table2[Sharpe Ratio])</f>
        <v>0.62201173883283123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0.87652400213042514</v>
      </c>
      <c r="AS177">
        <f>_xlfn.RANK.AVG(Table2[[#This Row],[1Y Return vs Nifty Z-Score]],Table2[1Y Return vs Nifty Z-Score])</f>
        <v>191</v>
      </c>
      <c r="AT177">
        <f>_xlfn.RANK.AVG(Table2[[#This Row],[6M Return vs Nifty Z-Score]],Table2[6M Return vs Nifty Z-Score])</f>
        <v>271</v>
      </c>
      <c r="AU177">
        <f>_xlfn.RANK.AVG(Table2[[#This Row],[Sharpe Ratio Z-Score]],Table2[Sharpe Ratio Z-Score])</f>
        <v>191</v>
      </c>
      <c r="AV177">
        <f>(Table2[[#This Row],[Rank 1Y]]+Table2[[#This Row],[Rank 6M]]+Table2[[#This Row],[Rank Sharpe]])/3</f>
        <v>217.66666666666666</v>
      </c>
    </row>
    <row r="178" spans="1:48" x14ac:dyDescent="0.3">
      <c r="A178" t="s">
        <v>546</v>
      </c>
      <c r="B178" t="s">
        <v>547</v>
      </c>
      <c r="C178" t="s">
        <v>3086</v>
      </c>
      <c r="D178" t="s">
        <v>18</v>
      </c>
      <c r="E178">
        <v>36303.331066778002</v>
      </c>
      <c r="F178">
        <v>207.14</v>
      </c>
      <c r="G178">
        <v>116.951813916595</v>
      </c>
      <c r="H178">
        <f>(Table2[[#This Row],[1Y Return vs Nifty]]-AVERAGE(Table2[1Y Return vs Nifty]))/_xlfn.STDEV.P(Table2[1Y Return vs Nifty])</f>
        <v>1.2461592968895296</v>
      </c>
      <c r="I178">
        <v>-15.463073215250001</v>
      </c>
      <c r="J178">
        <f>(Table2[[#This Row],[1M Return vs Nifty]]-AVERAGE(Table2[1M Return vs Nifty]))/_xlfn.STDEV.P(Table2[1M Return vs Nifty])</f>
        <v>-1.4455695564775366</v>
      </c>
      <c r="K178">
        <v>-0.63606209462651897</v>
      </c>
      <c r="L178">
        <f>(Table2[[#This Row],[6M Return vs Nifty]]-AVERAGE(Table2[6M Return vs Nifty]))/_xlfn.STDEV.P(Table2[6M Return vs Nifty])</f>
        <v>-0.30478805758270267</v>
      </c>
      <c r="M178">
        <v>-4.2577179644199497</v>
      </c>
      <c r="N178">
        <f>(Table2[[#This Row],[1W Return vs Nifty]]-AVERAGE(Table2[1W Return vs Nifty]))/_xlfn.STDEV.P(Table2[1W Return vs Nifty])</f>
        <v>-0.73562685269384853</v>
      </c>
      <c r="O178">
        <v>213.1</v>
      </c>
      <c r="P178">
        <v>216.13049509355801</v>
      </c>
      <c r="Q178">
        <v>188.98553174044301</v>
      </c>
      <c r="R178">
        <v>42.917779820154998</v>
      </c>
      <c r="S178" s="1">
        <f>(Table2[[#This Row],[Close Price]]-Table2[[#This Row],[20D EMA]])/Table2[[#This Row],[20D EMA]]</f>
        <v>-2.7968090098545322E-2</v>
      </c>
      <c r="T178" s="1">
        <f>(Table2[[#This Row],[Close Price]]-Table2[[#This Row],[50D EMA]])/Table2[[#This Row],[50D EMA]]</f>
        <v>-4.1597531573072291E-2</v>
      </c>
      <c r="U178" s="1">
        <f>(Table2[[#This Row],[Close Price]]-Table2[[#This Row],[200D EMA]])/Table2[[#This Row],[200D EMA]]</f>
        <v>9.6062741376894051E-2</v>
      </c>
      <c r="V178">
        <v>0.60813725360191895</v>
      </c>
      <c r="W178">
        <v>203.93</v>
      </c>
      <c r="X178">
        <v>208</v>
      </c>
      <c r="Y178">
        <v>198.5</v>
      </c>
      <c r="Z178">
        <v>210.95</v>
      </c>
      <c r="AA178">
        <v>197.88</v>
      </c>
      <c r="AB178">
        <v>223.38</v>
      </c>
      <c r="AC178" s="1">
        <f>(Table2[[#This Row],[Close Price]]/Table2[[#This Row],[Day Low]])-1</f>
        <v>1.5740695336635024E-2</v>
      </c>
      <c r="AD178" s="1">
        <f>(Table2[[#This Row],[Day High]]/Table2[[#This Row],[Close Price]])-1</f>
        <v>4.1517814038813938E-3</v>
      </c>
      <c r="AE178" s="1">
        <f>(Table2[[#This Row],[Close Price]]/Table2[[#This Row],[Current Week Low]])-1</f>
        <v>4.3526448362720238E-2</v>
      </c>
      <c r="AF178" s="1">
        <f>(Table2[[#This Row],[Current Week High]]/Table2[[#This Row],[Close Price]])-1</f>
        <v>1.8393357149753875E-2</v>
      </c>
      <c r="AG178" s="1">
        <f>(Table2[[#This Row],[Close Price]]/Table2[[#This Row],[Current Month Low]])-1</f>
        <v>4.6796038002830054E-2</v>
      </c>
      <c r="AH178" s="1">
        <f>(Table2[[#This Row],[Current Month High]]/Table2[[#This Row],[Close Price]])-1</f>
        <v>7.8401081394226191E-2</v>
      </c>
      <c r="AI178">
        <v>39.639857101477197</v>
      </c>
      <c r="AJ178">
        <v>149.416014449127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-0.05</v>
      </c>
      <c r="AM178" t="s">
        <v>3132</v>
      </c>
      <c r="AN178">
        <v>-4.3600000000000003</v>
      </c>
      <c r="AO178" t="s">
        <v>3132</v>
      </c>
      <c r="AP178">
        <v>0.13241792929072599</v>
      </c>
      <c r="AQ178">
        <f>(Table2[[#This Row],[Sharpe Ratio]]-AVERAGE(Table2[Sharpe Ratio]))/_xlfn.STDEV.P(Table2[Sharpe Ratio])</f>
        <v>0.77036553175430589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77</v>
      </c>
      <c r="AT178">
        <f>_xlfn.RANK.AVG(Table2[[#This Row],[6M Return vs Nifty Z-Score]],Table2[6M Return vs Nifty Z-Score])</f>
        <v>419</v>
      </c>
      <c r="AU178">
        <f>_xlfn.RANK.AVG(Table2[[#This Row],[Sharpe Ratio Z-Score]],Table2[Sharpe Ratio Z-Score])</f>
        <v>159</v>
      </c>
      <c r="AV178">
        <f>(Table2[[#This Row],[Rank 1Y]]+Table2[[#This Row],[Rank 6M]]+Table2[[#This Row],[Rank Sharpe]])/3</f>
        <v>218.33333333333334</v>
      </c>
    </row>
    <row r="179" spans="1:48" x14ac:dyDescent="0.3">
      <c r="A179" t="s">
        <v>886</v>
      </c>
      <c r="B179" t="s">
        <v>887</v>
      </c>
      <c r="C179" t="s">
        <v>3095</v>
      </c>
      <c r="D179" t="s">
        <v>133</v>
      </c>
      <c r="E179">
        <v>16871.177946420001</v>
      </c>
      <c r="F179">
        <v>924.7</v>
      </c>
      <c r="G179">
        <v>275.245944304293</v>
      </c>
      <c r="H179">
        <f>(Table2[[#This Row],[1Y Return vs Nifty]]-AVERAGE(Table2[1Y Return vs Nifty]))/_xlfn.STDEV.P(Table2[1Y Return vs Nifty])</f>
        <v>3.6277103151441565</v>
      </c>
      <c r="I179">
        <v>8.5237547381683196</v>
      </c>
      <c r="J179">
        <f>(Table2[[#This Row],[1M Return vs Nifty]]-AVERAGE(Table2[1M Return vs Nifty]))/_xlfn.STDEV.P(Table2[1M Return vs Nifty])</f>
        <v>0.84479891259391959</v>
      </c>
      <c r="K179">
        <v>-17.7393434446081</v>
      </c>
      <c r="L179">
        <f>(Table2[[#This Row],[6M Return vs Nifty]]-AVERAGE(Table2[6M Return vs Nifty]))/_xlfn.STDEV.P(Table2[6M Return vs Nifty])</f>
        <v>-0.86172072962326096</v>
      </c>
      <c r="M179">
        <v>6.1782206254265102</v>
      </c>
      <c r="N179">
        <f>(Table2[[#This Row],[1W Return vs Nifty]]-AVERAGE(Table2[1W Return vs Nifty]))/_xlfn.STDEV.P(Table2[1W Return vs Nifty])</f>
        <v>1.2825749227963441</v>
      </c>
      <c r="O179">
        <v>900.73</v>
      </c>
      <c r="P179">
        <v>904.852631965505</v>
      </c>
      <c r="Q179">
        <v>821.52468096085602</v>
      </c>
      <c r="R179">
        <v>58.670942362528301</v>
      </c>
      <c r="S179" s="1">
        <f>(Table2[[#This Row],[Close Price]]-Table2[[#This Row],[20D EMA]])/Table2[[#This Row],[20D EMA]]</f>
        <v>2.6611748248642798E-2</v>
      </c>
      <c r="T179" s="1">
        <f>(Table2[[#This Row],[Close Price]]-Table2[[#This Row],[50D EMA]])/Table2[[#This Row],[50D EMA]]</f>
        <v>2.1934365147817433E-2</v>
      </c>
      <c r="U179" s="1">
        <f>(Table2[[#This Row],[Close Price]]-Table2[[#This Row],[200D EMA]])/Table2[[#This Row],[200D EMA]]</f>
        <v>0.12559004182134867</v>
      </c>
      <c r="V179">
        <v>1.74935796277305</v>
      </c>
      <c r="W179">
        <v>915.05</v>
      </c>
      <c r="X179">
        <v>929.75</v>
      </c>
      <c r="Y179">
        <v>915.1</v>
      </c>
      <c r="Z179">
        <v>940</v>
      </c>
      <c r="AA179">
        <v>856</v>
      </c>
      <c r="AB179">
        <v>948.25</v>
      </c>
      <c r="AC179" s="1">
        <f>(Table2[[#This Row],[Close Price]]/Table2[[#This Row],[Day Low]])-1</f>
        <v>1.0545871810283769E-2</v>
      </c>
      <c r="AD179" s="1">
        <f>(Table2[[#This Row],[Day High]]/Table2[[#This Row],[Close Price]])-1</f>
        <v>5.4612306694061807E-3</v>
      </c>
      <c r="AE179" s="1">
        <f>(Table2[[#This Row],[Close Price]]/Table2[[#This Row],[Current Week Low]])-1</f>
        <v>1.0490656758824102E-2</v>
      </c>
      <c r="AF179" s="1">
        <f>(Table2[[#This Row],[Current Week High]]/Table2[[#This Row],[Close Price]])-1</f>
        <v>1.6545906780577324E-2</v>
      </c>
      <c r="AG179" s="1">
        <f>(Table2[[#This Row],[Close Price]]/Table2[[#This Row],[Current Month Low]])-1</f>
        <v>8.0257009345794383E-2</v>
      </c>
      <c r="AH179" s="1">
        <f>(Table2[[#This Row],[Current Month High]]/Table2[[#This Row],[Close Price]])-1</f>
        <v>2.5467719260300559E-2</v>
      </c>
      <c r="AI179">
        <v>42.100140586136</v>
      </c>
      <c r="AJ179">
        <v>358.33952912019799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7.0000000000000007E-2</v>
      </c>
      <c r="AM179" t="s">
        <v>3133</v>
      </c>
      <c r="AN179">
        <v>2.4</v>
      </c>
      <c r="AO179" t="s">
        <v>3133</v>
      </c>
      <c r="AP179">
        <v>0.21703979624886599</v>
      </c>
      <c r="AQ179">
        <f>(Table2[[#This Row],[Sharpe Ratio]]-AVERAGE(Table2[Sharpe Ratio]))/_xlfn.STDEV.P(Table2[Sharpe Ratio])</f>
        <v>1.7364936064746146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7</v>
      </c>
      <c r="AT179">
        <f>_xlfn.RANK.AVG(Table2[[#This Row],[6M Return vs Nifty Z-Score]],Table2[6M Return vs Nifty Z-Score])</f>
        <v>619</v>
      </c>
      <c r="AU179">
        <f>_xlfn.RANK.AVG(Table2[[#This Row],[Sharpe Ratio Z-Score]],Table2[Sharpe Ratio Z-Score])</f>
        <v>30</v>
      </c>
      <c r="AV179">
        <f>(Table2[[#This Row],[Rank 1Y]]+Table2[[#This Row],[Rank 6M]]+Table2[[#This Row],[Rank Sharpe]])/3</f>
        <v>218.66666666666666</v>
      </c>
    </row>
    <row r="180" spans="1:48" x14ac:dyDescent="0.3">
      <c r="A180" t="s">
        <v>1262</v>
      </c>
      <c r="B180" t="s">
        <v>1263</v>
      </c>
      <c r="C180" t="s">
        <v>3092</v>
      </c>
      <c r="D180" t="s">
        <v>54</v>
      </c>
      <c r="E180">
        <v>8895.1511702339994</v>
      </c>
      <c r="F180">
        <v>196.29</v>
      </c>
      <c r="G180">
        <v>46.942571122613103</v>
      </c>
      <c r="H180">
        <f>(Table2[[#This Row],[1Y Return vs Nifty]]-AVERAGE(Table2[1Y Return vs Nifty]))/_xlfn.STDEV.P(Table2[1Y Return vs Nifty])</f>
        <v>0.19286323938643582</v>
      </c>
      <c r="I180">
        <v>1.59614202285402</v>
      </c>
      <c r="J180">
        <f>(Table2[[#This Row],[1M Return vs Nifty]]-AVERAGE(Table2[1M Return vs Nifty]))/_xlfn.STDEV.P(Table2[1M Return vs Nifty])</f>
        <v>0.18331979747677374</v>
      </c>
      <c r="K180">
        <v>21.306735247762798</v>
      </c>
      <c r="L180">
        <f>(Table2[[#This Row],[6M Return vs Nifty]]-AVERAGE(Table2[6M Return vs Nifty]))/_xlfn.STDEV.P(Table2[6M Return vs Nifty])</f>
        <v>0.40973335534806837</v>
      </c>
      <c r="M180">
        <v>-3.7257317556741301</v>
      </c>
      <c r="N180">
        <f>(Table2[[#This Row],[1W Return vs Nifty]]-AVERAGE(Table2[1W Return vs Nifty]))/_xlfn.STDEV.P(Table2[1W Return vs Nifty])</f>
        <v>-0.63274626348918306</v>
      </c>
      <c r="O180">
        <v>194.35</v>
      </c>
      <c r="P180">
        <v>183.31200898882599</v>
      </c>
      <c r="Q180">
        <v>156.95427829775099</v>
      </c>
      <c r="R180">
        <v>49.703091164180897</v>
      </c>
      <c r="S180" s="1">
        <f>(Table2[[#This Row],[Close Price]]-Table2[[#This Row],[20D EMA]])/Table2[[#This Row],[20D EMA]]</f>
        <v>9.9819912528942515E-3</v>
      </c>
      <c r="T180" s="1">
        <f>(Table2[[#This Row],[Close Price]]-Table2[[#This Row],[50D EMA]])/Table2[[#This Row],[50D EMA]]</f>
        <v>7.0797276636497319E-2</v>
      </c>
      <c r="U180" s="1">
        <f>(Table2[[#This Row],[Close Price]]-Table2[[#This Row],[200D EMA]])/Table2[[#This Row],[200D EMA]]</f>
        <v>0.25061898362290547</v>
      </c>
      <c r="V180">
        <v>0.80492354241148201</v>
      </c>
      <c r="W180">
        <v>194.5</v>
      </c>
      <c r="X180">
        <v>198.45</v>
      </c>
      <c r="Y180">
        <v>191.46</v>
      </c>
      <c r="Z180">
        <v>198.29</v>
      </c>
      <c r="AA180">
        <v>187.33</v>
      </c>
      <c r="AB180">
        <v>216.48</v>
      </c>
      <c r="AC180" s="1">
        <f>(Table2[[#This Row],[Close Price]]/Table2[[#This Row],[Day Low]])-1</f>
        <v>9.2030848329047732E-3</v>
      </c>
      <c r="AD180" s="1">
        <f>(Table2[[#This Row],[Day High]]/Table2[[#This Row],[Close Price]])-1</f>
        <v>1.1004126547455195E-2</v>
      </c>
      <c r="AE180" s="1">
        <f>(Table2[[#This Row],[Close Price]]/Table2[[#This Row],[Current Week Low]])-1</f>
        <v>2.5227201504230523E-2</v>
      </c>
      <c r="AF180" s="1">
        <f>(Table2[[#This Row],[Current Week High]]/Table2[[#This Row],[Close Price]])-1</f>
        <v>1.0189006062458539E-2</v>
      </c>
      <c r="AG180" s="1">
        <f>(Table2[[#This Row],[Close Price]]/Table2[[#This Row],[Current Month Low]])-1</f>
        <v>4.7830032562856895E-2</v>
      </c>
      <c r="AH180" s="1">
        <f>(Table2[[#This Row],[Current Month High]]/Table2[[#This Row],[Close Price]])-1</f>
        <v>0.10285801620051971</v>
      </c>
      <c r="AI180">
        <v>10.285801620051901</v>
      </c>
      <c r="AJ180">
        <v>101.426372498717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</v>
      </c>
      <c r="AM180" t="s">
        <v>3134</v>
      </c>
      <c r="AN180">
        <v>-2.35</v>
      </c>
      <c r="AO180" t="s">
        <v>3132</v>
      </c>
      <c r="AP180">
        <v>0.11504300559306201</v>
      </c>
      <c r="AQ180">
        <f>(Table2[[#This Row],[Sharpe Ratio]]-AVERAGE(Table2[Sharpe Ratio]))/_xlfn.STDEV.P(Table2[Sharpe Ratio])</f>
        <v>0.57199598279670472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0.72516611151879962</v>
      </c>
      <c r="AS180">
        <f>_xlfn.RANK.AVG(Table2[[#This Row],[1Y Return vs Nifty Z-Score]],Table2[1Y Return vs Nifty Z-Score])</f>
        <v>247</v>
      </c>
      <c r="AT180">
        <f>_xlfn.RANK.AVG(Table2[[#This Row],[6M Return vs Nifty Z-Score]],Table2[6M Return vs Nifty Z-Score])</f>
        <v>208</v>
      </c>
      <c r="AU180">
        <f>_xlfn.RANK.AVG(Table2[[#This Row],[Sharpe Ratio Z-Score]],Table2[Sharpe Ratio Z-Score])</f>
        <v>205</v>
      </c>
      <c r="AV180">
        <f>(Table2[[#This Row],[Rank 1Y]]+Table2[[#This Row],[Rank 6M]]+Table2[[#This Row],[Rank Sharpe]])/3</f>
        <v>220</v>
      </c>
    </row>
    <row r="181" spans="1:48" x14ac:dyDescent="0.3">
      <c r="A181" t="s">
        <v>948</v>
      </c>
      <c r="B181" t="s">
        <v>949</v>
      </c>
      <c r="C181" t="s">
        <v>3099</v>
      </c>
      <c r="D181" t="s">
        <v>950</v>
      </c>
      <c r="E181">
        <v>15414.322141434999</v>
      </c>
      <c r="F181">
        <v>1295.1500000000001</v>
      </c>
      <c r="G181">
        <v>42.829513683702103</v>
      </c>
      <c r="H181">
        <f>(Table2[[#This Row],[1Y Return vs Nifty]]-AVERAGE(Table2[1Y Return vs Nifty]))/_xlfn.STDEV.P(Table2[1Y Return vs Nifty])</f>
        <v>0.13098187898610397</v>
      </c>
      <c r="I181">
        <v>-8.3487203153665295</v>
      </c>
      <c r="J181">
        <f>(Table2[[#This Row],[1M Return vs Nifty]]-AVERAGE(Table2[1M Return vs Nifty]))/_xlfn.STDEV.P(Table2[1M Return vs Nifty])</f>
        <v>-0.76625966225627584</v>
      </c>
      <c r="K181">
        <v>4.4312247086442396</v>
      </c>
      <c r="L181">
        <f>(Table2[[#This Row],[6M Return vs Nifty]]-AVERAGE(Table2[6M Return vs Nifty]))/_xlfn.STDEV.P(Table2[6M Return vs Nifty])</f>
        <v>-0.13978243546888053</v>
      </c>
      <c r="M181">
        <v>-3.1580270151925798</v>
      </c>
      <c r="N181">
        <f>(Table2[[#This Row],[1W Return vs Nifty]]-AVERAGE(Table2[1W Return vs Nifty]))/_xlfn.STDEV.P(Table2[1W Return vs Nifty])</f>
        <v>-0.52295808245208864</v>
      </c>
      <c r="O181">
        <v>1355.21</v>
      </c>
      <c r="P181">
        <v>1396.0296152357901</v>
      </c>
      <c r="Q181">
        <v>1211.87488626346</v>
      </c>
      <c r="R181">
        <v>35.865847936247</v>
      </c>
      <c r="S181" s="1">
        <f>(Table2[[#This Row],[Close Price]]-Table2[[#This Row],[20D EMA]])/Table2[[#This Row],[20D EMA]]</f>
        <v>-4.4317854797411432E-2</v>
      </c>
      <c r="T181" s="1">
        <f>(Table2[[#This Row],[Close Price]]-Table2[[#This Row],[50D EMA]])/Table2[[#This Row],[50D EMA]]</f>
        <v>-7.2261801708806417E-2</v>
      </c>
      <c r="U181" s="1">
        <f>(Table2[[#This Row],[Close Price]]-Table2[[#This Row],[200D EMA]])/Table2[[#This Row],[200D EMA]]</f>
        <v>6.8715933204375523E-2</v>
      </c>
      <c r="V181">
        <v>0.73612524020103598</v>
      </c>
      <c r="W181">
        <v>1280.9000000000001</v>
      </c>
      <c r="X181">
        <v>1299</v>
      </c>
      <c r="Y181">
        <v>1262</v>
      </c>
      <c r="Z181">
        <v>1314</v>
      </c>
      <c r="AA181">
        <v>1261.6500000000001</v>
      </c>
      <c r="AB181">
        <v>1392.1</v>
      </c>
      <c r="AC181" s="1">
        <f>(Table2[[#This Row],[Close Price]]/Table2[[#This Row],[Day Low]])-1</f>
        <v>1.1124990241236699E-2</v>
      </c>
      <c r="AD181" s="1">
        <f>(Table2[[#This Row],[Day High]]/Table2[[#This Row],[Close Price]])-1</f>
        <v>2.97262865305159E-3</v>
      </c>
      <c r="AE181" s="1">
        <f>(Table2[[#This Row],[Close Price]]/Table2[[#This Row],[Current Week Low]])-1</f>
        <v>2.6267828843106189E-2</v>
      </c>
      <c r="AF181" s="1">
        <f>(Table2[[#This Row],[Current Week High]]/Table2[[#This Row],[Close Price]])-1</f>
        <v>1.4554298729876791E-2</v>
      </c>
      <c r="AG181" s="1">
        <f>(Table2[[#This Row],[Close Price]]/Table2[[#This Row],[Current Month Low]])-1</f>
        <v>2.655253041651795E-2</v>
      </c>
      <c r="AH181" s="1">
        <f>(Table2[[#This Row],[Current Month High]]/Table2[[#This Row],[Close Price]])-1</f>
        <v>7.4856194263212661E-2</v>
      </c>
      <c r="AI181">
        <v>30.872871868123301</v>
      </c>
      <c r="AJ181">
        <v>101.00100876852601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-0.16</v>
      </c>
      <c r="AM181" t="s">
        <v>3132</v>
      </c>
      <c r="AN181">
        <v>-6.92</v>
      </c>
      <c r="AO181" t="s">
        <v>3132</v>
      </c>
      <c r="AP181">
        <v>0.19603987082815599</v>
      </c>
      <c r="AQ181">
        <f>(Table2[[#This Row],[Sharpe Ratio]]-AVERAGE(Table2[Sharpe Ratio]))/_xlfn.STDEV.P(Table2[Sharpe Ratio])</f>
        <v>1.4967374034353127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259</v>
      </c>
      <c r="AT181">
        <f>_xlfn.RANK.AVG(Table2[[#This Row],[6M Return vs Nifty Z-Score]],Table2[6M Return vs Nifty Z-Score])</f>
        <v>353</v>
      </c>
      <c r="AU181">
        <f>_xlfn.RANK.AVG(Table2[[#This Row],[Sharpe Ratio Z-Score]],Table2[Sharpe Ratio Z-Score])</f>
        <v>50</v>
      </c>
      <c r="AV181">
        <f>(Table2[[#This Row],[Rank 1Y]]+Table2[[#This Row],[Rank 6M]]+Table2[[#This Row],[Rank Sharpe]])/3</f>
        <v>220.66666666666666</v>
      </c>
    </row>
    <row r="182" spans="1:48" x14ac:dyDescent="0.3">
      <c r="A182" t="s">
        <v>461</v>
      </c>
      <c r="B182" t="s">
        <v>462</v>
      </c>
      <c r="C182" t="s">
        <v>3099</v>
      </c>
      <c r="D182" t="s">
        <v>260</v>
      </c>
      <c r="E182">
        <v>47943.040236300003</v>
      </c>
      <c r="F182">
        <v>4356.3999999999996</v>
      </c>
      <c r="G182">
        <v>44.619029324322597</v>
      </c>
      <c r="H182">
        <f>(Table2[[#This Row],[1Y Return vs Nifty]]-AVERAGE(Table2[1Y Return vs Nifty]))/_xlfn.STDEV.P(Table2[1Y Return vs Nifty])</f>
        <v>0.15790532071868216</v>
      </c>
      <c r="I182">
        <v>-17.632440032836602</v>
      </c>
      <c r="J182">
        <f>(Table2[[#This Row],[1M Return vs Nifty]]-AVERAGE(Table2[1M Return vs Nifty]))/_xlfn.STDEV.P(Table2[1M Return vs Nifty])</f>
        <v>-1.6527102991592788</v>
      </c>
      <c r="K182">
        <v>18.9177909481466</v>
      </c>
      <c r="L182">
        <f>(Table2[[#This Row],[6M Return vs Nifty]]-AVERAGE(Table2[6M Return vs Nifty]))/_xlfn.STDEV.P(Table2[6M Return vs Nifty])</f>
        <v>0.33194236864113785</v>
      </c>
      <c r="M182">
        <v>-12.0185467128602</v>
      </c>
      <c r="N182">
        <f>(Table2[[#This Row],[1W Return vs Nifty]]-AVERAGE(Table2[1W Return vs Nifty]))/_xlfn.STDEV.P(Table2[1W Return vs Nifty])</f>
        <v>-2.2364902608607498</v>
      </c>
      <c r="O182">
        <v>4776.68</v>
      </c>
      <c r="P182">
        <v>4948.9685552668197</v>
      </c>
      <c r="Q182">
        <v>4180.9389802346504</v>
      </c>
      <c r="R182">
        <v>14.1795569765934</v>
      </c>
      <c r="S182" s="1">
        <f>(Table2[[#This Row],[Close Price]]-Table2[[#This Row],[20D EMA]])/Table2[[#This Row],[20D EMA]]</f>
        <v>-8.7985797666998974E-2</v>
      </c>
      <c r="T182" s="1">
        <f>(Table2[[#This Row],[Close Price]]-Table2[[#This Row],[50D EMA]])/Table2[[#This Row],[50D EMA]]</f>
        <v>-0.11973576890808761</v>
      </c>
      <c r="U182" s="1">
        <f>(Table2[[#This Row],[Close Price]]-Table2[[#This Row],[200D EMA]])/Table2[[#This Row],[200D EMA]]</f>
        <v>4.1966893225382981E-2</v>
      </c>
      <c r="V182">
        <v>0.39407067370744198</v>
      </c>
      <c r="W182">
        <v>4253</v>
      </c>
      <c r="X182">
        <v>4393.1499999999996</v>
      </c>
      <c r="Y182">
        <v>4171.3500000000004</v>
      </c>
      <c r="Z182">
        <v>4361.05</v>
      </c>
      <c r="AA182">
        <v>4171.3500000000004</v>
      </c>
      <c r="AB182">
        <v>5215.05</v>
      </c>
      <c r="AC182" s="1">
        <f>(Table2[[#This Row],[Close Price]]/Table2[[#This Row],[Day Low]])-1</f>
        <v>2.4312250176345973E-2</v>
      </c>
      <c r="AD182" s="1">
        <f>(Table2[[#This Row],[Day High]]/Table2[[#This Row],[Close Price]])-1</f>
        <v>8.4358644752549061E-3</v>
      </c>
      <c r="AE182" s="1">
        <f>(Table2[[#This Row],[Close Price]]/Table2[[#This Row],[Current Week Low]])-1</f>
        <v>4.4362136958058906E-2</v>
      </c>
      <c r="AF182" s="1">
        <f>(Table2[[#This Row],[Current Week High]]/Table2[[#This Row],[Close Price]])-1</f>
        <v>1.0673950968691504E-3</v>
      </c>
      <c r="AG182" s="1">
        <f>(Table2[[#This Row],[Close Price]]/Table2[[#This Row],[Current Month Low]])-1</f>
        <v>4.4362136958058906E-2</v>
      </c>
      <c r="AH182" s="1">
        <f>(Table2[[#This Row],[Current Month High]]/Table2[[#This Row],[Close Price]])-1</f>
        <v>0.19710081718850447</v>
      </c>
      <c r="AI182">
        <v>34.054494536773497</v>
      </c>
      <c r="AJ182">
        <v>74.238576142385696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-0.2</v>
      </c>
      <c r="AM182" t="s">
        <v>3132</v>
      </c>
      <c r="AN182">
        <v>-13.87</v>
      </c>
      <c r="AO182" t="s">
        <v>3132</v>
      </c>
      <c r="AP182">
        <v>0.124010053679783</v>
      </c>
      <c r="AQ182">
        <f>(Table2[[#This Row],[Sharpe Ratio]]-AVERAGE(Table2[Sharpe Ratio]))/_xlfn.STDEV.P(Table2[Sharpe Ratio])</f>
        <v>0.67437279407922668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251</v>
      </c>
      <c r="AT182">
        <f>_xlfn.RANK.AVG(Table2[[#This Row],[6M Return vs Nifty Z-Score]],Table2[6M Return vs Nifty Z-Score])</f>
        <v>235</v>
      </c>
      <c r="AU182">
        <f>_xlfn.RANK.AVG(Table2[[#This Row],[Sharpe Ratio Z-Score]],Table2[Sharpe Ratio Z-Score])</f>
        <v>180</v>
      </c>
      <c r="AV182">
        <f>(Table2[[#This Row],[Rank 1Y]]+Table2[[#This Row],[Rank 6M]]+Table2[[#This Row],[Rank Sharpe]])/3</f>
        <v>222</v>
      </c>
    </row>
    <row r="183" spans="1:48" x14ac:dyDescent="0.3">
      <c r="A183" t="s">
        <v>337</v>
      </c>
      <c r="B183" t="s">
        <v>338</v>
      </c>
      <c r="C183" t="s">
        <v>3093</v>
      </c>
      <c r="D183" t="s">
        <v>133</v>
      </c>
      <c r="E183">
        <v>74193.876452359997</v>
      </c>
      <c r="F183">
        <v>1593.55</v>
      </c>
      <c r="G183">
        <v>42.169276091134101</v>
      </c>
      <c r="H183">
        <f>(Table2[[#This Row],[1Y Return vs Nifty]]-AVERAGE(Table2[1Y Return vs Nifty]))/_xlfn.STDEV.P(Table2[1Y Return vs Nifty])</f>
        <v>0.12104853839401018</v>
      </c>
      <c r="I183">
        <v>-9.0194516581935599E-2</v>
      </c>
      <c r="J183">
        <f>(Table2[[#This Row],[1M Return vs Nifty]]-AVERAGE(Table2[1M Return vs Nifty]))/_xlfn.STDEV.P(Table2[1M Return vs Nifty])</f>
        <v>2.230092304837011E-2</v>
      </c>
      <c r="K183">
        <v>28.2697657124092</v>
      </c>
      <c r="L183">
        <f>(Table2[[#This Row],[6M Return vs Nifty]]-AVERAGE(Table2[6M Return vs Nifty]))/_xlfn.STDEV.P(Table2[6M Return vs Nifty])</f>
        <v>0.63646991442241863</v>
      </c>
      <c r="M183">
        <v>2.4775285403629601</v>
      </c>
      <c r="N183">
        <f>(Table2[[#This Row],[1W Return vs Nifty]]-AVERAGE(Table2[1W Return vs Nifty]))/_xlfn.STDEV.P(Table2[1W Return vs Nifty])</f>
        <v>0.56689963663814491</v>
      </c>
      <c r="O183">
        <v>1627.55</v>
      </c>
      <c r="P183">
        <v>1599.48026228855</v>
      </c>
      <c r="Q183">
        <v>1355.0128104681201</v>
      </c>
      <c r="R183">
        <v>44.555036809940198</v>
      </c>
      <c r="S183" s="1">
        <f>(Table2[[#This Row],[Close Price]]-Table2[[#This Row],[20D EMA]])/Table2[[#This Row],[20D EMA]]</f>
        <v>-2.0890295229025222E-2</v>
      </c>
      <c r="T183" s="1">
        <f>(Table2[[#This Row],[Close Price]]-Table2[[#This Row],[50D EMA]])/Table2[[#This Row],[50D EMA]]</f>
        <v>-3.7076182984996276E-3</v>
      </c>
      <c r="U183" s="1">
        <f>(Table2[[#This Row],[Close Price]]-Table2[[#This Row],[200D EMA]])/Table2[[#This Row],[200D EMA]]</f>
        <v>0.17604054197057503</v>
      </c>
      <c r="V183">
        <v>1.1819248347657101</v>
      </c>
      <c r="W183">
        <v>1578.3</v>
      </c>
      <c r="X183">
        <v>1602.8</v>
      </c>
      <c r="Y183">
        <v>1565.55</v>
      </c>
      <c r="Z183">
        <v>1629.95</v>
      </c>
      <c r="AA183">
        <v>1510.4</v>
      </c>
      <c r="AB183">
        <v>1771.2</v>
      </c>
      <c r="AC183" s="1">
        <f>(Table2[[#This Row],[Close Price]]/Table2[[#This Row],[Day Low]])-1</f>
        <v>9.6622948742317583E-3</v>
      </c>
      <c r="AD183" s="1">
        <f>(Table2[[#This Row],[Day High]]/Table2[[#This Row],[Close Price]])-1</f>
        <v>5.8046499952935093E-3</v>
      </c>
      <c r="AE183" s="1">
        <f>(Table2[[#This Row],[Close Price]]/Table2[[#This Row],[Current Week Low]])-1</f>
        <v>1.7885088307623587E-2</v>
      </c>
      <c r="AF183" s="1">
        <f>(Table2[[#This Row],[Current Week High]]/Table2[[#This Row],[Close Price]])-1</f>
        <v>2.2842082143641695E-2</v>
      </c>
      <c r="AG183" s="1">
        <f>(Table2[[#This Row],[Close Price]]/Table2[[#This Row],[Current Month Low]])-1</f>
        <v>5.5051641949152463E-2</v>
      </c>
      <c r="AH183" s="1">
        <f>(Table2[[#This Row],[Current Month High]]/Table2[[#This Row],[Close Price]])-1</f>
        <v>0.11148065639609683</v>
      </c>
      <c r="AI183">
        <v>13.237739637915301</v>
      </c>
      <c r="AJ183">
        <v>70.278356574237307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0.01</v>
      </c>
      <c r="AM183" t="s">
        <v>3133</v>
      </c>
      <c r="AN183">
        <v>7.0000000000000007E-2</v>
      </c>
      <c r="AO183" t="s">
        <v>3133</v>
      </c>
      <c r="AP183">
        <v>9.4346599470480005E-2</v>
      </c>
      <c r="AQ183">
        <f>(Table2[[#This Row],[Sharpe Ratio]]-AVERAGE(Table2[Sharpe Ratio]))/_xlfn.STDEV.P(Table2[Sharpe Ratio])</f>
        <v>0.33570506037199743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1.6824240728749413</v>
      </c>
      <c r="AS183">
        <f>_xlfn.RANK.AVG(Table2[[#This Row],[1Y Return vs Nifty Z-Score]],Table2[1Y Return vs Nifty Z-Score])</f>
        <v>263</v>
      </c>
      <c r="AT183">
        <f>_xlfn.RANK.AVG(Table2[[#This Row],[6M Return vs Nifty Z-Score]],Table2[6M Return vs Nifty Z-Score])</f>
        <v>151</v>
      </c>
      <c r="AU183">
        <f>_xlfn.RANK.AVG(Table2[[#This Row],[Sharpe Ratio Z-Score]],Table2[Sharpe Ratio Z-Score])</f>
        <v>254</v>
      </c>
      <c r="AV183">
        <f>(Table2[[#This Row],[Rank 1Y]]+Table2[[#This Row],[Rank 6M]]+Table2[[#This Row],[Rank Sharpe]])/3</f>
        <v>222.66666666666666</v>
      </c>
    </row>
    <row r="184" spans="1:48" x14ac:dyDescent="0.3">
      <c r="A184" t="s">
        <v>284</v>
      </c>
      <c r="B184" t="s">
        <v>285</v>
      </c>
      <c r="C184" t="s">
        <v>3090</v>
      </c>
      <c r="D184" t="s">
        <v>183</v>
      </c>
      <c r="E184">
        <v>94104.30950766</v>
      </c>
      <c r="F184">
        <v>3459.9</v>
      </c>
      <c r="G184">
        <v>50.934049758869001</v>
      </c>
      <c r="H184">
        <f>(Table2[[#This Row],[1Y Return vs Nifty]]-AVERAGE(Table2[1Y Return vs Nifty]))/_xlfn.STDEV.P(Table2[1Y Return vs Nifty])</f>
        <v>0.25291543454512366</v>
      </c>
      <c r="I184">
        <v>15.7266373052866</v>
      </c>
      <c r="J184">
        <f>(Table2[[#This Row],[1M Return vs Nifty]]-AVERAGE(Table2[1M Return vs Nifty]))/_xlfn.STDEV.P(Table2[1M Return vs Nifty])</f>
        <v>1.5325620111657414</v>
      </c>
      <c r="K184">
        <v>24.928472677586999</v>
      </c>
      <c r="L184">
        <f>(Table2[[#This Row],[6M Return vs Nifty]]-AVERAGE(Table2[6M Return vs Nifty]))/_xlfn.STDEV.P(Table2[6M Return vs Nifty])</f>
        <v>0.52766767818042171</v>
      </c>
      <c r="M184">
        <v>2.0905052728741098</v>
      </c>
      <c r="N184">
        <f>(Table2[[#This Row],[1W Return vs Nifty]]-AVERAGE(Table2[1W Return vs Nifty]))/_xlfn.STDEV.P(Table2[1W Return vs Nifty])</f>
        <v>0.492053369685025</v>
      </c>
      <c r="O184">
        <v>3290.02</v>
      </c>
      <c r="P184">
        <v>3099.8737339847999</v>
      </c>
      <c r="Q184">
        <v>2669.98968812863</v>
      </c>
      <c r="R184">
        <v>81.438849046901495</v>
      </c>
      <c r="S184" s="1">
        <f>(Table2[[#This Row],[Close Price]]-Table2[[#This Row],[20D EMA]])/Table2[[#This Row],[20D EMA]]</f>
        <v>5.1634944468422719E-2</v>
      </c>
      <c r="T184" s="1">
        <f>(Table2[[#This Row],[Close Price]]-Table2[[#This Row],[50D EMA]])/Table2[[#This Row],[50D EMA]]</f>
        <v>0.11614223575242101</v>
      </c>
      <c r="U184" s="1">
        <f>(Table2[[#This Row],[Close Price]]-Table2[[#This Row],[200D EMA]])/Table2[[#This Row],[200D EMA]]</f>
        <v>0.29584770135386201</v>
      </c>
      <c r="V184">
        <v>1.5404965077855299</v>
      </c>
      <c r="W184">
        <v>3460.25</v>
      </c>
      <c r="X184">
        <v>3489.4</v>
      </c>
      <c r="Y184">
        <v>3432.5</v>
      </c>
      <c r="Z184">
        <v>3493.65</v>
      </c>
      <c r="AA184">
        <v>3302</v>
      </c>
      <c r="AB184">
        <v>3493.65</v>
      </c>
      <c r="AC184" s="1">
        <f>(Table2[[#This Row],[Close Price]]/Table2[[#This Row],[Day Low]])-1</f>
        <v>-1.0114876092770508E-4</v>
      </c>
      <c r="AD184" s="1">
        <f>(Table2[[#This Row],[Day High]]/Table2[[#This Row],[Close Price]])-1</f>
        <v>8.5262579843348174E-3</v>
      </c>
      <c r="AE184" s="1">
        <f>(Table2[[#This Row],[Close Price]]/Table2[[#This Row],[Current Week Low]])-1</f>
        <v>7.9825200291332443E-3</v>
      </c>
      <c r="AF184" s="1">
        <f>(Table2[[#This Row],[Current Week High]]/Table2[[#This Row],[Close Price]])-1</f>
        <v>9.7546171854678843E-3</v>
      </c>
      <c r="AG184" s="1">
        <f>(Table2[[#This Row],[Close Price]]/Table2[[#This Row],[Current Month Low]])-1</f>
        <v>4.7819503331314461E-2</v>
      </c>
      <c r="AH184" s="1">
        <f>(Table2[[#This Row],[Current Month High]]/Table2[[#This Row],[Close Price]])-1</f>
        <v>9.7546171854678843E-3</v>
      </c>
      <c r="AI184">
        <v>0.97546171854678798</v>
      </c>
      <c r="AJ184">
        <v>81.241487689889993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0.15</v>
      </c>
      <c r="AM184" t="s">
        <v>3133</v>
      </c>
      <c r="AN184">
        <v>9.75</v>
      </c>
      <c r="AO184" t="s">
        <v>3133</v>
      </c>
      <c r="AP184">
        <v>8.9137795039336998E-2</v>
      </c>
      <c r="AQ184">
        <f>(Table2[[#This Row],[Sharpe Ratio]]-AVERAGE(Table2[Sharpe Ratio]))/_xlfn.STDEV.P(Table2[Sharpe Ratio])</f>
        <v>0.2762361266607597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3.0814346202370717</v>
      </c>
      <c r="AS184">
        <f>_xlfn.RANK.AVG(Table2[[#This Row],[1Y Return vs Nifty Z-Score]],Table2[1Y Return vs Nifty Z-Score])</f>
        <v>225</v>
      </c>
      <c r="AT184">
        <f>_xlfn.RANK.AVG(Table2[[#This Row],[6M Return vs Nifty Z-Score]],Table2[6M Return vs Nifty Z-Score])</f>
        <v>180</v>
      </c>
      <c r="AU184">
        <f>_xlfn.RANK.AVG(Table2[[#This Row],[Sharpe Ratio Z-Score]],Table2[Sharpe Ratio Z-Score])</f>
        <v>267</v>
      </c>
      <c r="AV184">
        <f>(Table2[[#This Row],[Rank 1Y]]+Table2[[#This Row],[Rank 6M]]+Table2[[#This Row],[Rank Sharpe]])/3</f>
        <v>224</v>
      </c>
    </row>
    <row r="185" spans="1:48" x14ac:dyDescent="0.3">
      <c r="A185" t="s">
        <v>746</v>
      </c>
      <c r="B185" t="s">
        <v>747</v>
      </c>
      <c r="C185" t="s">
        <v>3088</v>
      </c>
      <c r="D185" t="s">
        <v>419</v>
      </c>
      <c r="E185">
        <v>21829.601606925</v>
      </c>
      <c r="F185">
        <v>6150.75</v>
      </c>
      <c r="G185">
        <v>110.118214767206</v>
      </c>
      <c r="H185">
        <f>(Table2[[#This Row],[1Y Return vs Nifty]]-AVERAGE(Table2[1Y Return vs Nifty]))/_xlfn.STDEV.P(Table2[1Y Return vs Nifty])</f>
        <v>1.1433471144497183</v>
      </c>
      <c r="I185">
        <v>32.286007741649598</v>
      </c>
      <c r="J185">
        <f>(Table2[[#This Row],[1M Return vs Nifty]]-AVERAGE(Table2[1M Return vs Nifty]))/_xlfn.STDEV.P(Table2[1M Return vs Nifty])</f>
        <v>3.1137239717539873</v>
      </c>
      <c r="K185">
        <v>68.731928419764898</v>
      </c>
      <c r="L185">
        <f>(Table2[[#This Row],[6M Return vs Nifty]]-AVERAGE(Table2[6M Return vs Nifty]))/_xlfn.STDEV.P(Table2[6M Return vs Nifty])</f>
        <v>1.9540358207548725</v>
      </c>
      <c r="M185">
        <v>1.6250062423093099</v>
      </c>
      <c r="N185">
        <f>(Table2[[#This Row],[1W Return vs Nifty]]-AVERAGE(Table2[1W Return vs Nifty]))/_xlfn.STDEV.P(Table2[1W Return vs Nifty])</f>
        <v>0.40203070791036766</v>
      </c>
      <c r="O185">
        <v>5808.2</v>
      </c>
      <c r="P185">
        <v>5400.7453045122402</v>
      </c>
      <c r="Q185">
        <v>4276.4842409279499</v>
      </c>
      <c r="R185">
        <v>57.670850586785399</v>
      </c>
      <c r="S185" s="1">
        <f>(Table2[[#This Row],[Close Price]]-Table2[[#This Row],[20D EMA]])/Table2[[#This Row],[20D EMA]]</f>
        <v>5.8976963603181741E-2</v>
      </c>
      <c r="T185" s="1">
        <f>(Table2[[#This Row],[Close Price]]-Table2[[#This Row],[50D EMA]])/Table2[[#This Row],[50D EMA]]</f>
        <v>0.13887059159430132</v>
      </c>
      <c r="U185" s="1">
        <f>(Table2[[#This Row],[Close Price]]-Table2[[#This Row],[200D EMA]])/Table2[[#This Row],[200D EMA]]</f>
        <v>0.43827257473193798</v>
      </c>
      <c r="V185">
        <v>1.714072034208</v>
      </c>
      <c r="W185">
        <v>6120</v>
      </c>
      <c r="X185">
        <v>6270</v>
      </c>
      <c r="Y185">
        <v>6135</v>
      </c>
      <c r="Z185">
        <v>6453.8</v>
      </c>
      <c r="AA185">
        <v>5758.7</v>
      </c>
      <c r="AB185">
        <v>6719</v>
      </c>
      <c r="AC185" s="1">
        <f>(Table2[[#This Row],[Close Price]]/Table2[[#This Row],[Day Low]])-1</f>
        <v>5.0245098039216618E-3</v>
      </c>
      <c r="AD185" s="1">
        <f>(Table2[[#This Row],[Day High]]/Table2[[#This Row],[Close Price]])-1</f>
        <v>1.938787952688692E-2</v>
      </c>
      <c r="AE185" s="1">
        <f>(Table2[[#This Row],[Close Price]]/Table2[[#This Row],[Current Week Low]])-1</f>
        <v>2.5672371638141289E-3</v>
      </c>
      <c r="AF185" s="1">
        <f>(Table2[[#This Row],[Current Week High]]/Table2[[#This Row],[Close Price]])-1</f>
        <v>4.927041417713296E-2</v>
      </c>
      <c r="AG185" s="1">
        <f>(Table2[[#This Row],[Close Price]]/Table2[[#This Row],[Current Month Low]])-1</f>
        <v>6.8079601298904224E-2</v>
      </c>
      <c r="AH185" s="1">
        <f>(Table2[[#This Row],[Current Month High]]/Table2[[#This Row],[Close Price]])-1</f>
        <v>9.2387107263341761E-2</v>
      </c>
      <c r="AI185">
        <v>9.2387107263341708</v>
      </c>
      <c r="AJ185">
        <v>192.892857142857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0.19</v>
      </c>
      <c r="AM185" t="s">
        <v>3133</v>
      </c>
      <c r="AN185">
        <v>10.86</v>
      </c>
      <c r="AO185" t="s">
        <v>3133</v>
      </c>
      <c r="AQ185">
        <f>(Table2[[#This Row],[Sharpe Ratio]]-AVERAGE(Table2[Sharpe Ratio]))/_xlfn.STDEV.P(Table2[Sharpe Ratio])</f>
        <v>-0.74145031068490286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5.8716873041840429</v>
      </c>
      <c r="AS185">
        <f>_xlfn.RANK.AVG(Table2[[#This Row],[1Y Return vs Nifty Z-Score]],Table2[1Y Return vs Nifty Z-Score])</f>
        <v>88</v>
      </c>
      <c r="AT185">
        <f>_xlfn.RANK.AVG(Table2[[#This Row],[6M Return vs Nifty Z-Score]],Table2[6M Return vs Nifty Z-Score])</f>
        <v>34</v>
      </c>
      <c r="AU185">
        <f>_xlfn.RANK.AVG(Table2[[#This Row],[Sharpe Ratio Z-Score]],Table2[Sharpe Ratio Z-Score])</f>
        <v>550.5</v>
      </c>
      <c r="AV185">
        <f>(Table2[[#This Row],[Rank 1Y]]+Table2[[#This Row],[Rank 6M]]+Table2[[#This Row],[Rank Sharpe]])/3</f>
        <v>224.16666666666666</v>
      </c>
    </row>
    <row r="186" spans="1:48" x14ac:dyDescent="0.3">
      <c r="A186" t="s">
        <v>760</v>
      </c>
      <c r="B186" t="s">
        <v>761</v>
      </c>
      <c r="C186" t="s">
        <v>3102</v>
      </c>
      <c r="D186" t="s">
        <v>377</v>
      </c>
      <c r="E186">
        <v>21124.392359325</v>
      </c>
      <c r="F186">
        <v>527.25</v>
      </c>
      <c r="G186">
        <v>81.731698702845904</v>
      </c>
      <c r="H186">
        <f>(Table2[[#This Row],[1Y Return vs Nifty]]-AVERAGE(Table2[1Y Return vs Nifty]))/_xlfn.STDEV.P(Table2[1Y Return vs Nifty])</f>
        <v>0.71626914211934278</v>
      </c>
      <c r="I186">
        <v>5.9759516742210899</v>
      </c>
      <c r="J186">
        <f>(Table2[[#This Row],[1M Return vs Nifty]]-AVERAGE(Table2[1M Return vs Nifty]))/_xlfn.STDEV.P(Table2[1M Return vs Nifty])</f>
        <v>0.60152340261817094</v>
      </c>
      <c r="K186">
        <v>35.908148827861098</v>
      </c>
      <c r="L186">
        <f>(Table2[[#This Row],[6M Return vs Nifty]]-AVERAGE(Table2[6M Return vs Nifty]))/_xlfn.STDEV.P(Table2[6M Return vs Nifty])</f>
        <v>0.88519792348149262</v>
      </c>
      <c r="M186">
        <v>0.82945597800469995</v>
      </c>
      <c r="N186">
        <f>(Table2[[#This Row],[1W Return vs Nifty]]-AVERAGE(Table2[1W Return vs Nifty]))/_xlfn.STDEV.P(Table2[1W Return vs Nifty])</f>
        <v>0.24817957683209646</v>
      </c>
      <c r="O186">
        <v>508.84</v>
      </c>
      <c r="P186">
        <v>485.288518737397</v>
      </c>
      <c r="Q186">
        <v>405.50989101026499</v>
      </c>
      <c r="R186">
        <v>61.591681662360003</v>
      </c>
      <c r="S186" s="1">
        <f>(Table2[[#This Row],[Close Price]]-Table2[[#This Row],[20D EMA]])/Table2[[#This Row],[20D EMA]]</f>
        <v>3.6180331734926553E-2</v>
      </c>
      <c r="T186" s="1">
        <f>(Table2[[#This Row],[Close Price]]-Table2[[#This Row],[50D EMA]])/Table2[[#This Row],[50D EMA]]</f>
        <v>8.6467080185157891E-2</v>
      </c>
      <c r="U186" s="1">
        <f>(Table2[[#This Row],[Close Price]]-Table2[[#This Row],[200D EMA]])/Table2[[#This Row],[200D EMA]]</f>
        <v>0.30021489410884261</v>
      </c>
      <c r="V186">
        <v>0.87269732470321804</v>
      </c>
      <c r="W186">
        <v>513.79999999999995</v>
      </c>
      <c r="X186">
        <v>530.5</v>
      </c>
      <c r="Y186">
        <v>515.70000000000005</v>
      </c>
      <c r="Z186">
        <v>536.5</v>
      </c>
      <c r="AA186">
        <v>487.75</v>
      </c>
      <c r="AB186">
        <v>538.5</v>
      </c>
      <c r="AC186" s="1">
        <f>(Table2[[#This Row],[Close Price]]/Table2[[#This Row],[Day Low]])-1</f>
        <v>2.617750097314131E-2</v>
      </c>
      <c r="AD186" s="1">
        <f>(Table2[[#This Row],[Day High]]/Table2[[#This Row],[Close Price]])-1</f>
        <v>6.1640587956377502E-3</v>
      </c>
      <c r="AE186" s="1">
        <f>(Table2[[#This Row],[Close Price]]/Table2[[#This Row],[Current Week Low]])-1</f>
        <v>2.2396742292030147E-2</v>
      </c>
      <c r="AF186" s="1">
        <f>(Table2[[#This Row],[Current Week High]]/Table2[[#This Row],[Close Price]])-1</f>
        <v>1.7543859649122862E-2</v>
      </c>
      <c r="AG186" s="1">
        <f>(Table2[[#This Row],[Close Price]]/Table2[[#This Row],[Current Month Low]])-1</f>
        <v>8.0984110712455148E-2</v>
      </c>
      <c r="AH186" s="1">
        <f>(Table2[[#This Row],[Current Month High]]/Table2[[#This Row],[Close Price]])-1</f>
        <v>2.1337126600284417E-2</v>
      </c>
      <c r="AI186">
        <v>8.93314366998578</v>
      </c>
      <c r="AJ186">
        <v>110.85782843431301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0.32</v>
      </c>
      <c r="AM186" t="s">
        <v>3133</v>
      </c>
      <c r="AN186">
        <v>8.15</v>
      </c>
      <c r="AO186" t="s">
        <v>3133</v>
      </c>
      <c r="AP186">
        <v>3.4045699025036E-2</v>
      </c>
      <c r="AQ186">
        <f>(Table2[[#This Row],[Sharpe Ratio]]-AVERAGE(Table2[Sharpe Ratio]))/_xlfn.STDEV.P(Table2[Sharpe Ratio])</f>
        <v>-0.35275047654113367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2.0984195685099691</v>
      </c>
      <c r="AS186">
        <f>_xlfn.RANK.AVG(Table2[[#This Row],[1Y Return vs Nifty Z-Score]],Table2[1Y Return vs Nifty Z-Score])</f>
        <v>123</v>
      </c>
      <c r="AT186">
        <f>_xlfn.RANK.AVG(Table2[[#This Row],[6M Return vs Nifty Z-Score]],Table2[6M Return vs Nifty Z-Score])</f>
        <v>120</v>
      </c>
      <c r="AU186">
        <f>_xlfn.RANK.AVG(Table2[[#This Row],[Sharpe Ratio Z-Score]],Table2[Sharpe Ratio Z-Score])</f>
        <v>432</v>
      </c>
      <c r="AV186">
        <f>(Table2[[#This Row],[Rank 1Y]]+Table2[[#This Row],[Rank 6M]]+Table2[[#This Row],[Rank Sharpe]])/3</f>
        <v>225</v>
      </c>
    </row>
    <row r="187" spans="1:48" x14ac:dyDescent="0.3">
      <c r="A187" t="s">
        <v>622</v>
      </c>
      <c r="B187" t="s">
        <v>623</v>
      </c>
      <c r="C187" t="s">
        <v>3095</v>
      </c>
      <c r="D187" t="s">
        <v>624</v>
      </c>
      <c r="E187">
        <v>29276.652205499999</v>
      </c>
      <c r="F187">
        <v>302.75</v>
      </c>
      <c r="G187">
        <v>73.337663711686702</v>
      </c>
      <c r="H187">
        <f>(Table2[[#This Row],[1Y Return vs Nifty]]-AVERAGE(Table2[1Y Return vs Nifty]))/_xlfn.STDEV.P(Table2[1Y Return vs Nifty])</f>
        <v>0.58998004642452362</v>
      </c>
      <c r="I187">
        <v>-8.6033172073705693</v>
      </c>
      <c r="J187">
        <f>(Table2[[#This Row],[1M Return vs Nifty]]-AVERAGE(Table2[1M Return vs Nifty]))/_xlfn.STDEV.P(Table2[1M Return vs Nifty])</f>
        <v>-0.7905697000362627</v>
      </c>
      <c r="K187">
        <v>13.014575439362</v>
      </c>
      <c r="L187">
        <f>(Table2[[#This Row],[6M Return vs Nifty]]-AVERAGE(Table2[6M Return vs Nifty]))/_xlfn.STDEV.P(Table2[6M Return vs Nifty])</f>
        <v>0.13971647235473833</v>
      </c>
      <c r="M187">
        <v>-0.413355360994756</v>
      </c>
      <c r="N187">
        <f>(Table2[[#This Row],[1W Return vs Nifty]]-AVERAGE(Table2[1W Return vs Nifty]))/_xlfn.STDEV.P(Table2[1W Return vs Nifty])</f>
        <v>7.8328145956440293E-3</v>
      </c>
      <c r="O187">
        <v>309.60000000000002</v>
      </c>
      <c r="P187">
        <v>321.38784443227399</v>
      </c>
      <c r="Q187">
        <v>283.74885540630601</v>
      </c>
      <c r="R187">
        <v>46.069650902870499</v>
      </c>
      <c r="S187" s="1">
        <f>(Table2[[#This Row],[Close Price]]-Table2[[#This Row],[20D EMA]])/Table2[[#This Row],[20D EMA]]</f>
        <v>-2.2125322997416094E-2</v>
      </c>
      <c r="T187" s="1">
        <f>(Table2[[#This Row],[Close Price]]-Table2[[#This Row],[50D EMA]])/Table2[[#This Row],[50D EMA]]</f>
        <v>-5.7991752815659284E-2</v>
      </c>
      <c r="U187" s="1">
        <f>(Table2[[#This Row],[Close Price]]-Table2[[#This Row],[200D EMA]])/Table2[[#This Row],[200D EMA]]</f>
        <v>6.6964656356008387E-2</v>
      </c>
      <c r="V187">
        <v>0.52437452988356603</v>
      </c>
      <c r="W187">
        <v>310.3</v>
      </c>
      <c r="X187">
        <v>319.5</v>
      </c>
      <c r="Y187">
        <v>298</v>
      </c>
      <c r="Z187">
        <v>305.75</v>
      </c>
      <c r="AA187">
        <v>282.10000000000002</v>
      </c>
      <c r="AB187">
        <v>329.7</v>
      </c>
      <c r="AC187" s="1">
        <f>(Table2[[#This Row],[Close Price]]/Table2[[#This Row],[Day Low]])-1</f>
        <v>-2.4331292297776419E-2</v>
      </c>
      <c r="AD187" s="1">
        <f>(Table2[[#This Row],[Day High]]/Table2[[#This Row],[Close Price]])-1</f>
        <v>5.5326176713459851E-2</v>
      </c>
      <c r="AE187" s="1">
        <f>(Table2[[#This Row],[Close Price]]/Table2[[#This Row],[Current Week Low]])-1</f>
        <v>1.5939597315436149E-2</v>
      </c>
      <c r="AF187" s="1">
        <f>(Table2[[#This Row],[Current Week High]]/Table2[[#This Row],[Close Price]])-1</f>
        <v>9.9091659785301989E-3</v>
      </c>
      <c r="AG187" s="1">
        <f>(Table2[[#This Row],[Close Price]]/Table2[[#This Row],[Current Month Low]])-1</f>
        <v>7.3200992555831235E-2</v>
      </c>
      <c r="AH187" s="1">
        <f>(Table2[[#This Row],[Current Month High]]/Table2[[#This Row],[Close Price]])-1</f>
        <v>8.9017341040462439E-2</v>
      </c>
      <c r="AI187">
        <v>37.341040462427699</v>
      </c>
      <c r="AJ187">
        <v>124.093264248704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-0.12</v>
      </c>
      <c r="AM187" t="s">
        <v>3132</v>
      </c>
      <c r="AN187">
        <v>-1.99</v>
      </c>
      <c r="AO187" t="s">
        <v>3132</v>
      </c>
      <c r="AP187">
        <v>9.3584181054698998E-2</v>
      </c>
      <c r="AQ187">
        <f>(Table2[[#This Row],[Sharpe Ratio]]-AVERAGE(Table2[Sharpe Ratio]))/_xlfn.STDEV.P(Table2[Sharpe Ratio])</f>
        <v>0.32700052733995993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144</v>
      </c>
      <c r="AT187">
        <f>_xlfn.RANK.AVG(Table2[[#This Row],[6M Return vs Nifty Z-Score]],Table2[6M Return vs Nifty Z-Score])</f>
        <v>279</v>
      </c>
      <c r="AU187">
        <f>_xlfn.RANK.AVG(Table2[[#This Row],[Sharpe Ratio Z-Score]],Table2[Sharpe Ratio Z-Score])</f>
        <v>256</v>
      </c>
      <c r="AV187">
        <f>(Table2[[#This Row],[Rank 1Y]]+Table2[[#This Row],[Rank 6M]]+Table2[[#This Row],[Rank Sharpe]])/3</f>
        <v>226.33333333333334</v>
      </c>
    </row>
    <row r="188" spans="1:48" x14ac:dyDescent="0.3">
      <c r="A188" t="s">
        <v>1730</v>
      </c>
      <c r="B188" t="s">
        <v>1731</v>
      </c>
      <c r="C188" t="s">
        <v>609</v>
      </c>
      <c r="D188" t="s">
        <v>609</v>
      </c>
      <c r="E188">
        <v>4550.1703819000004</v>
      </c>
      <c r="F188">
        <v>220.31</v>
      </c>
      <c r="G188">
        <v>42.218929741645901</v>
      </c>
      <c r="H188">
        <f>(Table2[[#This Row],[1Y Return vs Nifty]]-AVERAGE(Table2[1Y Return vs Nifty]))/_xlfn.STDEV.P(Table2[1Y Return vs Nifty])</f>
        <v>0.121795582530434</v>
      </c>
      <c r="I188">
        <v>-1.08610434068516</v>
      </c>
      <c r="J188">
        <f>(Table2[[#This Row],[1M Return vs Nifty]]-AVERAGE(Table2[1M Return vs Nifty]))/_xlfn.STDEV.P(Table2[1M Return vs Nifty])</f>
        <v>-7.2792953624033513E-2</v>
      </c>
      <c r="K188">
        <v>27.646266204433601</v>
      </c>
      <c r="L188">
        <f>(Table2[[#This Row],[6M Return vs Nifty]]-AVERAGE(Table2[6M Return vs Nifty]))/_xlfn.STDEV.P(Table2[6M Return vs Nifty])</f>
        <v>0.61616695384502052</v>
      </c>
      <c r="M188">
        <v>-0.84730504898675396</v>
      </c>
      <c r="N188">
        <f>(Table2[[#This Row],[1W Return vs Nifty]]-AVERAGE(Table2[1W Return vs Nifty]))/_xlfn.STDEV.P(Table2[1W Return vs Nifty])</f>
        <v>-7.6088533085623883E-2</v>
      </c>
      <c r="O188">
        <v>218.64</v>
      </c>
      <c r="P188">
        <v>207.18537777347501</v>
      </c>
      <c r="Q188">
        <v>175.01074682291301</v>
      </c>
      <c r="R188">
        <v>51.006497614843802</v>
      </c>
      <c r="S188" s="1">
        <f>(Table2[[#This Row],[Close Price]]-Table2[[#This Row],[20D EMA]])/Table2[[#This Row],[20D EMA]]</f>
        <v>7.6381266008050492E-3</v>
      </c>
      <c r="T188" s="1">
        <f>(Table2[[#This Row],[Close Price]]-Table2[[#This Row],[50D EMA]])/Table2[[#This Row],[50D EMA]]</f>
        <v>6.3347241815852107E-2</v>
      </c>
      <c r="U188" s="1">
        <f>(Table2[[#This Row],[Close Price]]-Table2[[#This Row],[200D EMA]])/Table2[[#This Row],[200D EMA]]</f>
        <v>0.2588369800108542</v>
      </c>
      <c r="V188">
        <v>0.65340092525099103</v>
      </c>
      <c r="W188">
        <v>219.26</v>
      </c>
      <c r="X188">
        <v>224</v>
      </c>
      <c r="Y188">
        <v>214.7</v>
      </c>
      <c r="Z188">
        <v>223.6</v>
      </c>
      <c r="AA188">
        <v>207.6</v>
      </c>
      <c r="AB188">
        <v>235.4</v>
      </c>
      <c r="AC188" s="1">
        <f>(Table2[[#This Row],[Close Price]]/Table2[[#This Row],[Day Low]])-1</f>
        <v>4.7888351728542222E-3</v>
      </c>
      <c r="AD188" s="1">
        <f>(Table2[[#This Row],[Day High]]/Table2[[#This Row],[Close Price]])-1</f>
        <v>1.6749126231219602E-2</v>
      </c>
      <c r="AE188" s="1">
        <f>(Table2[[#This Row],[Close Price]]/Table2[[#This Row],[Current Week Low]])-1</f>
        <v>2.6129482999534215E-2</v>
      </c>
      <c r="AF188" s="1">
        <f>(Table2[[#This Row],[Current Week High]]/Table2[[#This Row],[Close Price]])-1</f>
        <v>1.4933502791520947E-2</v>
      </c>
      <c r="AG188" s="1">
        <f>(Table2[[#This Row],[Close Price]]/Table2[[#This Row],[Current Month Low]])-1</f>
        <v>6.1223506743737888E-2</v>
      </c>
      <c r="AH188" s="1">
        <f>(Table2[[#This Row],[Current Month High]]/Table2[[#This Row],[Close Price]])-1</f>
        <v>6.8494394262629932E-2</v>
      </c>
      <c r="AI188">
        <v>10.3899051336752</v>
      </c>
      <c r="AJ188">
        <v>84.591537494763301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0.12</v>
      </c>
      <c r="AM188" t="s">
        <v>3133</v>
      </c>
      <c r="AN188">
        <v>-6.09</v>
      </c>
      <c r="AO188" t="s">
        <v>3132</v>
      </c>
      <c r="AP188">
        <v>9.1996818922264995E-2</v>
      </c>
      <c r="AQ188">
        <f>(Table2[[#This Row],[Sharpe Ratio]]-AVERAGE(Table2[Sharpe Ratio]))/_xlfn.STDEV.P(Table2[Sharpe Ratio])</f>
        <v>0.3088776097535279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0.89795865941932496</v>
      </c>
      <c r="AS188">
        <f>_xlfn.RANK.AVG(Table2[[#This Row],[1Y Return vs Nifty Z-Score]],Table2[1Y Return vs Nifty Z-Score])</f>
        <v>262</v>
      </c>
      <c r="AT188">
        <f>_xlfn.RANK.AVG(Table2[[#This Row],[6M Return vs Nifty Z-Score]],Table2[6M Return vs Nifty Z-Score])</f>
        <v>157</v>
      </c>
      <c r="AU188">
        <f>_xlfn.RANK.AVG(Table2[[#This Row],[Sharpe Ratio Z-Score]],Table2[Sharpe Ratio Z-Score])</f>
        <v>260</v>
      </c>
      <c r="AV188">
        <f>(Table2[[#This Row],[Rank 1Y]]+Table2[[#This Row],[Rank 6M]]+Table2[[#This Row],[Rank Sharpe]])/3</f>
        <v>226.33333333333334</v>
      </c>
    </row>
    <row r="189" spans="1:48" x14ac:dyDescent="0.3">
      <c r="A189" t="s">
        <v>1485</v>
      </c>
      <c r="B189" t="s">
        <v>1486</v>
      </c>
      <c r="C189" t="s">
        <v>3092</v>
      </c>
      <c r="D189" t="s">
        <v>54</v>
      </c>
      <c r="E189">
        <v>6708.4562888</v>
      </c>
      <c r="F189">
        <v>686</v>
      </c>
      <c r="G189">
        <v>78.425011810845803</v>
      </c>
      <c r="H189">
        <f>(Table2[[#This Row],[1Y Return vs Nifty]]-AVERAGE(Table2[1Y Return vs Nifty]))/_xlfn.STDEV.P(Table2[1Y Return vs Nifty])</f>
        <v>0.66651970721986598</v>
      </c>
      <c r="I189">
        <v>5.8545746349841101</v>
      </c>
      <c r="J189">
        <f>(Table2[[#This Row],[1M Return vs Nifty]]-AVERAGE(Table2[1M Return vs Nifty]))/_xlfn.STDEV.P(Table2[1M Return vs Nifty])</f>
        <v>0.58993378584693756</v>
      </c>
      <c r="K189">
        <v>72.796564228220703</v>
      </c>
      <c r="L189">
        <f>(Table2[[#This Row],[6M Return vs Nifty]]-AVERAGE(Table2[6M Return vs Nifty]))/_xlfn.STDEV.P(Table2[6M Return vs Nifty])</f>
        <v>2.0863922052025541</v>
      </c>
      <c r="M189">
        <v>1.7500822551978601</v>
      </c>
      <c r="N189">
        <f>(Table2[[#This Row],[1W Return vs Nifty]]-AVERAGE(Table2[1W Return vs Nifty]))/_xlfn.STDEV.P(Table2[1W Return vs Nifty])</f>
        <v>0.4262191054473658</v>
      </c>
      <c r="O189">
        <v>671.84</v>
      </c>
      <c r="P189">
        <v>622.94214251897904</v>
      </c>
      <c r="Q189">
        <v>493.409424455259</v>
      </c>
      <c r="R189">
        <v>52.290939391272602</v>
      </c>
      <c r="S189" s="1">
        <f>(Table2[[#This Row],[Close Price]]-Table2[[#This Row],[20D EMA]])/Table2[[#This Row],[20D EMA]]</f>
        <v>2.1076446773041151E-2</v>
      </c>
      <c r="T189" s="1">
        <f>(Table2[[#This Row],[Close Price]]-Table2[[#This Row],[50D EMA]])/Table2[[#This Row],[50D EMA]]</f>
        <v>0.10122586541670649</v>
      </c>
      <c r="U189" s="1">
        <f>(Table2[[#This Row],[Close Price]]-Table2[[#This Row],[200D EMA]])/Table2[[#This Row],[200D EMA]]</f>
        <v>0.39032609836621507</v>
      </c>
      <c r="V189">
        <v>1.09088076660749</v>
      </c>
      <c r="W189">
        <v>669.35</v>
      </c>
      <c r="X189">
        <v>687.95</v>
      </c>
      <c r="Y189">
        <v>682</v>
      </c>
      <c r="Z189">
        <v>707.55</v>
      </c>
      <c r="AA189">
        <v>656</v>
      </c>
      <c r="AB189">
        <v>739.4</v>
      </c>
      <c r="AC189" s="1">
        <f>(Table2[[#This Row],[Close Price]]/Table2[[#This Row],[Day Low]])-1</f>
        <v>2.4874878613580398E-2</v>
      </c>
      <c r="AD189" s="1">
        <f>(Table2[[#This Row],[Day High]]/Table2[[#This Row],[Close Price]])-1</f>
        <v>2.8425655976676012E-3</v>
      </c>
      <c r="AE189" s="1">
        <f>(Table2[[#This Row],[Close Price]]/Table2[[#This Row],[Current Week Low]])-1</f>
        <v>5.8651026392961825E-3</v>
      </c>
      <c r="AF189" s="1">
        <f>(Table2[[#This Row],[Current Week High]]/Table2[[#This Row],[Close Price]])-1</f>
        <v>3.1413994169096071E-2</v>
      </c>
      <c r="AG189" s="1">
        <f>(Table2[[#This Row],[Close Price]]/Table2[[#This Row],[Current Month Low]])-1</f>
        <v>4.57317073170731E-2</v>
      </c>
      <c r="AH189" s="1">
        <f>(Table2[[#This Row],[Current Month High]]/Table2[[#This Row],[Close Price]])-1</f>
        <v>7.7842565597667557E-2</v>
      </c>
      <c r="AI189">
        <v>7.7842565597667503</v>
      </c>
      <c r="AJ189">
        <v>131.13207547169799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0.18</v>
      </c>
      <c r="AM189" t="s">
        <v>3133</v>
      </c>
      <c r="AN189">
        <v>3.56</v>
      </c>
      <c r="AO189" t="s">
        <v>3133</v>
      </c>
      <c r="AP189">
        <v>3.2941624285369999E-3</v>
      </c>
      <c r="AQ189">
        <f>(Table2[[#This Row],[Sharpe Ratio]]-AVERAGE(Table2[Sharpe Ratio]))/_xlfn.STDEV.P(Table2[Sharpe Ratio])</f>
        <v>-0.70384084968739546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3.0652239540293276</v>
      </c>
      <c r="AS189">
        <f>_xlfn.RANK.AVG(Table2[[#This Row],[1Y Return vs Nifty Z-Score]],Table2[1Y Return vs Nifty Z-Score])</f>
        <v>128</v>
      </c>
      <c r="AT189">
        <f>_xlfn.RANK.AVG(Table2[[#This Row],[6M Return vs Nifty Z-Score]],Table2[6M Return vs Nifty Z-Score])</f>
        <v>29</v>
      </c>
      <c r="AU189">
        <f>_xlfn.RANK.AVG(Table2[[#This Row],[Sharpe Ratio Z-Score]],Table2[Sharpe Ratio Z-Score])</f>
        <v>523</v>
      </c>
      <c r="AV189">
        <f>(Table2[[#This Row],[Rank 1Y]]+Table2[[#This Row],[Rank 6M]]+Table2[[#This Row],[Rank Sharpe]])/3</f>
        <v>226.66666666666666</v>
      </c>
    </row>
    <row r="190" spans="1:48" x14ac:dyDescent="0.3">
      <c r="A190" t="s">
        <v>861</v>
      </c>
      <c r="B190" t="s">
        <v>862</v>
      </c>
      <c r="C190" t="s">
        <v>3088</v>
      </c>
      <c r="D190" t="s">
        <v>577</v>
      </c>
      <c r="E190">
        <v>17495.951403014999</v>
      </c>
      <c r="F190">
        <v>1021.05</v>
      </c>
      <c r="G190">
        <v>144.01807580802401</v>
      </c>
      <c r="H190">
        <f>(Table2[[#This Row],[1Y Return vs Nifty]]-AVERAGE(Table2[1Y Return vs Nifty]))/_xlfn.STDEV.P(Table2[1Y Return vs Nifty])</f>
        <v>1.6533739131864376</v>
      </c>
      <c r="I190">
        <v>41.5056797721425</v>
      </c>
      <c r="J190">
        <f>(Table2[[#This Row],[1M Return vs Nifty]]-AVERAGE(Table2[1M Return vs Nifty]))/_xlfn.STDEV.P(Table2[1M Return vs Nifty])</f>
        <v>3.9940590521084398</v>
      </c>
      <c r="K190">
        <v>42.047209574952198</v>
      </c>
      <c r="L190">
        <f>(Table2[[#This Row],[6M Return vs Nifty]]-AVERAGE(Table2[6M Return vs Nifty]))/_xlfn.STDEV.P(Table2[6M Return vs Nifty])</f>
        <v>1.0851036278743187</v>
      </c>
      <c r="M190">
        <v>29.339811194511501</v>
      </c>
      <c r="N190">
        <f>(Table2[[#This Row],[1W Return vs Nifty]]-AVERAGE(Table2[1W Return vs Nifty]))/_xlfn.STDEV.P(Table2[1W Return vs Nifty])</f>
        <v>5.7617851833074658</v>
      </c>
      <c r="O190">
        <v>852.59</v>
      </c>
      <c r="P190">
        <v>787.20771364988104</v>
      </c>
      <c r="Q190">
        <v>650.12515648061606</v>
      </c>
      <c r="R190">
        <v>73.762725760902299</v>
      </c>
      <c r="S190" s="1">
        <f>(Table2[[#This Row],[Close Price]]-Table2[[#This Row],[20D EMA]])/Table2[[#This Row],[20D EMA]]</f>
        <v>0.1975861785852519</v>
      </c>
      <c r="T190" s="1">
        <f>(Table2[[#This Row],[Close Price]]-Table2[[#This Row],[50D EMA]])/Table2[[#This Row],[50D EMA]]</f>
        <v>0.29705283916224778</v>
      </c>
      <c r="U190" s="1">
        <f>(Table2[[#This Row],[Close Price]]-Table2[[#This Row],[200D EMA]])/Table2[[#This Row],[200D EMA]]</f>
        <v>0.57054374811051212</v>
      </c>
      <c r="V190">
        <v>2.7254790906440398</v>
      </c>
      <c r="W190">
        <v>1003.1</v>
      </c>
      <c r="X190">
        <v>1049</v>
      </c>
      <c r="Y190">
        <v>996</v>
      </c>
      <c r="Z190">
        <v>1058.45</v>
      </c>
      <c r="AA190">
        <v>810.6</v>
      </c>
      <c r="AB190">
        <v>1090.8</v>
      </c>
      <c r="AC190" s="1">
        <f>(Table2[[#This Row],[Close Price]]/Table2[[#This Row],[Day Low]])-1</f>
        <v>1.7894526966404145E-2</v>
      </c>
      <c r="AD190" s="1">
        <f>(Table2[[#This Row],[Day High]]/Table2[[#This Row],[Close Price]])-1</f>
        <v>2.7373781891190552E-2</v>
      </c>
      <c r="AE190" s="1">
        <f>(Table2[[#This Row],[Close Price]]/Table2[[#This Row],[Current Week Low]])-1</f>
        <v>2.5150602409638401E-2</v>
      </c>
      <c r="AF190" s="1">
        <f>(Table2[[#This Row],[Current Week High]]/Table2[[#This Row],[Close Price]])-1</f>
        <v>3.6628960383918496E-2</v>
      </c>
      <c r="AG190" s="1">
        <f>(Table2[[#This Row],[Close Price]]/Table2[[#This Row],[Current Month Low]])-1</f>
        <v>0.25962250185048097</v>
      </c>
      <c r="AH190" s="1">
        <f>(Table2[[#This Row],[Current Month High]]/Table2[[#This Row],[Close Price]])-1</f>
        <v>6.8312031732040479E-2</v>
      </c>
      <c r="AI190">
        <v>6.8312031732040399</v>
      </c>
      <c r="AJ190">
        <v>172.28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0.27</v>
      </c>
      <c r="AM190" t="s">
        <v>3133</v>
      </c>
      <c r="AN190">
        <v>32.979999999999997</v>
      </c>
      <c r="AO190" t="s">
        <v>3133</v>
      </c>
      <c r="AQ190">
        <f>(Table2[[#This Row],[Sharpe Ratio]]-AVERAGE(Table2[Sharpe Ratio]))/_xlfn.STDEV.P(Table2[Sharpe Ratio])</f>
        <v>-0.74145031068490286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11.75287146579176</v>
      </c>
      <c r="AS190">
        <f>_xlfn.RANK.AVG(Table2[[#This Row],[1Y Return vs Nifty Z-Score]],Table2[1Y Return vs Nifty Z-Score])</f>
        <v>42</v>
      </c>
      <c r="AT190">
        <f>_xlfn.RANK.AVG(Table2[[#This Row],[6M Return vs Nifty Z-Score]],Table2[6M Return vs Nifty Z-Score])</f>
        <v>89</v>
      </c>
      <c r="AU190">
        <f>_xlfn.RANK.AVG(Table2[[#This Row],[Sharpe Ratio Z-Score]],Table2[Sharpe Ratio Z-Score])</f>
        <v>550.5</v>
      </c>
      <c r="AV190">
        <f>(Table2[[#This Row],[Rank 1Y]]+Table2[[#This Row],[Rank 6M]]+Table2[[#This Row],[Rank Sharpe]])/3</f>
        <v>227.16666666666666</v>
      </c>
    </row>
    <row r="191" spans="1:48" x14ac:dyDescent="0.3">
      <c r="A191" t="s">
        <v>289</v>
      </c>
      <c r="B191" t="s">
        <v>290</v>
      </c>
      <c r="C191" t="s">
        <v>3093</v>
      </c>
      <c r="D191" t="s">
        <v>206</v>
      </c>
      <c r="E191">
        <v>93194.003672000006</v>
      </c>
      <c r="F191">
        <v>31598</v>
      </c>
      <c r="G191">
        <v>49.261251791155303</v>
      </c>
      <c r="H191">
        <f>(Table2[[#This Row],[1Y Return vs Nifty]]-AVERAGE(Table2[1Y Return vs Nifty]))/_xlfn.STDEV.P(Table2[1Y Return vs Nifty])</f>
        <v>0.22774802187110049</v>
      </c>
      <c r="I191">
        <v>-9.6163158112733207</v>
      </c>
      <c r="J191">
        <f>(Table2[[#This Row],[1M Return vs Nifty]]-AVERAGE(Table2[1M Return vs Nifty]))/_xlfn.STDEV.P(Table2[1M Return vs Nifty])</f>
        <v>-0.88729528901776156</v>
      </c>
      <c r="K191">
        <v>12.5666918264463</v>
      </c>
      <c r="L191">
        <f>(Table2[[#This Row],[6M Return vs Nifty]]-AVERAGE(Table2[6M Return vs Nifty]))/_xlfn.STDEV.P(Table2[6M Return vs Nifty])</f>
        <v>0.12513207698638473</v>
      </c>
      <c r="M191">
        <v>-6.7393435624448701</v>
      </c>
      <c r="N191">
        <f>(Table2[[#This Row],[1W Return vs Nifty]]-AVERAGE(Table2[1W Return vs Nifty]))/_xlfn.STDEV.P(Table2[1W Return vs Nifty])</f>
        <v>-1.2155473835513892</v>
      </c>
      <c r="O191">
        <v>33399.17</v>
      </c>
      <c r="P191">
        <v>33134.053693542199</v>
      </c>
      <c r="Q191">
        <v>28577.892472555599</v>
      </c>
      <c r="R191">
        <v>21.417888044440001</v>
      </c>
      <c r="S191" s="1">
        <f>(Table2[[#This Row],[Close Price]]-Table2[[#This Row],[20D EMA]])/Table2[[#This Row],[20D EMA]]</f>
        <v>-5.3928585650481684E-2</v>
      </c>
      <c r="T191" s="1">
        <f>(Table2[[#This Row],[Close Price]]-Table2[[#This Row],[50D EMA]])/Table2[[#This Row],[50D EMA]]</f>
        <v>-4.6358761525203129E-2</v>
      </c>
      <c r="U191" s="1">
        <f>(Table2[[#This Row],[Close Price]]-Table2[[#This Row],[200D EMA]])/Table2[[#This Row],[200D EMA]]</f>
        <v>0.10567985481591133</v>
      </c>
      <c r="V191">
        <v>0.57358658285983899</v>
      </c>
      <c r="W191">
        <v>31369.599999999999</v>
      </c>
      <c r="X191">
        <v>31844.2</v>
      </c>
      <c r="Y191">
        <v>31076.95</v>
      </c>
      <c r="Z191">
        <v>31989.95</v>
      </c>
      <c r="AA191">
        <v>31076.95</v>
      </c>
      <c r="AB191">
        <v>35182.800000000003</v>
      </c>
      <c r="AC191" s="1">
        <f>(Table2[[#This Row],[Close Price]]/Table2[[#This Row],[Day Low]])-1</f>
        <v>7.2809344078343941E-3</v>
      </c>
      <c r="AD191" s="1">
        <f>(Table2[[#This Row],[Day High]]/Table2[[#This Row],[Close Price]])-1</f>
        <v>7.7916323817963651E-3</v>
      </c>
      <c r="AE191" s="1">
        <f>(Table2[[#This Row],[Close Price]]/Table2[[#This Row],[Current Week Low]])-1</f>
        <v>1.6766445870653346E-2</v>
      </c>
      <c r="AF191" s="1">
        <f>(Table2[[#This Row],[Current Week High]]/Table2[[#This Row],[Close Price]])-1</f>
        <v>1.2404266092790772E-2</v>
      </c>
      <c r="AG191" s="1">
        <f>(Table2[[#This Row],[Close Price]]/Table2[[#This Row],[Current Month Low]])-1</f>
        <v>1.6766445870653346E-2</v>
      </c>
      <c r="AH191" s="1">
        <f>(Table2[[#This Row],[Current Month High]]/Table2[[#This Row],[Close Price]])-1</f>
        <v>0.11345021836825131</v>
      </c>
      <c r="AI191">
        <v>16.076966896639</v>
      </c>
      <c r="AJ191">
        <v>76.218480130945295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-0.03</v>
      </c>
      <c r="AM191" t="s">
        <v>3132</v>
      </c>
      <c r="AN191">
        <v>-9.07</v>
      </c>
      <c r="AO191" t="s">
        <v>3132</v>
      </c>
      <c r="AP191">
        <v>0.12966911316001101</v>
      </c>
      <c r="AQ191">
        <f>(Table2[[#This Row],[Sharpe Ratio]]-AVERAGE(Table2[Sharpe Ratio]))/_xlfn.STDEV.P(Table2[Sharpe Ratio])</f>
        <v>0.73898229085462808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-1.0109802828570376</v>
      </c>
      <c r="AS191">
        <f>_xlfn.RANK.AVG(Table2[[#This Row],[1Y Return vs Nifty Z-Score]],Table2[1Y Return vs Nifty Z-Score])</f>
        <v>234</v>
      </c>
      <c r="AT191">
        <f>_xlfn.RANK.AVG(Table2[[#This Row],[6M Return vs Nifty Z-Score]],Table2[6M Return vs Nifty Z-Score])</f>
        <v>282</v>
      </c>
      <c r="AU191">
        <f>_xlfn.RANK.AVG(Table2[[#This Row],[Sharpe Ratio Z-Score]],Table2[Sharpe Ratio Z-Score])</f>
        <v>169</v>
      </c>
      <c r="AV191">
        <f>(Table2[[#This Row],[Rank 1Y]]+Table2[[#This Row],[Rank 6M]]+Table2[[#This Row],[Rank Sharpe]])/3</f>
        <v>228.33333333333334</v>
      </c>
    </row>
    <row r="192" spans="1:48" x14ac:dyDescent="0.3">
      <c r="A192" t="s">
        <v>309</v>
      </c>
      <c r="B192" t="s">
        <v>310</v>
      </c>
      <c r="C192" t="s">
        <v>3096</v>
      </c>
      <c r="D192" t="s">
        <v>311</v>
      </c>
      <c r="E192">
        <v>87847.119889305002</v>
      </c>
      <c r="F192">
        <v>617.15</v>
      </c>
      <c r="G192">
        <v>35.755495005872902</v>
      </c>
      <c r="H192">
        <f>(Table2[[#This Row],[1Y Return vs Nifty]]-AVERAGE(Table2[1Y Return vs Nifty]))/_xlfn.STDEV.P(Table2[1Y Return vs Nifty])</f>
        <v>2.4552560703272209E-2</v>
      </c>
      <c r="I192">
        <v>4.0875422914304398</v>
      </c>
      <c r="J192">
        <f>(Table2[[#This Row],[1M Return vs Nifty]]-AVERAGE(Table2[1M Return vs Nifty]))/_xlfn.STDEV.P(Table2[1M Return vs Nifty])</f>
        <v>0.42120971898139709</v>
      </c>
      <c r="K192">
        <v>3.72168134587776</v>
      </c>
      <c r="L192">
        <f>(Table2[[#This Row],[6M Return vs Nifty]]-AVERAGE(Table2[6M Return vs Nifty]))/_xlfn.STDEV.P(Table2[6M Return vs Nifty])</f>
        <v>-0.16288723465144228</v>
      </c>
      <c r="M192">
        <v>-0.96822881436593999</v>
      </c>
      <c r="N192">
        <f>(Table2[[#This Row],[1W Return vs Nifty]]-AVERAGE(Table2[1W Return vs Nifty]))/_xlfn.STDEV.P(Table2[1W Return vs Nifty])</f>
        <v>-9.947392922284122E-2</v>
      </c>
      <c r="O192">
        <v>618.58000000000004</v>
      </c>
      <c r="P192">
        <v>609.13540941279598</v>
      </c>
      <c r="Q192">
        <v>542.13808229121003</v>
      </c>
      <c r="R192">
        <v>48.094181350960199</v>
      </c>
      <c r="S192" s="1">
        <f>(Table2[[#This Row],[Close Price]]-Table2[[#This Row],[20D EMA]])/Table2[[#This Row],[20D EMA]]</f>
        <v>-2.3117462575577346E-3</v>
      </c>
      <c r="T192" s="1">
        <f>(Table2[[#This Row],[Close Price]]-Table2[[#This Row],[50D EMA]])/Table2[[#This Row],[50D EMA]]</f>
        <v>1.3157321776663795E-2</v>
      </c>
      <c r="U192" s="1">
        <f>(Table2[[#This Row],[Close Price]]-Table2[[#This Row],[200D EMA]])/Table2[[#This Row],[200D EMA]]</f>
        <v>0.13836312216210855</v>
      </c>
      <c r="V192">
        <v>0.63875981560378303</v>
      </c>
      <c r="W192">
        <v>613.85</v>
      </c>
      <c r="X192">
        <v>621.25</v>
      </c>
      <c r="Y192">
        <v>605.25</v>
      </c>
      <c r="Z192">
        <v>620.95000000000005</v>
      </c>
      <c r="AA192">
        <v>595</v>
      </c>
      <c r="AB192">
        <v>642.35</v>
      </c>
      <c r="AC192" s="1">
        <f>(Table2[[#This Row],[Close Price]]/Table2[[#This Row],[Day Low]])-1</f>
        <v>5.3759061660014762E-3</v>
      </c>
      <c r="AD192" s="1">
        <f>(Table2[[#This Row],[Day High]]/Table2[[#This Row],[Close Price]])-1</f>
        <v>6.6434416268330576E-3</v>
      </c>
      <c r="AE192" s="1">
        <f>(Table2[[#This Row],[Close Price]]/Table2[[#This Row],[Current Week Low]])-1</f>
        <v>1.9661296984716969E-2</v>
      </c>
      <c r="AF192" s="1">
        <f>(Table2[[#This Row],[Current Week High]]/Table2[[#This Row],[Close Price]])-1</f>
        <v>6.1573361419429151E-3</v>
      </c>
      <c r="AG192" s="1">
        <f>(Table2[[#This Row],[Close Price]]/Table2[[#This Row],[Current Month Low]])-1</f>
        <v>3.7226890756302478E-2</v>
      </c>
      <c r="AH192" s="1">
        <f>(Table2[[#This Row],[Current Month High]]/Table2[[#This Row],[Close Price]])-1</f>
        <v>4.0832860730778631E-2</v>
      </c>
      <c r="AI192">
        <v>7.4212104026573904</v>
      </c>
      <c r="AJ192">
        <v>66.079117330462793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0.01</v>
      </c>
      <c r="AM192" t="s">
        <v>3133</v>
      </c>
      <c r="AN192">
        <v>-1.01</v>
      </c>
      <c r="AO192" t="s">
        <v>3132</v>
      </c>
      <c r="AP192">
        <v>0.20603210503160799</v>
      </c>
      <c r="AQ192">
        <f>(Table2[[#This Row],[Sharpe Ratio]]-AVERAGE(Table2[Sharpe Ratio]))/_xlfn.STDEV.P(Table2[Sharpe Ratio])</f>
        <v>1.6108187672737038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1.7942198830840896</v>
      </c>
      <c r="AS192">
        <f>_xlfn.RANK.AVG(Table2[[#This Row],[1Y Return vs Nifty Z-Score]],Table2[1Y Return vs Nifty Z-Score])</f>
        <v>288</v>
      </c>
      <c r="AT192">
        <f>_xlfn.RANK.AVG(Table2[[#This Row],[6M Return vs Nifty Z-Score]],Table2[6M Return vs Nifty Z-Score])</f>
        <v>360</v>
      </c>
      <c r="AU192">
        <f>_xlfn.RANK.AVG(Table2[[#This Row],[Sharpe Ratio Z-Score]],Table2[Sharpe Ratio Z-Score])</f>
        <v>38</v>
      </c>
      <c r="AV192">
        <f>(Table2[[#This Row],[Rank 1Y]]+Table2[[#This Row],[Rank 6M]]+Table2[[#This Row],[Rank Sharpe]])/3</f>
        <v>228.66666666666666</v>
      </c>
    </row>
    <row r="193" spans="1:48" x14ac:dyDescent="0.3">
      <c r="A193" t="s">
        <v>197</v>
      </c>
      <c r="B193" t="s">
        <v>198</v>
      </c>
      <c r="C193" t="s">
        <v>3101</v>
      </c>
      <c r="D193" t="s">
        <v>141</v>
      </c>
      <c r="E193">
        <v>129166.95319879999</v>
      </c>
      <c r="F193">
        <v>1298</v>
      </c>
      <c r="G193">
        <v>63.826706064999101</v>
      </c>
      <c r="H193">
        <f>(Table2[[#This Row],[1Y Return vs Nifty]]-AVERAGE(Table2[1Y Return vs Nifty]))/_xlfn.STDEV.P(Table2[1Y Return vs Nifty])</f>
        <v>0.44688673770506265</v>
      </c>
      <c r="I193">
        <v>-14.852238694040301</v>
      </c>
      <c r="J193">
        <f>(Table2[[#This Row],[1M Return vs Nifty]]-AVERAGE(Table2[1M Return vs Nifty]))/_xlfn.STDEV.P(Table2[1M Return vs Nifty])</f>
        <v>-1.3872443735931661</v>
      </c>
      <c r="K193">
        <v>13.0682118277348</v>
      </c>
      <c r="L193">
        <f>(Table2[[#This Row],[6M Return vs Nifty]]-AVERAGE(Table2[6M Return vs Nifty]))/_xlfn.STDEV.P(Table2[6M Return vs Nifty])</f>
        <v>0.14146302943251804</v>
      </c>
      <c r="M193">
        <v>2.3334701070596702</v>
      </c>
      <c r="N193">
        <f>(Table2[[#This Row],[1W Return vs Nifty]]-AVERAGE(Table2[1W Return vs Nifty]))/_xlfn.STDEV.P(Table2[1W Return vs Nifty])</f>
        <v>0.53904023679940816</v>
      </c>
      <c r="O193">
        <v>1314.25</v>
      </c>
      <c r="P193">
        <v>1355.8177034678699</v>
      </c>
      <c r="Q193">
        <v>1170.4031038307201</v>
      </c>
      <c r="R193">
        <v>52.6331762515169</v>
      </c>
      <c r="S193" s="1">
        <f>(Table2[[#This Row],[Close Price]]-Table2[[#This Row],[20D EMA]])/Table2[[#This Row],[20D EMA]]</f>
        <v>-1.236446642571809E-2</v>
      </c>
      <c r="T193" s="1">
        <f>(Table2[[#This Row],[Close Price]]-Table2[[#This Row],[50D EMA]])/Table2[[#This Row],[50D EMA]]</f>
        <v>-4.2644157337660915E-2</v>
      </c>
      <c r="U193" s="1">
        <f>(Table2[[#This Row],[Close Price]]-Table2[[#This Row],[200D EMA]])/Table2[[#This Row],[200D EMA]]</f>
        <v>0.10901961533736225</v>
      </c>
      <c r="V193">
        <v>1.1933074312585501</v>
      </c>
      <c r="W193">
        <v>1306.25</v>
      </c>
      <c r="X193">
        <v>1336</v>
      </c>
      <c r="Y193">
        <v>1235</v>
      </c>
      <c r="Z193">
        <v>1318</v>
      </c>
      <c r="AA193">
        <v>1147.9000000000001</v>
      </c>
      <c r="AB193">
        <v>1319</v>
      </c>
      <c r="AC193" s="1">
        <f>(Table2[[#This Row],[Close Price]]/Table2[[#This Row],[Day Low]])-1</f>
        <v>-6.3157894736841635E-3</v>
      </c>
      <c r="AD193" s="1">
        <f>(Table2[[#This Row],[Day High]]/Table2[[#This Row],[Close Price]])-1</f>
        <v>2.9275808936825909E-2</v>
      </c>
      <c r="AE193" s="1">
        <f>(Table2[[#This Row],[Close Price]]/Table2[[#This Row],[Current Week Low]])-1</f>
        <v>5.1012145748987825E-2</v>
      </c>
      <c r="AF193" s="1">
        <f>(Table2[[#This Row],[Current Week High]]/Table2[[#This Row],[Close Price]])-1</f>
        <v>1.5408320493066174E-2</v>
      </c>
      <c r="AG193" s="1">
        <f>(Table2[[#This Row],[Close Price]]/Table2[[#This Row],[Current Month Low]])-1</f>
        <v>0.13076051920899023</v>
      </c>
      <c r="AH193" s="1">
        <f>(Table2[[#This Row],[Current Month High]]/Table2[[#This Row],[Close Price]])-1</f>
        <v>1.6178736517719505E-2</v>
      </c>
      <c r="AI193">
        <v>27.1147919876733</v>
      </c>
      <c r="AJ193">
        <v>102.480305748381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-0.03</v>
      </c>
      <c r="AM193" t="s">
        <v>3132</v>
      </c>
      <c r="AN193">
        <v>-6.97</v>
      </c>
      <c r="AO193" t="s">
        <v>3132</v>
      </c>
      <c r="AP193">
        <v>0.102056277653608</v>
      </c>
      <c r="AQ193">
        <f>(Table2[[#This Row],[Sharpe Ratio]]-AVERAGE(Table2[Sharpe Ratio]))/_xlfn.STDEV.P(Table2[Sharpe Ratio])</f>
        <v>0.42372647620135034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176</v>
      </c>
      <c r="AT193">
        <f>_xlfn.RANK.AVG(Table2[[#This Row],[6M Return vs Nifty Z-Score]],Table2[6M Return vs Nifty Z-Score])</f>
        <v>278</v>
      </c>
      <c r="AU193">
        <f>_xlfn.RANK.AVG(Table2[[#This Row],[Sharpe Ratio Z-Score]],Table2[Sharpe Ratio Z-Score])</f>
        <v>235</v>
      </c>
      <c r="AV193">
        <f>(Table2[[#This Row],[Rank 1Y]]+Table2[[#This Row],[Rank 6M]]+Table2[[#This Row],[Rank Sharpe]])/3</f>
        <v>229.66666666666666</v>
      </c>
    </row>
    <row r="194" spans="1:48" x14ac:dyDescent="0.3">
      <c r="A194" t="s">
        <v>447</v>
      </c>
      <c r="B194" t="s">
        <v>448</v>
      </c>
      <c r="C194" t="s">
        <v>3088</v>
      </c>
      <c r="D194" t="s">
        <v>24</v>
      </c>
      <c r="E194">
        <v>49287.689067708001</v>
      </c>
      <c r="F194">
        <v>201.24</v>
      </c>
      <c r="G194">
        <v>25.991078745333802</v>
      </c>
      <c r="H194">
        <f>(Table2[[#This Row],[1Y Return vs Nifty]]-AVERAGE(Table2[1Y Return vs Nifty]))/_xlfn.STDEV.P(Table2[1Y Return vs Nifty])</f>
        <v>-0.12235405820289651</v>
      </c>
      <c r="I194">
        <v>1.6920874306907601</v>
      </c>
      <c r="J194">
        <f>(Table2[[#This Row],[1M Return vs Nifty]]-AVERAGE(Table2[1M Return vs Nifty]))/_xlfn.STDEV.P(Table2[1M Return vs Nifty])</f>
        <v>0.19248108955291737</v>
      </c>
      <c r="K194">
        <v>24.590785275314399</v>
      </c>
      <c r="L194">
        <f>(Table2[[#This Row],[6M Return vs Nifty]]-AVERAGE(Table2[6M Return vs Nifty]))/_xlfn.STDEV.P(Table2[6M Return vs Nifty])</f>
        <v>0.5166715924929044</v>
      </c>
      <c r="M194">
        <v>1.1248219876564101</v>
      </c>
      <c r="N194">
        <f>(Table2[[#This Row],[1W Return vs Nifty]]-AVERAGE(Table2[1W Return vs Nifty]))/_xlfn.STDEV.P(Table2[1W Return vs Nifty])</f>
        <v>0.3053002852347419</v>
      </c>
      <c r="O194">
        <v>195.07</v>
      </c>
      <c r="P194">
        <v>186.17975742750599</v>
      </c>
      <c r="Q194">
        <v>163.956778306427</v>
      </c>
      <c r="R194">
        <v>64.380015713122205</v>
      </c>
      <c r="S194" s="1">
        <f>(Table2[[#This Row],[Close Price]]-Table2[[#This Row],[20D EMA]])/Table2[[#This Row],[20D EMA]]</f>
        <v>3.1629671400010335E-2</v>
      </c>
      <c r="T194" s="1">
        <f>(Table2[[#This Row],[Close Price]]-Table2[[#This Row],[50D EMA]])/Table2[[#This Row],[50D EMA]]</f>
        <v>8.0890870095574829E-2</v>
      </c>
      <c r="U194" s="1">
        <f>(Table2[[#This Row],[Close Price]]-Table2[[#This Row],[200D EMA]])/Table2[[#This Row],[200D EMA]]</f>
        <v>0.22739664732794723</v>
      </c>
      <c r="V194">
        <v>0.76698390022124396</v>
      </c>
      <c r="W194">
        <v>201.57</v>
      </c>
      <c r="X194">
        <v>203.04</v>
      </c>
      <c r="Y194">
        <v>195</v>
      </c>
      <c r="Z194">
        <v>201.7</v>
      </c>
      <c r="AA194">
        <v>190.26</v>
      </c>
      <c r="AB194">
        <v>203.51</v>
      </c>
      <c r="AC194" s="1">
        <f>(Table2[[#This Row],[Close Price]]/Table2[[#This Row],[Day Low]])-1</f>
        <v>-1.6371483851762569E-3</v>
      </c>
      <c r="AD194" s="1">
        <f>(Table2[[#This Row],[Day High]]/Table2[[#This Row],[Close Price]])-1</f>
        <v>8.9445438282647061E-3</v>
      </c>
      <c r="AE194" s="1">
        <f>(Table2[[#This Row],[Close Price]]/Table2[[#This Row],[Current Week Low]])-1</f>
        <v>3.2000000000000028E-2</v>
      </c>
      <c r="AF194" s="1">
        <f>(Table2[[#This Row],[Current Week High]]/Table2[[#This Row],[Close Price]])-1</f>
        <v>2.2858278672230892E-3</v>
      </c>
      <c r="AG194" s="1">
        <f>(Table2[[#This Row],[Close Price]]/Table2[[#This Row],[Current Month Low]])-1</f>
        <v>5.7710501419110827E-2</v>
      </c>
      <c r="AH194" s="1">
        <f>(Table2[[#This Row],[Current Month High]]/Table2[[#This Row],[Close Price]])-1</f>
        <v>1.128006360564493E-2</v>
      </c>
      <c r="AI194">
        <v>1.9429536871397199</v>
      </c>
      <c r="AJ194">
        <v>54.2068965517241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0.19</v>
      </c>
      <c r="AM194" t="s">
        <v>3133</v>
      </c>
      <c r="AN194">
        <v>-1.68</v>
      </c>
      <c r="AO194" t="s">
        <v>3132</v>
      </c>
      <c r="AP194">
        <v>0.120755835412309</v>
      </c>
      <c r="AQ194">
        <f>(Table2[[#This Row],[Sharpe Ratio]]-AVERAGE(Table2[Sharpe Ratio]))/_xlfn.STDEV.P(Table2[Sharpe Ratio])</f>
        <v>0.6372193756722615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1.5293182847499287</v>
      </c>
      <c r="AS194">
        <f>_xlfn.RANK.AVG(Table2[[#This Row],[1Y Return vs Nifty Z-Score]],Table2[1Y Return vs Nifty Z-Score])</f>
        <v>325</v>
      </c>
      <c r="AT194">
        <f>_xlfn.RANK.AVG(Table2[[#This Row],[6M Return vs Nifty Z-Score]],Table2[6M Return vs Nifty Z-Score])</f>
        <v>181</v>
      </c>
      <c r="AU194">
        <f>_xlfn.RANK.AVG(Table2[[#This Row],[Sharpe Ratio Z-Score]],Table2[Sharpe Ratio Z-Score])</f>
        <v>186</v>
      </c>
      <c r="AV194">
        <f>(Table2[[#This Row],[Rank 1Y]]+Table2[[#This Row],[Rank 6M]]+Table2[[#This Row],[Rank Sharpe]])/3</f>
        <v>230.66666666666666</v>
      </c>
    </row>
    <row r="195" spans="1:48" x14ac:dyDescent="0.3">
      <c r="A195" t="s">
        <v>314</v>
      </c>
      <c r="B195" t="s">
        <v>315</v>
      </c>
      <c r="C195" t="s">
        <v>3092</v>
      </c>
      <c r="D195" t="s">
        <v>54</v>
      </c>
      <c r="E195">
        <v>85652.505863619997</v>
      </c>
      <c r="F195">
        <v>1461.8</v>
      </c>
      <c r="G195">
        <v>42.387735505113199</v>
      </c>
      <c r="H195">
        <f>(Table2[[#This Row],[1Y Return vs Nifty]]-AVERAGE(Table2[1Y Return vs Nifty]))/_xlfn.STDEV.P(Table2[1Y Return vs Nifty])</f>
        <v>0.12433528211934583</v>
      </c>
      <c r="I195">
        <v>10.0497056792486</v>
      </c>
      <c r="J195">
        <f>(Table2[[#This Row],[1M Return vs Nifty]]-AVERAGE(Table2[1M Return vs Nifty]))/_xlfn.STDEV.P(Table2[1M Return vs Nifty])</f>
        <v>0.99050346042272597</v>
      </c>
      <c r="K195">
        <v>30.869757452729299</v>
      </c>
      <c r="L195">
        <f>(Table2[[#This Row],[6M Return vs Nifty]]-AVERAGE(Table2[6M Return vs Nifty]))/_xlfn.STDEV.P(Table2[6M Return vs Nifty])</f>
        <v>0.72113322069618302</v>
      </c>
      <c r="M195">
        <v>-0.33692872907856097</v>
      </c>
      <c r="N195">
        <f>(Table2[[#This Row],[1W Return vs Nifty]]-AVERAGE(Table2[1W Return vs Nifty]))/_xlfn.STDEV.P(Table2[1W Return vs Nifty])</f>
        <v>2.2612928803873535E-2</v>
      </c>
      <c r="O195">
        <v>1401.76</v>
      </c>
      <c r="P195">
        <v>1325.72175501366</v>
      </c>
      <c r="Q195">
        <v>1130.95294189488</v>
      </c>
      <c r="R195">
        <v>64.589185188127999</v>
      </c>
      <c r="S195" s="1">
        <f>(Table2[[#This Row],[Close Price]]-Table2[[#This Row],[20D EMA]])/Table2[[#This Row],[20D EMA]]</f>
        <v>4.283186850816114E-2</v>
      </c>
      <c r="T195" s="1">
        <f>(Table2[[#This Row],[Close Price]]-Table2[[#This Row],[50D EMA]])/Table2[[#This Row],[50D EMA]]</f>
        <v>0.10264464958179545</v>
      </c>
      <c r="U195" s="1">
        <f>(Table2[[#This Row],[Close Price]]-Table2[[#This Row],[200D EMA]])/Table2[[#This Row],[200D EMA]]</f>
        <v>0.29253830628071487</v>
      </c>
      <c r="V195">
        <v>1.0285864543632799</v>
      </c>
      <c r="W195">
        <v>1461.8</v>
      </c>
      <c r="X195">
        <v>1507</v>
      </c>
      <c r="Y195">
        <v>1440.6</v>
      </c>
      <c r="Z195">
        <v>1490</v>
      </c>
      <c r="AA195">
        <v>1395</v>
      </c>
      <c r="AB195">
        <v>1490</v>
      </c>
      <c r="AC195" s="1">
        <f>(Table2[[#This Row],[Close Price]]/Table2[[#This Row],[Day Low]])-1</f>
        <v>0</v>
      </c>
      <c r="AD195" s="1">
        <f>(Table2[[#This Row],[Day High]]/Table2[[#This Row],[Close Price]])-1</f>
        <v>3.0920782596798535E-2</v>
      </c>
      <c r="AE195" s="1">
        <f>(Table2[[#This Row],[Close Price]]/Table2[[#This Row],[Current Week Low]])-1</f>
        <v>1.4716090517839842E-2</v>
      </c>
      <c r="AF195" s="1">
        <f>(Table2[[#This Row],[Current Week High]]/Table2[[#This Row],[Close Price]])-1</f>
        <v>1.9291284717471546E-2</v>
      </c>
      <c r="AG195" s="1">
        <f>(Table2[[#This Row],[Close Price]]/Table2[[#This Row],[Current Month Low]])-1</f>
        <v>4.7885304659498251E-2</v>
      </c>
      <c r="AH195" s="1">
        <f>(Table2[[#This Row],[Current Month High]]/Table2[[#This Row],[Close Price]])-1</f>
        <v>1.9291284717471546E-2</v>
      </c>
      <c r="AI195">
        <v>1.92912847174715</v>
      </c>
      <c r="AJ195">
        <v>79.186075018386802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0.03</v>
      </c>
      <c r="AM195" t="s">
        <v>3133</v>
      </c>
      <c r="AN195">
        <v>7.26</v>
      </c>
      <c r="AO195" t="s">
        <v>3133</v>
      </c>
      <c r="AP195">
        <v>7.9692098857387997E-2</v>
      </c>
      <c r="AQ195">
        <f>(Table2[[#This Row],[Sharpe Ratio]]-AVERAGE(Table2[Sharpe Ratio]))/_xlfn.STDEV.P(Table2[Sharpe Ratio])</f>
        <v>0.16839458883255737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2.0269794808746857</v>
      </c>
      <c r="AS195">
        <f>_xlfn.RANK.AVG(Table2[[#This Row],[1Y Return vs Nifty Z-Score]],Table2[1Y Return vs Nifty Z-Score])</f>
        <v>260</v>
      </c>
      <c r="AT195">
        <f>_xlfn.RANK.AVG(Table2[[#This Row],[6M Return vs Nifty Z-Score]],Table2[6M Return vs Nifty Z-Score])</f>
        <v>139</v>
      </c>
      <c r="AU195">
        <f>_xlfn.RANK.AVG(Table2[[#This Row],[Sharpe Ratio Z-Score]],Table2[Sharpe Ratio Z-Score])</f>
        <v>296</v>
      </c>
      <c r="AV195">
        <f>(Table2[[#This Row],[Rank 1Y]]+Table2[[#This Row],[Rank 6M]]+Table2[[#This Row],[Rank Sharpe]])/3</f>
        <v>231.66666666666666</v>
      </c>
    </row>
    <row r="196" spans="1:48" x14ac:dyDescent="0.3">
      <c r="A196" t="s">
        <v>658</v>
      </c>
      <c r="B196" t="s">
        <v>659</v>
      </c>
      <c r="C196" t="s">
        <v>3092</v>
      </c>
      <c r="D196" t="s">
        <v>54</v>
      </c>
      <c r="E196">
        <v>26767.9700715</v>
      </c>
      <c r="F196">
        <v>1494.5</v>
      </c>
      <c r="G196">
        <v>55.757503652333803</v>
      </c>
      <c r="H196">
        <f>(Table2[[#This Row],[1Y Return vs Nifty]]-AVERAGE(Table2[1Y Return vs Nifty]))/_xlfn.STDEV.P(Table2[1Y Return vs Nifty])</f>
        <v>0.32548478063111153</v>
      </c>
      <c r="I196">
        <v>21.757542245149299</v>
      </c>
      <c r="J196">
        <f>(Table2[[#This Row],[1M Return vs Nifty]]-AVERAGE(Table2[1M Return vs Nifty]))/_xlfn.STDEV.P(Table2[1M Return vs Nifty])</f>
        <v>2.1084195001615029</v>
      </c>
      <c r="K196">
        <v>66.670239824227295</v>
      </c>
      <c r="L196">
        <f>(Table2[[#This Row],[6M Return vs Nifty]]-AVERAGE(Table2[6M Return vs Nifty]))/_xlfn.STDEV.P(Table2[6M Return vs Nifty])</f>
        <v>1.8869012332489763</v>
      </c>
      <c r="M196">
        <v>6.2293378463122098</v>
      </c>
      <c r="N196">
        <f>(Table2[[#This Row],[1W Return vs Nifty]]-AVERAGE(Table2[1W Return vs Nifty]))/_xlfn.STDEV.P(Table2[1W Return vs Nifty])</f>
        <v>1.2924604606482071</v>
      </c>
      <c r="O196">
        <v>1345.94</v>
      </c>
      <c r="P196">
        <v>1244.59915908481</v>
      </c>
      <c r="Q196">
        <v>1026.9821215790801</v>
      </c>
      <c r="R196">
        <v>80.188173261302495</v>
      </c>
      <c r="S196" s="1">
        <f>(Table2[[#This Row],[Close Price]]-Table2[[#This Row],[20D EMA]])/Table2[[#This Row],[20D EMA]]</f>
        <v>0.11037639122100534</v>
      </c>
      <c r="T196" s="1">
        <f>(Table2[[#This Row],[Close Price]]-Table2[[#This Row],[50D EMA]])/Table2[[#This Row],[50D EMA]]</f>
        <v>0.20078821288851692</v>
      </c>
      <c r="U196" s="1">
        <f>(Table2[[#This Row],[Close Price]]-Table2[[#This Row],[200D EMA]])/Table2[[#This Row],[200D EMA]]</f>
        <v>0.45523468091349822</v>
      </c>
      <c r="V196">
        <v>1.1283049047263101</v>
      </c>
      <c r="W196">
        <v>1494.5</v>
      </c>
      <c r="X196">
        <v>1535.8</v>
      </c>
      <c r="Y196">
        <v>1420.6</v>
      </c>
      <c r="Z196">
        <v>1539.7</v>
      </c>
      <c r="AA196">
        <v>1291.95</v>
      </c>
      <c r="AB196">
        <v>1539.7</v>
      </c>
      <c r="AC196" s="1">
        <f>(Table2[[#This Row],[Close Price]]/Table2[[#This Row],[Day Low]])-1</f>
        <v>0</v>
      </c>
      <c r="AD196" s="1">
        <f>(Table2[[#This Row],[Day High]]/Table2[[#This Row],[Close Price]])-1</f>
        <v>2.7634660421545609E-2</v>
      </c>
      <c r="AE196" s="1">
        <f>(Table2[[#This Row],[Close Price]]/Table2[[#This Row],[Current Week Low]])-1</f>
        <v>5.2020273124032235E-2</v>
      </c>
      <c r="AF196" s="1">
        <f>(Table2[[#This Row],[Current Week High]]/Table2[[#This Row],[Close Price]])-1</f>
        <v>3.0244228839076737E-2</v>
      </c>
      <c r="AG196" s="1">
        <f>(Table2[[#This Row],[Close Price]]/Table2[[#This Row],[Current Month Low]])-1</f>
        <v>0.15677851310035207</v>
      </c>
      <c r="AH196" s="1">
        <f>(Table2[[#This Row],[Current Month High]]/Table2[[#This Row],[Close Price]])-1</f>
        <v>3.0244228839076737E-2</v>
      </c>
      <c r="AI196">
        <v>3.0244228839076701</v>
      </c>
      <c r="AJ196">
        <v>106.365644849489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0.26</v>
      </c>
      <c r="AM196" t="s">
        <v>3133</v>
      </c>
      <c r="AN196">
        <v>12.89</v>
      </c>
      <c r="AO196" t="s">
        <v>3133</v>
      </c>
      <c r="AP196">
        <v>2.9124330153111999E-2</v>
      </c>
      <c r="AQ196">
        <f>(Table2[[#This Row],[Sharpe Ratio]]-AVERAGE(Table2[Sharpe Ratio]))/_xlfn.STDEV.P(Table2[Sharpe Ratio])</f>
        <v>-0.40893775772665031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5.2043282169631473</v>
      </c>
      <c r="AS196">
        <f>_xlfn.RANK.AVG(Table2[[#This Row],[1Y Return vs Nifty Z-Score]],Table2[1Y Return vs Nifty Z-Score])</f>
        <v>210</v>
      </c>
      <c r="AT196">
        <f>_xlfn.RANK.AVG(Table2[[#This Row],[6M Return vs Nifty Z-Score]],Table2[6M Return vs Nifty Z-Score])</f>
        <v>37</v>
      </c>
      <c r="AU196">
        <f>_xlfn.RANK.AVG(Table2[[#This Row],[Sharpe Ratio Z-Score]],Table2[Sharpe Ratio Z-Score])</f>
        <v>448</v>
      </c>
      <c r="AV196">
        <f>(Table2[[#This Row],[Rank 1Y]]+Table2[[#This Row],[Rank 6M]]+Table2[[#This Row],[Rank Sharpe]])/3</f>
        <v>231.66666666666666</v>
      </c>
    </row>
    <row r="197" spans="1:48" x14ac:dyDescent="0.3">
      <c r="A197" t="s">
        <v>740</v>
      </c>
      <c r="B197" t="s">
        <v>741</v>
      </c>
      <c r="C197" t="s">
        <v>3100</v>
      </c>
      <c r="D197" t="s">
        <v>228</v>
      </c>
      <c r="E197">
        <v>21893.662925475001</v>
      </c>
      <c r="F197">
        <v>474.4</v>
      </c>
      <c r="G197">
        <v>28.8088639490839</v>
      </c>
      <c r="H197">
        <f>(Table2[[#This Row],[1Y Return vs Nifty]]-AVERAGE(Table2[1Y Return vs Nifty]))/_xlfn.STDEV.P(Table2[1Y Return vs Nifty])</f>
        <v>-7.9960198084534237E-2</v>
      </c>
      <c r="I197">
        <v>0.49638203639008999</v>
      </c>
      <c r="J197">
        <f>(Table2[[#This Row],[1M Return vs Nifty]]-AVERAGE(Table2[1M Return vs Nifty]))/_xlfn.STDEV.P(Table2[1M Return vs Nifty])</f>
        <v>7.8309847789596432E-2</v>
      </c>
      <c r="K197">
        <v>41.893787948478703</v>
      </c>
      <c r="L197">
        <f>(Table2[[#This Row],[6M Return vs Nifty]]-AVERAGE(Table2[6M Return vs Nifty]))/_xlfn.STDEV.P(Table2[6M Return vs Nifty])</f>
        <v>1.0801077727145842</v>
      </c>
      <c r="M197">
        <v>4.2108618736962899</v>
      </c>
      <c r="N197">
        <f>(Table2[[#This Row],[1W Return vs Nifty]]-AVERAGE(Table2[1W Return vs Nifty]))/_xlfn.STDEV.P(Table2[1W Return vs Nifty])</f>
        <v>0.9021082410901885</v>
      </c>
      <c r="O197">
        <v>463.83</v>
      </c>
      <c r="P197">
        <v>436.11210755390903</v>
      </c>
      <c r="Q197">
        <v>363.75571088137502</v>
      </c>
      <c r="R197">
        <v>81.172710492991598</v>
      </c>
      <c r="S197" s="1">
        <f>(Table2[[#This Row],[Close Price]]-Table2[[#This Row],[20D EMA]])/Table2[[#This Row],[20D EMA]]</f>
        <v>2.2788521656641428E-2</v>
      </c>
      <c r="T197" s="1">
        <f>(Table2[[#This Row],[Close Price]]-Table2[[#This Row],[50D EMA]])/Table2[[#This Row],[50D EMA]]</f>
        <v>8.7793692912683186E-2</v>
      </c>
      <c r="U197" s="1">
        <f>(Table2[[#This Row],[Close Price]]-Table2[[#This Row],[200D EMA]])/Table2[[#This Row],[200D EMA]]</f>
        <v>0.30417196433984606</v>
      </c>
      <c r="V197">
        <v>0.60878003342505205</v>
      </c>
      <c r="W197">
        <v>496</v>
      </c>
      <c r="X197">
        <v>508</v>
      </c>
      <c r="Y197">
        <v>466.05</v>
      </c>
      <c r="Z197">
        <v>509</v>
      </c>
      <c r="AA197">
        <v>441.55</v>
      </c>
      <c r="AB197">
        <v>509</v>
      </c>
      <c r="AC197" s="1">
        <f>(Table2[[#This Row],[Close Price]]/Table2[[#This Row],[Day Low]])-1</f>
        <v>-4.3548387096774221E-2</v>
      </c>
      <c r="AD197" s="1">
        <f>(Table2[[#This Row],[Day High]]/Table2[[#This Row],[Close Price]])-1</f>
        <v>7.0826306913996717E-2</v>
      </c>
      <c r="AE197" s="1">
        <f>(Table2[[#This Row],[Close Price]]/Table2[[#This Row],[Current Week Low]])-1</f>
        <v>1.791653256088388E-2</v>
      </c>
      <c r="AF197" s="1">
        <f>(Table2[[#This Row],[Current Week High]]/Table2[[#This Row],[Close Price]])-1</f>
        <v>7.2934232715008429E-2</v>
      </c>
      <c r="AG197" s="1">
        <f>(Table2[[#This Row],[Close Price]]/Table2[[#This Row],[Current Month Low]])-1</f>
        <v>7.4397010531083607E-2</v>
      </c>
      <c r="AH197" s="1">
        <f>(Table2[[#This Row],[Current Month High]]/Table2[[#This Row],[Close Price]])-1</f>
        <v>7.2934232715008429E-2</v>
      </c>
      <c r="AI197">
        <v>11.203625632377699</v>
      </c>
      <c r="AJ197">
        <v>68.825622775800696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0.28999999999999998</v>
      </c>
      <c r="AM197" t="s">
        <v>3133</v>
      </c>
      <c r="AN197">
        <v>9.35</v>
      </c>
      <c r="AO197" t="s">
        <v>3133</v>
      </c>
      <c r="AP197">
        <v>7.9218482162270995E-2</v>
      </c>
      <c r="AQ197">
        <f>(Table2[[#This Row],[Sharpe Ratio]]-AVERAGE(Table2[Sharpe Ratio]))/_xlfn.STDEV.P(Table2[Sharpe Ratio])</f>
        <v>0.16298730579500476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2.1435529693048396</v>
      </c>
      <c r="AS197">
        <f>_xlfn.RANK.AVG(Table2[[#This Row],[1Y Return vs Nifty Z-Score]],Table2[1Y Return vs Nifty Z-Score])</f>
        <v>309</v>
      </c>
      <c r="AT197">
        <f>_xlfn.RANK.AVG(Table2[[#This Row],[6M Return vs Nifty Z-Score]],Table2[6M Return vs Nifty Z-Score])</f>
        <v>90</v>
      </c>
      <c r="AU197">
        <f>_xlfn.RANK.AVG(Table2[[#This Row],[Sharpe Ratio Z-Score]],Table2[Sharpe Ratio Z-Score])</f>
        <v>298</v>
      </c>
      <c r="AV197">
        <f>(Table2[[#This Row],[Rank 1Y]]+Table2[[#This Row],[Rank 6M]]+Table2[[#This Row],[Rank Sharpe]])/3</f>
        <v>232.33333333333334</v>
      </c>
    </row>
    <row r="198" spans="1:48" x14ac:dyDescent="0.3">
      <c r="A198" t="s">
        <v>151</v>
      </c>
      <c r="B198" t="s">
        <v>152</v>
      </c>
      <c r="C198" t="s">
        <v>3095</v>
      </c>
      <c r="D198" t="s">
        <v>153</v>
      </c>
      <c r="E198">
        <v>168683.36893875999</v>
      </c>
      <c r="F198">
        <v>428.85</v>
      </c>
      <c r="G198">
        <v>57.952038837872898</v>
      </c>
      <c r="H198">
        <f>(Table2[[#This Row],[1Y Return vs Nifty]]-AVERAGE(Table2[1Y Return vs Nifty]))/_xlfn.STDEV.P(Table2[1Y Return vs Nifty])</f>
        <v>0.35850178191167459</v>
      </c>
      <c r="I198">
        <v>-4.1514261404812398</v>
      </c>
      <c r="J198">
        <f>(Table2[[#This Row],[1M Return vs Nifty]]-AVERAGE(Table2[1M Return vs Nifty]))/_xlfn.STDEV.P(Table2[1M Return vs Nifty])</f>
        <v>-0.36548344239746877</v>
      </c>
      <c r="K198">
        <v>47.295244787806702</v>
      </c>
      <c r="L198">
        <f>(Table2[[#This Row],[6M Return vs Nifty]]-AVERAGE(Table2[6M Return vs Nifty]))/_xlfn.STDEV.P(Table2[6M Return vs Nifty])</f>
        <v>1.2559949448239254</v>
      </c>
      <c r="M198">
        <v>-0.103261798484651</v>
      </c>
      <c r="N198">
        <f>(Table2[[#This Row],[1W Return vs Nifty]]-AVERAGE(Table2[1W Return vs Nifty]))/_xlfn.STDEV.P(Table2[1W Return vs Nifty])</f>
        <v>6.7801678252514264E-2</v>
      </c>
      <c r="O198">
        <v>436.95</v>
      </c>
      <c r="P198">
        <v>435.482278012226</v>
      </c>
      <c r="Q198">
        <v>361.24029290185399</v>
      </c>
      <c r="R198">
        <v>48.328755192615397</v>
      </c>
      <c r="S198" s="1">
        <f>(Table2[[#This Row],[Close Price]]-Table2[[#This Row],[20D EMA]])/Table2[[#This Row],[20D EMA]]</f>
        <v>-1.8537590113285197E-2</v>
      </c>
      <c r="T198" s="1">
        <f>(Table2[[#This Row],[Close Price]]-Table2[[#This Row],[50D EMA]])/Table2[[#This Row],[50D EMA]]</f>
        <v>-1.5229731144282714E-2</v>
      </c>
      <c r="U198" s="1">
        <f>(Table2[[#This Row],[Close Price]]-Table2[[#This Row],[200D EMA]])/Table2[[#This Row],[200D EMA]]</f>
        <v>0.18715992768978026</v>
      </c>
      <c r="V198">
        <v>0.95112112453595299</v>
      </c>
      <c r="W198">
        <v>428.9</v>
      </c>
      <c r="X198">
        <v>434</v>
      </c>
      <c r="Y198">
        <v>424.75</v>
      </c>
      <c r="Z198">
        <v>436</v>
      </c>
      <c r="AA198">
        <v>404.25</v>
      </c>
      <c r="AB198">
        <v>462.25</v>
      </c>
      <c r="AC198" s="1">
        <f>(Table2[[#This Row],[Close Price]]/Table2[[#This Row],[Day Low]])-1</f>
        <v>-1.1657729074365797E-4</v>
      </c>
      <c r="AD198" s="1">
        <f>(Table2[[#This Row],[Day High]]/Table2[[#This Row],[Close Price]])-1</f>
        <v>1.2008860907076979E-2</v>
      </c>
      <c r="AE198" s="1">
        <f>(Table2[[#This Row],[Close Price]]/Table2[[#This Row],[Current Week Low]])-1</f>
        <v>9.6527369040613209E-3</v>
      </c>
      <c r="AF198" s="1">
        <f>(Table2[[#This Row],[Current Week High]]/Table2[[#This Row],[Close Price]])-1</f>
        <v>1.667249621079625E-2</v>
      </c>
      <c r="AG198" s="1">
        <f>(Table2[[#This Row],[Close Price]]/Table2[[#This Row],[Current Month Low]])-1</f>
        <v>6.0853432282003794E-2</v>
      </c>
      <c r="AH198" s="1">
        <f>(Table2[[#This Row],[Current Month High]]/Table2[[#This Row],[Close Price]])-1</f>
        <v>7.7882709572111297E-2</v>
      </c>
      <c r="AI198">
        <v>18.164859507986399</v>
      </c>
      <c r="AJ198">
        <v>106.177884615384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</v>
      </c>
      <c r="AM198" t="s">
        <v>3134</v>
      </c>
      <c r="AN198">
        <v>0.28000000000000003</v>
      </c>
      <c r="AO198" t="s">
        <v>3133</v>
      </c>
      <c r="AP198">
        <v>3.7956335638829997E-2</v>
      </c>
      <c r="AQ198">
        <f>(Table2[[#This Row],[Sharpe Ratio]]-AVERAGE(Table2[Sharpe Ratio]))/_xlfn.STDEV.P(Table2[Sharpe Ratio])</f>
        <v>-0.30810272817031958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1.0087122344203259</v>
      </c>
      <c r="AS198">
        <f>_xlfn.RANK.AVG(Table2[[#This Row],[1Y Return vs Nifty Z-Score]],Table2[1Y Return vs Nifty Z-Score])</f>
        <v>199</v>
      </c>
      <c r="AT198">
        <f>_xlfn.RANK.AVG(Table2[[#This Row],[6M Return vs Nifty Z-Score]],Table2[6M Return vs Nifty Z-Score])</f>
        <v>78</v>
      </c>
      <c r="AU198">
        <f>_xlfn.RANK.AVG(Table2[[#This Row],[Sharpe Ratio Z-Score]],Table2[Sharpe Ratio Z-Score])</f>
        <v>425</v>
      </c>
      <c r="AV198">
        <f>(Table2[[#This Row],[Rank 1Y]]+Table2[[#This Row],[Rank 6M]]+Table2[[#This Row],[Rank Sharpe]])/3</f>
        <v>234</v>
      </c>
    </row>
    <row r="199" spans="1:48" x14ac:dyDescent="0.3">
      <c r="A199" t="s">
        <v>1890</v>
      </c>
      <c r="B199" t="s">
        <v>1891</v>
      </c>
      <c r="C199" t="s">
        <v>3087</v>
      </c>
      <c r="D199" t="s">
        <v>293</v>
      </c>
      <c r="E199">
        <v>3699.2978824199899</v>
      </c>
      <c r="F199">
        <v>1355.05</v>
      </c>
      <c r="G199">
        <v>48.507450490552202</v>
      </c>
      <c r="H199">
        <f>(Table2[[#This Row],[1Y Return vs Nifty]]-AVERAGE(Table2[1Y Return vs Nifty]))/_xlfn.STDEV.P(Table2[1Y Return vs Nifty])</f>
        <v>0.21640700593692727</v>
      </c>
      <c r="I199">
        <v>0.67016465374091405</v>
      </c>
      <c r="J199">
        <f>(Table2[[#This Row],[1M Return vs Nifty]]-AVERAGE(Table2[1M Return vs Nifty]))/_xlfn.STDEV.P(Table2[1M Return vs Nifty])</f>
        <v>9.4903381041512525E-2</v>
      </c>
      <c r="K199">
        <v>18.682119646150301</v>
      </c>
      <c r="L199">
        <f>(Table2[[#This Row],[6M Return vs Nifty]]-AVERAGE(Table2[6M Return vs Nifty]))/_xlfn.STDEV.P(Table2[6M Return vs Nifty])</f>
        <v>0.32426822440774389</v>
      </c>
      <c r="M199">
        <v>-1.2778104371260399</v>
      </c>
      <c r="N199">
        <f>(Table2[[#This Row],[1W Return vs Nifty]]-AVERAGE(Table2[1W Return vs Nifty]))/_xlfn.STDEV.P(Table2[1W Return vs Nifty])</f>
        <v>-0.15934378906673297</v>
      </c>
      <c r="O199">
        <v>1357.92</v>
      </c>
      <c r="P199">
        <v>1344.8862185281801</v>
      </c>
      <c r="Q199">
        <v>1194.2871670755801</v>
      </c>
      <c r="R199">
        <v>42.546404065304301</v>
      </c>
      <c r="S199" s="1">
        <f>(Table2[[#This Row],[Close Price]]-Table2[[#This Row],[20D EMA]])/Table2[[#This Row],[20D EMA]]</f>
        <v>-2.1135265700483962E-3</v>
      </c>
      <c r="T199" s="1">
        <f>(Table2[[#This Row],[Close Price]]-Table2[[#This Row],[50D EMA]])/Table2[[#This Row],[50D EMA]]</f>
        <v>7.5573541700374976E-3</v>
      </c>
      <c r="U199" s="1">
        <f>(Table2[[#This Row],[Close Price]]-Table2[[#This Row],[200D EMA]])/Table2[[#This Row],[200D EMA]]</f>
        <v>0.13460986382201159</v>
      </c>
      <c r="V199">
        <v>0.59890275320086195</v>
      </c>
      <c r="W199">
        <v>1350.25</v>
      </c>
      <c r="X199">
        <v>1355.2</v>
      </c>
      <c r="Y199">
        <v>1351</v>
      </c>
      <c r="Z199">
        <v>1359.15</v>
      </c>
      <c r="AA199">
        <v>1345.5</v>
      </c>
      <c r="AB199">
        <v>1380.75</v>
      </c>
      <c r="AC199" s="1">
        <f>(Table2[[#This Row],[Close Price]]/Table2[[#This Row],[Day Low]])-1</f>
        <v>3.5548972412515756E-3</v>
      </c>
      <c r="AD199" s="1">
        <f>(Table2[[#This Row],[Day High]]/Table2[[#This Row],[Close Price]])-1</f>
        <v>1.1069702225019462E-4</v>
      </c>
      <c r="AE199" s="1">
        <f>(Table2[[#This Row],[Close Price]]/Table2[[#This Row],[Current Week Low]])-1</f>
        <v>2.9977794226498933E-3</v>
      </c>
      <c r="AF199" s="1">
        <f>(Table2[[#This Row],[Current Week High]]/Table2[[#This Row],[Close Price]])-1</f>
        <v>3.0257186081694698E-3</v>
      </c>
      <c r="AG199" s="1">
        <f>(Table2[[#This Row],[Close Price]]/Table2[[#This Row],[Current Month Low]])-1</f>
        <v>7.0977331846897584E-3</v>
      </c>
      <c r="AH199" s="1">
        <f>(Table2[[#This Row],[Current Month High]]/Table2[[#This Row],[Close Price]])-1</f>
        <v>1.8966089812184173E-2</v>
      </c>
      <c r="AI199">
        <v>4.4241909892623799</v>
      </c>
      <c r="AJ199">
        <v>77.536849000982599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-0.11</v>
      </c>
      <c r="AM199" t="s">
        <v>3132</v>
      </c>
      <c r="AN199">
        <v>-0.14000000000000001</v>
      </c>
      <c r="AO199" t="s">
        <v>3132</v>
      </c>
      <c r="AP199">
        <v>0.104762167878877</v>
      </c>
      <c r="AQ199">
        <f>(Table2[[#This Row],[Sharpe Ratio]]-AVERAGE(Table2[Sharpe Ratio]))/_xlfn.STDEV.P(Table2[Sharpe Ratio])</f>
        <v>0.45461963192712546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0.93085445424657609</v>
      </c>
      <c r="AS199">
        <f>_xlfn.RANK.AVG(Table2[[#This Row],[1Y Return vs Nifty Z-Score]],Table2[1Y Return vs Nifty Z-Score])</f>
        <v>239</v>
      </c>
      <c r="AT199">
        <f>_xlfn.RANK.AVG(Table2[[#This Row],[6M Return vs Nifty Z-Score]],Table2[6M Return vs Nifty Z-Score])</f>
        <v>236</v>
      </c>
      <c r="AU199">
        <f>_xlfn.RANK.AVG(Table2[[#This Row],[Sharpe Ratio Z-Score]],Table2[Sharpe Ratio Z-Score])</f>
        <v>227</v>
      </c>
      <c r="AV199">
        <f>(Table2[[#This Row],[Rank 1Y]]+Table2[[#This Row],[Rank 6M]]+Table2[[#This Row],[Rank Sharpe]])/3</f>
        <v>234</v>
      </c>
    </row>
    <row r="200" spans="1:48" x14ac:dyDescent="0.3">
      <c r="A200" t="s">
        <v>1315</v>
      </c>
      <c r="B200" t="s">
        <v>1316</v>
      </c>
      <c r="C200" t="s">
        <v>3106</v>
      </c>
      <c r="D200" t="s">
        <v>1317</v>
      </c>
      <c r="E200">
        <v>8383.8566900000005</v>
      </c>
      <c r="F200">
        <v>682</v>
      </c>
      <c r="G200">
        <v>7.7300183690713098</v>
      </c>
      <c r="H200">
        <f>(Table2[[#This Row],[1Y Return vs Nifty]]-AVERAGE(Table2[1Y Return vs Nifty]))/_xlfn.STDEV.P(Table2[1Y Return vs Nifty])</f>
        <v>-0.39709353734202324</v>
      </c>
      <c r="I200">
        <v>-4.4506651686357299E-2</v>
      </c>
      <c r="J200">
        <f>(Table2[[#This Row],[1M Return vs Nifty]]-AVERAGE(Table2[1M Return vs Nifty]))/_xlfn.STDEV.P(Table2[1M Return vs Nifty])</f>
        <v>2.6663402546669795E-2</v>
      </c>
      <c r="K200">
        <v>27.810911195719001</v>
      </c>
      <c r="L200">
        <f>(Table2[[#This Row],[6M Return vs Nifty]]-AVERAGE(Table2[6M Return vs Nifty]))/_xlfn.STDEV.P(Table2[6M Return vs Nifty])</f>
        <v>0.62152827446287795</v>
      </c>
      <c r="M200">
        <v>-2.0716544661729799</v>
      </c>
      <c r="N200">
        <f>(Table2[[#This Row],[1W Return vs Nifty]]-AVERAGE(Table2[1W Return vs Nifty]))/_xlfn.STDEV.P(Table2[1W Return vs Nifty])</f>
        <v>-0.31286495202600961</v>
      </c>
      <c r="O200">
        <v>669.38</v>
      </c>
      <c r="P200">
        <v>627.66829361590806</v>
      </c>
      <c r="Q200">
        <v>550.78895516696105</v>
      </c>
      <c r="R200">
        <v>52.622146093524599</v>
      </c>
      <c r="S200" s="1">
        <f>(Table2[[#This Row],[Close Price]]-Table2[[#This Row],[20D EMA]])/Table2[[#This Row],[20D EMA]]</f>
        <v>1.8853267202485889E-2</v>
      </c>
      <c r="T200" s="1">
        <f>(Table2[[#This Row],[Close Price]]-Table2[[#This Row],[50D EMA]])/Table2[[#This Row],[50D EMA]]</f>
        <v>8.6561177196150349E-2</v>
      </c>
      <c r="U200" s="1">
        <f>(Table2[[#This Row],[Close Price]]-Table2[[#This Row],[200D EMA]])/Table2[[#This Row],[200D EMA]]</f>
        <v>0.2382238125912762</v>
      </c>
      <c r="V200">
        <v>0.85823162314224599</v>
      </c>
      <c r="W200">
        <v>678</v>
      </c>
      <c r="X200">
        <v>694.6</v>
      </c>
      <c r="Y200">
        <v>640</v>
      </c>
      <c r="Z200">
        <v>695</v>
      </c>
      <c r="AA200">
        <v>640</v>
      </c>
      <c r="AB200">
        <v>719</v>
      </c>
      <c r="AC200" s="1">
        <f>(Table2[[#This Row],[Close Price]]/Table2[[#This Row],[Day Low]])-1</f>
        <v>5.8997050147493457E-3</v>
      </c>
      <c r="AD200" s="1">
        <f>(Table2[[#This Row],[Day High]]/Table2[[#This Row],[Close Price]])-1</f>
        <v>1.8475073313783064E-2</v>
      </c>
      <c r="AE200" s="1">
        <f>(Table2[[#This Row],[Close Price]]/Table2[[#This Row],[Current Week Low]])-1</f>
        <v>6.5625000000000044E-2</v>
      </c>
      <c r="AF200" s="1">
        <f>(Table2[[#This Row],[Current Week High]]/Table2[[#This Row],[Close Price]])-1</f>
        <v>1.9061583577712593E-2</v>
      </c>
      <c r="AG200" s="1">
        <f>(Table2[[#This Row],[Close Price]]/Table2[[#This Row],[Current Month Low]])-1</f>
        <v>6.5625000000000044E-2</v>
      </c>
      <c r="AH200" s="1">
        <f>(Table2[[#This Row],[Current Month High]]/Table2[[#This Row],[Close Price]])-1</f>
        <v>5.4252199413489688E-2</v>
      </c>
      <c r="AI200">
        <v>12.668621700879701</v>
      </c>
      <c r="AJ200">
        <v>67.588155793094899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0.22</v>
      </c>
      <c r="AM200" t="s">
        <v>3133</v>
      </c>
      <c r="AN200">
        <v>2.72</v>
      </c>
      <c r="AO200" t="s">
        <v>3133</v>
      </c>
      <c r="AP200">
        <v>0.14890972944924899</v>
      </c>
      <c r="AQ200">
        <f>(Table2[[#This Row],[Sharpe Ratio]]-AVERAGE(Table2[Sharpe Ratio]))/_xlfn.STDEV.P(Table2[Sharpe Ratio])</f>
        <v>0.95865245697314561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0.89688564461466047</v>
      </c>
      <c r="AS200">
        <f>_xlfn.RANK.AVG(Table2[[#This Row],[1Y Return vs Nifty Z-Score]],Table2[1Y Return vs Nifty Z-Score])</f>
        <v>426</v>
      </c>
      <c r="AT200">
        <f>_xlfn.RANK.AVG(Table2[[#This Row],[6M Return vs Nifty Z-Score]],Table2[6M Return vs Nifty Z-Score])</f>
        <v>155</v>
      </c>
      <c r="AU200">
        <f>_xlfn.RANK.AVG(Table2[[#This Row],[Sharpe Ratio Z-Score]],Table2[Sharpe Ratio Z-Score])</f>
        <v>122</v>
      </c>
      <c r="AV200">
        <f>(Table2[[#This Row],[Rank 1Y]]+Table2[[#This Row],[Rank 6M]]+Table2[[#This Row],[Rank Sharpe]])/3</f>
        <v>234.33333333333334</v>
      </c>
    </row>
    <row r="201" spans="1:48" x14ac:dyDescent="0.3">
      <c r="A201" t="s">
        <v>1824</v>
      </c>
      <c r="B201" t="s">
        <v>1825</v>
      </c>
      <c r="C201" t="s">
        <v>3102</v>
      </c>
      <c r="D201" t="s">
        <v>302</v>
      </c>
      <c r="E201">
        <v>3987.2219700000001</v>
      </c>
      <c r="F201">
        <v>1287.8</v>
      </c>
      <c r="G201">
        <v>52.4084498020122</v>
      </c>
      <c r="H201">
        <f>(Table2[[#This Row],[1Y Return vs Nifty]]-AVERAGE(Table2[1Y Return vs Nifty]))/_xlfn.STDEV.P(Table2[1Y Return vs Nifty])</f>
        <v>0.27509793060775245</v>
      </c>
      <c r="I201">
        <v>22.7440409729941</v>
      </c>
      <c r="J201">
        <f>(Table2[[#This Row],[1M Return vs Nifty]]-AVERAGE(Table2[1M Return vs Nifty]))/_xlfn.STDEV.P(Table2[1M Return vs Nifty])</f>
        <v>2.2026147637212619</v>
      </c>
      <c r="K201">
        <v>40.066640167091101</v>
      </c>
      <c r="L201">
        <f>(Table2[[#This Row],[6M Return vs Nifty]]-AVERAGE(Table2[6M Return vs Nifty]))/_xlfn.STDEV.P(Table2[6M Return vs Nifty])</f>
        <v>1.0206105174640725</v>
      </c>
      <c r="M201">
        <v>-1.7815465820151299</v>
      </c>
      <c r="N201">
        <f>(Table2[[#This Row],[1W Return vs Nifty]]-AVERAGE(Table2[1W Return vs Nifty]))/_xlfn.STDEV.P(Table2[1W Return vs Nifty])</f>
        <v>-0.25676111030153564</v>
      </c>
      <c r="O201">
        <v>1140.19</v>
      </c>
      <c r="P201">
        <v>1027.84363304217</v>
      </c>
      <c r="Q201">
        <v>870.15665209826898</v>
      </c>
      <c r="R201">
        <v>74.884901086668407</v>
      </c>
      <c r="S201" s="1">
        <f>(Table2[[#This Row],[Close Price]]-Table2[[#This Row],[20D EMA]])/Table2[[#This Row],[20D EMA]]</f>
        <v>0.1294608793271296</v>
      </c>
      <c r="T201" s="1">
        <f>(Table2[[#This Row],[Close Price]]-Table2[[#This Row],[50D EMA]])/Table2[[#This Row],[50D EMA]]</f>
        <v>0.25291431361832883</v>
      </c>
      <c r="U201" s="1">
        <f>(Table2[[#This Row],[Close Price]]-Table2[[#This Row],[200D EMA]])/Table2[[#This Row],[200D EMA]]</f>
        <v>0.47996340302017881</v>
      </c>
      <c r="V201">
        <v>1.79351958692024</v>
      </c>
      <c r="W201">
        <v>1285.7</v>
      </c>
      <c r="X201">
        <v>1344.8</v>
      </c>
      <c r="Y201">
        <v>1190.1500000000001</v>
      </c>
      <c r="Z201">
        <v>1309</v>
      </c>
      <c r="AA201">
        <v>1128.05</v>
      </c>
      <c r="AB201">
        <v>1309</v>
      </c>
      <c r="AC201" s="1">
        <f>(Table2[[#This Row],[Close Price]]/Table2[[#This Row],[Day Low]])-1</f>
        <v>1.6333514816830874E-3</v>
      </c>
      <c r="AD201" s="1">
        <f>(Table2[[#This Row],[Day High]]/Table2[[#This Row],[Close Price]])-1</f>
        <v>4.4261531293679157E-2</v>
      </c>
      <c r="AE201" s="1">
        <f>(Table2[[#This Row],[Close Price]]/Table2[[#This Row],[Current Week Low]])-1</f>
        <v>8.2048481283871766E-2</v>
      </c>
      <c r="AF201" s="1">
        <f>(Table2[[#This Row],[Current Week High]]/Table2[[#This Row],[Close Price]])-1</f>
        <v>1.6462183568877187E-2</v>
      </c>
      <c r="AG201" s="1">
        <f>(Table2[[#This Row],[Close Price]]/Table2[[#This Row],[Current Month Low]])-1</f>
        <v>0.14161606311776964</v>
      </c>
      <c r="AH201" s="1">
        <f>(Table2[[#This Row],[Current Month High]]/Table2[[#This Row],[Close Price]])-1</f>
        <v>1.6462183568877187E-2</v>
      </c>
      <c r="AI201">
        <v>1.64621835688771</v>
      </c>
      <c r="AJ201">
        <v>107.225038217072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0.6</v>
      </c>
      <c r="AM201" t="s">
        <v>3133</v>
      </c>
      <c r="AN201">
        <v>9.6199999999999992</v>
      </c>
      <c r="AO201" t="s">
        <v>3133</v>
      </c>
      <c r="AP201">
        <v>5.0144656364134003E-2</v>
      </c>
      <c r="AQ201">
        <f>(Table2[[#This Row],[Sharpe Ratio]]-AVERAGE(Table2[Sharpe Ratio]))/_xlfn.STDEV.P(Table2[Sharpe Ratio])</f>
        <v>-0.16894863881140026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3.0726134626801511</v>
      </c>
      <c r="AS201">
        <f>_xlfn.RANK.AVG(Table2[[#This Row],[1Y Return vs Nifty Z-Score]],Table2[1Y Return vs Nifty Z-Score])</f>
        <v>217</v>
      </c>
      <c r="AT201">
        <f>_xlfn.RANK.AVG(Table2[[#This Row],[6M Return vs Nifty Z-Score]],Table2[6M Return vs Nifty Z-Score])</f>
        <v>95</v>
      </c>
      <c r="AU201">
        <f>_xlfn.RANK.AVG(Table2[[#This Row],[Sharpe Ratio Z-Score]],Table2[Sharpe Ratio Z-Score])</f>
        <v>391</v>
      </c>
      <c r="AV201">
        <f>(Table2[[#This Row],[Rank 1Y]]+Table2[[#This Row],[Rank 6M]]+Table2[[#This Row],[Rank Sharpe]])/3</f>
        <v>234.33333333333334</v>
      </c>
    </row>
    <row r="202" spans="1:48" x14ac:dyDescent="0.3">
      <c r="A202" t="s">
        <v>407</v>
      </c>
      <c r="B202" t="s">
        <v>408</v>
      </c>
      <c r="C202" t="s">
        <v>3095</v>
      </c>
      <c r="D202" t="s">
        <v>133</v>
      </c>
      <c r="E202">
        <v>56100.59848044</v>
      </c>
      <c r="F202">
        <v>681.3</v>
      </c>
      <c r="G202">
        <v>43.321421930028201</v>
      </c>
      <c r="H202">
        <f>(Table2[[#This Row],[1Y Return vs Nifty]]-AVERAGE(Table2[1Y Return vs Nifty]))/_xlfn.STDEV.P(Table2[1Y Return vs Nifty])</f>
        <v>0.13838268773407517</v>
      </c>
      <c r="I202">
        <v>-13.4762288554872</v>
      </c>
      <c r="J202">
        <f>(Table2[[#This Row],[1M Return vs Nifty]]-AVERAGE(Table2[1M Return vs Nifty]))/_xlfn.STDEV.P(Table2[1M Return vs Nifty])</f>
        <v>-1.2558568656878115</v>
      </c>
      <c r="K202">
        <v>2.79176774227777</v>
      </c>
      <c r="L202">
        <f>(Table2[[#This Row],[6M Return vs Nifty]]-AVERAGE(Table2[6M Return vs Nifty]))/_xlfn.STDEV.P(Table2[6M Return vs Nifty])</f>
        <v>-0.19316793093551324</v>
      </c>
      <c r="M202">
        <v>-7.7097076303319598</v>
      </c>
      <c r="N202">
        <f>(Table2[[#This Row],[1W Return vs Nifty]]-AVERAGE(Table2[1W Return vs Nifty]))/_xlfn.STDEV.P(Table2[1W Return vs Nifty])</f>
        <v>-1.4032056825937969</v>
      </c>
      <c r="O202">
        <v>720.75</v>
      </c>
      <c r="P202">
        <v>743.73374684306805</v>
      </c>
      <c r="Q202">
        <v>653.27528823084504</v>
      </c>
      <c r="R202">
        <v>36.660179970242702</v>
      </c>
      <c r="S202" s="1">
        <f>(Table2[[#This Row],[Close Price]]-Table2[[#This Row],[20D EMA]])/Table2[[#This Row],[20D EMA]]</f>
        <v>-5.4734651404786741E-2</v>
      </c>
      <c r="T202" s="1">
        <f>(Table2[[#This Row],[Close Price]]-Table2[[#This Row],[50D EMA]])/Table2[[#This Row],[50D EMA]]</f>
        <v>-8.3946368049158809E-2</v>
      </c>
      <c r="U202" s="1">
        <f>(Table2[[#This Row],[Close Price]]-Table2[[#This Row],[200D EMA]])/Table2[[#This Row],[200D EMA]]</f>
        <v>4.2898778316028924E-2</v>
      </c>
      <c r="V202">
        <v>0.63517146031904004</v>
      </c>
      <c r="W202">
        <v>674.75</v>
      </c>
      <c r="X202">
        <v>695.6</v>
      </c>
      <c r="Y202">
        <v>631</v>
      </c>
      <c r="Z202">
        <v>688.3</v>
      </c>
      <c r="AA202">
        <v>631</v>
      </c>
      <c r="AB202">
        <v>754.9</v>
      </c>
      <c r="AC202" s="1">
        <f>(Table2[[#This Row],[Close Price]]/Table2[[#This Row],[Day Low]])-1</f>
        <v>9.7072989996294101E-3</v>
      </c>
      <c r="AD202" s="1">
        <f>(Table2[[#This Row],[Day High]]/Table2[[#This Row],[Close Price]])-1</f>
        <v>2.0989285190077922E-2</v>
      </c>
      <c r="AE202" s="1">
        <f>(Table2[[#This Row],[Close Price]]/Table2[[#This Row],[Current Week Low]])-1</f>
        <v>7.9714738510300975E-2</v>
      </c>
      <c r="AF202" s="1">
        <f>(Table2[[#This Row],[Current Week High]]/Table2[[#This Row],[Close Price]])-1</f>
        <v>1.0274475267870287E-2</v>
      </c>
      <c r="AG202" s="1">
        <f>(Table2[[#This Row],[Close Price]]/Table2[[#This Row],[Current Month Low]])-1</f>
        <v>7.9714738510300975E-2</v>
      </c>
      <c r="AH202" s="1">
        <f>(Table2[[#This Row],[Current Month High]]/Table2[[#This Row],[Close Price]])-1</f>
        <v>0.10802876853075016</v>
      </c>
      <c r="AI202">
        <v>24.467928959342402</v>
      </c>
      <c r="AJ202">
        <v>71.159402085165098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0.04</v>
      </c>
      <c r="AM202" t="s">
        <v>3133</v>
      </c>
      <c r="AN202">
        <v>-9.02</v>
      </c>
      <c r="AO202" t="s">
        <v>3132</v>
      </c>
      <c r="AP202">
        <v>0.175903952654864</v>
      </c>
      <c r="AQ202">
        <f>(Table2[[#This Row],[Sharpe Ratio]]-AVERAGE(Table2[Sharpe Ratio]))/_xlfn.STDEV.P(Table2[Sharpe Ratio])</f>
        <v>1.2668455733825492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256</v>
      </c>
      <c r="AT202">
        <f>_xlfn.RANK.AVG(Table2[[#This Row],[6M Return vs Nifty Z-Score]],Table2[6M Return vs Nifty Z-Score])</f>
        <v>373</v>
      </c>
      <c r="AU202">
        <f>_xlfn.RANK.AVG(Table2[[#This Row],[Sharpe Ratio Z-Score]],Table2[Sharpe Ratio Z-Score])</f>
        <v>77</v>
      </c>
      <c r="AV202">
        <f>(Table2[[#This Row],[Rank 1Y]]+Table2[[#This Row],[Rank 6M]]+Table2[[#This Row],[Rank Sharpe]])/3</f>
        <v>235.33333333333334</v>
      </c>
    </row>
    <row r="203" spans="1:48" x14ac:dyDescent="0.3">
      <c r="A203" t="s">
        <v>526</v>
      </c>
      <c r="B203" t="s">
        <v>527</v>
      </c>
      <c r="C203" t="s">
        <v>3092</v>
      </c>
      <c r="D203" t="s">
        <v>54</v>
      </c>
      <c r="E203">
        <v>38316.161807755001</v>
      </c>
      <c r="F203">
        <v>3067.45</v>
      </c>
      <c r="G203">
        <v>51.1149948856213</v>
      </c>
      <c r="H203">
        <f>(Table2[[#This Row],[1Y Return vs Nifty]]-AVERAGE(Table2[1Y Return vs Nifty]))/_xlfn.STDEV.P(Table2[1Y Return vs Nifty])</f>
        <v>0.25563777206837679</v>
      </c>
      <c r="I203">
        <v>35.297990375496802</v>
      </c>
      <c r="J203">
        <f>(Table2[[#This Row],[1M Return vs Nifty]]-AVERAGE(Table2[1M Return vs Nifty]))/_xlfn.STDEV.P(Table2[1M Return vs Nifty])</f>
        <v>3.4013214009493442</v>
      </c>
      <c r="K203">
        <v>28.638610208548599</v>
      </c>
      <c r="L203">
        <f>(Table2[[#This Row],[6M Return vs Nifty]]-AVERAGE(Table2[6M Return vs Nifty]))/_xlfn.STDEV.P(Table2[6M Return vs Nifty])</f>
        <v>0.64848056586402569</v>
      </c>
      <c r="M203">
        <v>6.8183231832379798</v>
      </c>
      <c r="N203">
        <f>(Table2[[#This Row],[1W Return vs Nifty]]-AVERAGE(Table2[1W Return vs Nifty]))/_xlfn.STDEV.P(Table2[1W Return vs Nifty])</f>
        <v>1.4063640872829788</v>
      </c>
      <c r="O203">
        <v>2677.26</v>
      </c>
      <c r="P203">
        <v>2490.3948317888298</v>
      </c>
      <c r="Q203">
        <v>2188.57651599682</v>
      </c>
      <c r="R203">
        <v>90.772776235145898</v>
      </c>
      <c r="S203" s="1">
        <f>(Table2[[#This Row],[Close Price]]-Table2[[#This Row],[20D EMA]])/Table2[[#This Row],[20D EMA]]</f>
        <v>0.14574228875790904</v>
      </c>
      <c r="T203" s="1">
        <f>(Table2[[#This Row],[Close Price]]-Table2[[#This Row],[50D EMA]])/Table2[[#This Row],[50D EMA]]</f>
        <v>0.23171232161475216</v>
      </c>
      <c r="U203" s="1">
        <f>(Table2[[#This Row],[Close Price]]-Table2[[#This Row],[200D EMA]])/Table2[[#This Row],[200D EMA]]</f>
        <v>0.40157311274213486</v>
      </c>
      <c r="V203">
        <v>2.2121441845337602</v>
      </c>
      <c r="W203">
        <v>3067.4</v>
      </c>
      <c r="X203">
        <v>3159.95</v>
      </c>
      <c r="Y203">
        <v>2980</v>
      </c>
      <c r="Z203">
        <v>3085</v>
      </c>
      <c r="AA203">
        <v>2663.85</v>
      </c>
      <c r="AB203">
        <v>3085</v>
      </c>
      <c r="AC203" s="1">
        <f>(Table2[[#This Row],[Close Price]]/Table2[[#This Row],[Day Low]])-1</f>
        <v>1.6300449892314717E-5</v>
      </c>
      <c r="AD203" s="1">
        <f>(Table2[[#This Row],[Day High]]/Table2[[#This Row],[Close Price]])-1</f>
        <v>3.0155340755350535E-2</v>
      </c>
      <c r="AE203" s="1">
        <f>(Table2[[#This Row],[Close Price]]/Table2[[#This Row],[Current Week Low]])-1</f>
        <v>2.9345637583892525E-2</v>
      </c>
      <c r="AF203" s="1">
        <f>(Table2[[#This Row],[Current Week High]]/Table2[[#This Row],[Close Price]])-1</f>
        <v>5.7213646514207017E-3</v>
      </c>
      <c r="AG203" s="1">
        <f>(Table2[[#This Row],[Close Price]]/Table2[[#This Row],[Current Month Low]])-1</f>
        <v>0.15151003247179839</v>
      </c>
      <c r="AH203" s="1">
        <f>(Table2[[#This Row],[Current Month High]]/Table2[[#This Row],[Close Price]])-1</f>
        <v>5.7213646514207017E-3</v>
      </c>
      <c r="AI203">
        <v>0.57213646514206995</v>
      </c>
      <c r="AJ203">
        <v>85.900427259780002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0.11</v>
      </c>
      <c r="AM203" t="s">
        <v>3133</v>
      </c>
      <c r="AN203">
        <v>27.87</v>
      </c>
      <c r="AO203" t="s">
        <v>3133</v>
      </c>
      <c r="AP203">
        <v>6.8585493352327997E-2</v>
      </c>
      <c r="AQ203">
        <f>(Table2[[#This Row],[Sharpe Ratio]]-AVERAGE(Table2[Sharpe Ratio]))/_xlfn.STDEV.P(Table2[Sharpe Ratio])</f>
        <v>4.1590444951051901E-2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5.7533942711157779</v>
      </c>
      <c r="AS203">
        <f>_xlfn.RANK.AVG(Table2[[#This Row],[1Y Return vs Nifty Z-Score]],Table2[1Y Return vs Nifty Z-Score])</f>
        <v>224</v>
      </c>
      <c r="AT203">
        <f>_xlfn.RANK.AVG(Table2[[#This Row],[6M Return vs Nifty Z-Score]],Table2[6M Return vs Nifty Z-Score])</f>
        <v>149</v>
      </c>
      <c r="AU203">
        <f>_xlfn.RANK.AVG(Table2[[#This Row],[Sharpe Ratio Z-Score]],Table2[Sharpe Ratio Z-Score])</f>
        <v>333</v>
      </c>
      <c r="AV203">
        <f>(Table2[[#This Row],[Rank 1Y]]+Table2[[#This Row],[Rank 6M]]+Table2[[#This Row],[Rank Sharpe]])/3</f>
        <v>235.33333333333334</v>
      </c>
    </row>
    <row r="204" spans="1:48" x14ac:dyDescent="0.3">
      <c r="A204" t="s">
        <v>1943</v>
      </c>
      <c r="B204" t="s">
        <v>1944</v>
      </c>
      <c r="C204" t="s">
        <v>3102</v>
      </c>
      <c r="D204" t="s">
        <v>302</v>
      </c>
      <c r="E204">
        <v>3430.5139605999998</v>
      </c>
      <c r="F204">
        <v>335.05</v>
      </c>
      <c r="G204">
        <v>41.831723010024</v>
      </c>
      <c r="H204">
        <f>(Table2[[#This Row],[1Y Return vs Nifty]]-AVERAGE(Table2[1Y Return vs Nifty]))/_xlfn.STDEV.P(Table2[1Y Return vs Nifty])</f>
        <v>0.11597001853945957</v>
      </c>
      <c r="I204">
        <v>9.0798116804847897</v>
      </c>
      <c r="J204">
        <f>(Table2[[#This Row],[1M Return vs Nifty]]-AVERAGE(Table2[1M Return vs Nifty]))/_xlfn.STDEV.P(Table2[1M Return vs Nifty])</f>
        <v>0.89789368986764551</v>
      </c>
      <c r="K204">
        <v>42.589635514234502</v>
      </c>
      <c r="L204">
        <f>(Table2[[#This Row],[6M Return vs Nifty]]-AVERAGE(Table2[6M Return vs Nifty]))/_xlfn.STDEV.P(Table2[6M Return vs Nifty])</f>
        <v>1.1027665968430731</v>
      </c>
      <c r="M204">
        <v>0.64274299493913101</v>
      </c>
      <c r="N204">
        <f>(Table2[[#This Row],[1W Return vs Nifty]]-AVERAGE(Table2[1W Return vs Nifty]))/_xlfn.STDEV.P(Table2[1W Return vs Nifty])</f>
        <v>0.21207123155143057</v>
      </c>
      <c r="O204">
        <v>323.39</v>
      </c>
      <c r="P204">
        <v>308.29777797061098</v>
      </c>
      <c r="Q204">
        <v>263.76179256053399</v>
      </c>
      <c r="R204">
        <v>59.863801719414198</v>
      </c>
      <c r="S204" s="1">
        <f>(Table2[[#This Row],[Close Price]]-Table2[[#This Row],[20D EMA]])/Table2[[#This Row],[20D EMA]]</f>
        <v>3.6055536658523846E-2</v>
      </c>
      <c r="T204" s="1">
        <f>(Table2[[#This Row],[Close Price]]-Table2[[#This Row],[50D EMA]])/Table2[[#This Row],[50D EMA]]</f>
        <v>8.6773969651961727E-2</v>
      </c>
      <c r="U204" s="1">
        <f>(Table2[[#This Row],[Close Price]]-Table2[[#This Row],[200D EMA]])/Table2[[#This Row],[200D EMA]]</f>
        <v>0.27027495812573082</v>
      </c>
      <c r="V204">
        <v>0.81491376288291195</v>
      </c>
      <c r="W204">
        <v>330.25</v>
      </c>
      <c r="X204">
        <v>334.95</v>
      </c>
      <c r="Y204">
        <v>326.35000000000002</v>
      </c>
      <c r="Z204">
        <v>340</v>
      </c>
      <c r="AA204">
        <v>310.55</v>
      </c>
      <c r="AB204">
        <v>346.9</v>
      </c>
      <c r="AC204" s="1">
        <f>(Table2[[#This Row],[Close Price]]/Table2[[#This Row],[Day Low]])-1</f>
        <v>1.4534443603330782E-2</v>
      </c>
      <c r="AD204" s="1">
        <f>(Table2[[#This Row],[Day High]]/Table2[[#This Row],[Close Price]])-1</f>
        <v>-2.9846291598278896E-4</v>
      </c>
      <c r="AE204" s="1">
        <f>(Table2[[#This Row],[Close Price]]/Table2[[#This Row],[Current Week Low]])-1</f>
        <v>2.6658495480312405E-2</v>
      </c>
      <c r="AF204" s="1">
        <f>(Table2[[#This Row],[Current Week High]]/Table2[[#This Row],[Close Price]])-1</f>
        <v>1.4773914341143168E-2</v>
      </c>
      <c r="AG204" s="1">
        <f>(Table2[[#This Row],[Close Price]]/Table2[[#This Row],[Current Month Low]])-1</f>
        <v>7.8892287876348499E-2</v>
      </c>
      <c r="AH204" s="1">
        <f>(Table2[[#This Row],[Current Month High]]/Table2[[#This Row],[Close Price]])-1</f>
        <v>3.5367855543948501E-2</v>
      </c>
      <c r="AI204">
        <v>6.1035666318459896</v>
      </c>
      <c r="AJ204">
        <v>77.604028624436694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0.25</v>
      </c>
      <c r="AM204" t="s">
        <v>3133</v>
      </c>
      <c r="AN204">
        <v>0.33</v>
      </c>
      <c r="AO204" t="s">
        <v>3133</v>
      </c>
      <c r="AP204">
        <v>6.1812068305207003E-2</v>
      </c>
      <c r="AQ204">
        <f>(Table2[[#This Row],[Sharpe Ratio]]-AVERAGE(Table2[Sharpe Ratio]))/_xlfn.STDEV.P(Table2[Sharpe Ratio])</f>
        <v>-3.5741766394207695E-2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2.2929597704074007</v>
      </c>
      <c r="AS204">
        <f>_xlfn.RANK.AVG(Table2[[#This Row],[1Y Return vs Nifty Z-Score]],Table2[1Y Return vs Nifty Z-Score])</f>
        <v>265</v>
      </c>
      <c r="AT204">
        <f>_xlfn.RANK.AVG(Table2[[#This Row],[6M Return vs Nifty Z-Score]],Table2[6M Return vs Nifty Z-Score])</f>
        <v>85</v>
      </c>
      <c r="AU204">
        <f>_xlfn.RANK.AVG(Table2[[#This Row],[Sharpe Ratio Z-Score]],Table2[Sharpe Ratio Z-Score])</f>
        <v>358</v>
      </c>
      <c r="AV204">
        <f>(Table2[[#This Row],[Rank 1Y]]+Table2[[#This Row],[Rank 6M]]+Table2[[#This Row],[Rank Sharpe]])/3</f>
        <v>236</v>
      </c>
    </row>
    <row r="205" spans="1:48" x14ac:dyDescent="0.3">
      <c r="A205" t="s">
        <v>189</v>
      </c>
      <c r="B205" t="s">
        <v>190</v>
      </c>
      <c r="C205" t="s">
        <v>3094</v>
      </c>
      <c r="D205" t="s">
        <v>89</v>
      </c>
      <c r="E205">
        <v>133613.12315780501</v>
      </c>
      <c r="F205">
        <v>418.15</v>
      </c>
      <c r="G205">
        <v>55.582656651813203</v>
      </c>
      <c r="H205">
        <f>(Table2[[#This Row],[1Y Return vs Nifty]]-AVERAGE(Table2[1Y Return vs Nifty]))/_xlfn.STDEV.P(Table2[1Y Return vs Nifty])</f>
        <v>0.3228541900267175</v>
      </c>
      <c r="I205">
        <v>-4.7676054786540902</v>
      </c>
      <c r="J205">
        <f>(Table2[[#This Row],[1M Return vs Nifty]]-AVERAGE(Table2[1M Return vs Nifty]))/_xlfn.STDEV.P(Table2[1M Return vs Nifty])</f>
        <v>-0.42431897205504054</v>
      </c>
      <c r="K205">
        <v>2.9729571629824201</v>
      </c>
      <c r="L205">
        <f>(Table2[[#This Row],[6M Return vs Nifty]]-AVERAGE(Table2[6M Return vs Nifty]))/_xlfn.STDEV.P(Table2[6M Return vs Nifty])</f>
        <v>-0.18726787549272361</v>
      </c>
      <c r="M205">
        <v>-7.8176648421543602</v>
      </c>
      <c r="N205">
        <f>(Table2[[#This Row],[1W Return vs Nifty]]-AVERAGE(Table2[1W Return vs Nifty]))/_xlfn.STDEV.P(Table2[1W Return vs Nifty])</f>
        <v>-1.4240834823912127</v>
      </c>
      <c r="O205">
        <v>433.32</v>
      </c>
      <c r="P205">
        <v>433.50829284635898</v>
      </c>
      <c r="Q205">
        <v>384.33737063520101</v>
      </c>
      <c r="R205">
        <v>33.922519085197401</v>
      </c>
      <c r="S205" s="1">
        <f>(Table2[[#This Row],[Close Price]]-Table2[[#This Row],[20D EMA]])/Table2[[#This Row],[20D EMA]]</f>
        <v>-3.5008769500600057E-2</v>
      </c>
      <c r="T205" s="1">
        <f>(Table2[[#This Row],[Close Price]]-Table2[[#This Row],[50D EMA]])/Table2[[#This Row],[50D EMA]]</f>
        <v>-3.5427910145659394E-2</v>
      </c>
      <c r="U205" s="1">
        <f>(Table2[[#This Row],[Close Price]]-Table2[[#This Row],[200D EMA]])/Table2[[#This Row],[200D EMA]]</f>
        <v>8.7976428909102039E-2</v>
      </c>
      <c r="V205">
        <v>1.5034101065407901</v>
      </c>
      <c r="W205">
        <v>415</v>
      </c>
      <c r="X205">
        <v>420</v>
      </c>
      <c r="Y205">
        <v>411.05</v>
      </c>
      <c r="Z205">
        <v>422.9</v>
      </c>
      <c r="AA205">
        <v>411.05</v>
      </c>
      <c r="AB205">
        <v>471</v>
      </c>
      <c r="AC205" s="1">
        <f>(Table2[[#This Row],[Close Price]]/Table2[[#This Row],[Day Low]])-1</f>
        <v>7.590361445783067E-3</v>
      </c>
      <c r="AD205" s="1">
        <f>(Table2[[#This Row],[Day High]]/Table2[[#This Row],[Close Price]])-1</f>
        <v>4.4242496711706103E-3</v>
      </c>
      <c r="AE205" s="1">
        <f>(Table2[[#This Row],[Close Price]]/Table2[[#This Row],[Current Week Low]])-1</f>
        <v>1.7272837854275469E-2</v>
      </c>
      <c r="AF205" s="1">
        <f>(Table2[[#This Row],[Current Week High]]/Table2[[#This Row],[Close Price]])-1</f>
        <v>1.1359559966519273E-2</v>
      </c>
      <c r="AG205" s="1">
        <f>(Table2[[#This Row],[Close Price]]/Table2[[#This Row],[Current Month Low]])-1</f>
        <v>1.7272837854275469E-2</v>
      </c>
      <c r="AH205" s="1">
        <f>(Table2[[#This Row],[Current Month High]]/Table2[[#This Row],[Close Price]])-1</f>
        <v>0.12639005141695581</v>
      </c>
      <c r="AI205">
        <v>12.639005141695501</v>
      </c>
      <c r="AJ205">
        <v>83.358912519184301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</v>
      </c>
      <c r="AM205" t="s">
        <v>3132</v>
      </c>
      <c r="AN205">
        <v>-1.23</v>
      </c>
      <c r="AO205" t="s">
        <v>3132</v>
      </c>
      <c r="AP205">
        <v>0.14750778446474</v>
      </c>
      <c r="AQ205">
        <f>(Table2[[#This Row],[Sharpe Ratio]]-AVERAGE(Table2[Sharpe Ratio]))/_xlfn.STDEV.P(Table2[Sharpe Ratio])</f>
        <v>0.94264644744587445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211</v>
      </c>
      <c r="AT205">
        <f>_xlfn.RANK.AVG(Table2[[#This Row],[6M Return vs Nifty Z-Score]],Table2[6M Return vs Nifty Z-Score])</f>
        <v>372</v>
      </c>
      <c r="AU205">
        <f>_xlfn.RANK.AVG(Table2[[#This Row],[Sharpe Ratio Z-Score]],Table2[Sharpe Ratio Z-Score])</f>
        <v>129</v>
      </c>
      <c r="AV205">
        <f>(Table2[[#This Row],[Rank 1Y]]+Table2[[#This Row],[Rank 6M]]+Table2[[#This Row],[Rank Sharpe]])/3</f>
        <v>237.33333333333334</v>
      </c>
    </row>
    <row r="206" spans="1:48" x14ac:dyDescent="0.3">
      <c r="A206" t="s">
        <v>58</v>
      </c>
      <c r="B206" t="s">
        <v>174</v>
      </c>
      <c r="C206" t="s">
        <v>3093</v>
      </c>
      <c r="D206" t="s">
        <v>60</v>
      </c>
      <c r="E206">
        <v>151860.11489632499</v>
      </c>
      <c r="F206">
        <v>736.1</v>
      </c>
      <c r="G206">
        <v>58.111664285935902</v>
      </c>
      <c r="H206">
        <f>(Table2[[#This Row],[1Y Return vs Nifty]]-AVERAGE(Table2[1Y Return vs Nifty]))/_xlfn.STDEV.P(Table2[1Y Return vs Nifty])</f>
        <v>0.36090336273746204</v>
      </c>
      <c r="I206">
        <v>6.2858230797710002</v>
      </c>
      <c r="J206">
        <f>(Table2[[#This Row],[1M Return vs Nifty]]-AVERAGE(Table2[1M Return vs Nifty]))/_xlfn.STDEV.P(Table2[1M Return vs Nifty])</f>
        <v>0.63111129552825573</v>
      </c>
      <c r="K206">
        <v>9.9779104296914891</v>
      </c>
      <c r="L206">
        <f>(Table2[[#This Row],[6M Return vs Nifty]]-AVERAGE(Table2[6M Return vs Nifty]))/_xlfn.STDEV.P(Table2[6M Return vs Nifty])</f>
        <v>4.0833812161015504E-2</v>
      </c>
      <c r="M206">
        <v>0.118003357075411</v>
      </c>
      <c r="N206">
        <f>(Table2[[#This Row],[1W Return vs Nifty]]-AVERAGE(Table2[1W Return vs Nifty]))/_xlfn.STDEV.P(Table2[1W Return vs Nifty])</f>
        <v>0.11059205364241016</v>
      </c>
      <c r="O206">
        <v>722.87</v>
      </c>
      <c r="P206">
        <v>697.48504575099696</v>
      </c>
      <c r="Q206">
        <v>601.66127041035497</v>
      </c>
      <c r="R206">
        <v>39.2687657472623</v>
      </c>
      <c r="S206" s="1">
        <f>(Table2[[#This Row],[Close Price]]-Table2[[#This Row],[20D EMA]])/Table2[[#This Row],[20D EMA]]</f>
        <v>1.8302046011039356E-2</v>
      </c>
      <c r="T206" s="1">
        <f>(Table2[[#This Row],[Close Price]]-Table2[[#This Row],[50D EMA]])/Table2[[#This Row],[50D EMA]]</f>
        <v>5.5363128549122544E-2</v>
      </c>
      <c r="U206" s="1">
        <f>(Table2[[#This Row],[Close Price]]-Table2[[#This Row],[200D EMA]])/Table2[[#This Row],[200D EMA]]</f>
        <v>0.22344587594603343</v>
      </c>
      <c r="V206">
        <v>1.62725267148105</v>
      </c>
      <c r="W206">
        <v>726.3</v>
      </c>
      <c r="X206">
        <v>737.8</v>
      </c>
      <c r="Y206">
        <v>722.55</v>
      </c>
      <c r="Z206">
        <v>739.5</v>
      </c>
      <c r="AA206">
        <v>695.5</v>
      </c>
      <c r="AB206">
        <v>802.8</v>
      </c>
      <c r="AC206" s="1">
        <f>(Table2[[#This Row],[Close Price]]/Table2[[#This Row],[Day Low]])-1</f>
        <v>1.3493046950296073E-2</v>
      </c>
      <c r="AD206" s="1">
        <f>(Table2[[#This Row],[Day High]]/Table2[[#This Row],[Close Price]])-1</f>
        <v>2.3094688221707571E-3</v>
      </c>
      <c r="AE206" s="1">
        <f>(Table2[[#This Row],[Close Price]]/Table2[[#This Row],[Current Week Low]])-1</f>
        <v>1.8753027472147243E-2</v>
      </c>
      <c r="AF206" s="1">
        <f>(Table2[[#This Row],[Current Week High]]/Table2[[#This Row],[Close Price]])-1</f>
        <v>4.6189376443417363E-3</v>
      </c>
      <c r="AG206" s="1">
        <f>(Table2[[#This Row],[Close Price]]/Table2[[#This Row],[Current Month Low]])-1</f>
        <v>5.8375269590222878E-2</v>
      </c>
      <c r="AH206" s="1">
        <f>(Table2[[#This Row],[Current Month High]]/Table2[[#This Row],[Close Price]])-1</f>
        <v>9.0612688493411087E-2</v>
      </c>
      <c r="AI206">
        <v>9.2650455101209008</v>
      </c>
      <c r="AJ206">
        <v>87.326631887008503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7.0000000000000007E-2</v>
      </c>
      <c r="AM206" t="s">
        <v>3133</v>
      </c>
      <c r="AN206">
        <v>-1.49</v>
      </c>
      <c r="AO206" t="s">
        <v>3132</v>
      </c>
      <c r="AP206">
        <v>0.108572439416318</v>
      </c>
      <c r="AQ206">
        <f>(Table2[[#This Row],[Sharpe Ratio]]-AVERAGE(Table2[Sharpe Ratio]))/_xlfn.STDEV.P(Table2[Sharpe Ratio])</f>
        <v>0.49812151196069232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1.6415620360298355</v>
      </c>
      <c r="AS206">
        <f>_xlfn.RANK.AVG(Table2[[#This Row],[1Y Return vs Nifty Z-Score]],Table2[1Y Return vs Nifty Z-Score])</f>
        <v>198</v>
      </c>
      <c r="AT206">
        <f>_xlfn.RANK.AVG(Table2[[#This Row],[6M Return vs Nifty Z-Score]],Table2[6M Return vs Nifty Z-Score])</f>
        <v>302</v>
      </c>
      <c r="AU206">
        <f>_xlfn.RANK.AVG(Table2[[#This Row],[Sharpe Ratio Z-Score]],Table2[Sharpe Ratio Z-Score])</f>
        <v>214</v>
      </c>
      <c r="AV206">
        <f>(Table2[[#This Row],[Rank 1Y]]+Table2[[#This Row],[Rank 6M]]+Table2[[#This Row],[Rank Sharpe]])/3</f>
        <v>238</v>
      </c>
    </row>
    <row r="207" spans="1:48" x14ac:dyDescent="0.3">
      <c r="A207" t="s">
        <v>1790</v>
      </c>
      <c r="B207" t="s">
        <v>1791</v>
      </c>
      <c r="C207" t="s">
        <v>3086</v>
      </c>
      <c r="D207" t="s">
        <v>302</v>
      </c>
      <c r="E207">
        <v>4196.2008826000001</v>
      </c>
      <c r="F207">
        <v>2469.1</v>
      </c>
      <c r="G207">
        <v>93.003688744180394</v>
      </c>
      <c r="H207">
        <f>(Table2[[#This Row],[1Y Return vs Nifty]]-AVERAGE(Table2[1Y Return vs Nifty]))/_xlfn.STDEV.P(Table2[1Y Return vs Nifty])</f>
        <v>0.88585735928789577</v>
      </c>
      <c r="I207">
        <v>-0.75069595065283701</v>
      </c>
      <c r="J207">
        <f>(Table2[[#This Row],[1M Return vs Nifty]]-AVERAGE(Table2[1M Return vs Nifty]))/_xlfn.STDEV.P(Table2[1M Return vs Nifty])</f>
        <v>-4.0766676440410418E-2</v>
      </c>
      <c r="K207">
        <v>42.328914848566001</v>
      </c>
      <c r="L207">
        <f>(Table2[[#This Row],[6M Return vs Nifty]]-AVERAGE(Table2[6M Return vs Nifty]))/_xlfn.STDEV.P(Table2[6M Return vs Nifty])</f>
        <v>1.0942767723459097</v>
      </c>
      <c r="M207">
        <v>-4.8011861688141497</v>
      </c>
      <c r="N207">
        <f>(Table2[[#This Row],[1W Return vs Nifty]]-AVERAGE(Table2[1W Return vs Nifty]))/_xlfn.STDEV.P(Table2[1W Return vs Nifty])</f>
        <v>-0.84072794020867836</v>
      </c>
      <c r="O207">
        <v>2447.41</v>
      </c>
      <c r="P207">
        <v>2275.6737243011298</v>
      </c>
      <c r="Q207">
        <v>1786.1605762387601</v>
      </c>
      <c r="R207">
        <v>49.999248209715702</v>
      </c>
      <c r="S207" s="1">
        <f>(Table2[[#This Row],[Close Price]]-Table2[[#This Row],[20D EMA]])/Table2[[#This Row],[20D EMA]]</f>
        <v>8.8624300791449156E-3</v>
      </c>
      <c r="T207" s="1">
        <f>(Table2[[#This Row],[Close Price]]-Table2[[#This Row],[50D EMA]])/Table2[[#This Row],[50D EMA]]</f>
        <v>8.4997367431604118E-2</v>
      </c>
      <c r="U207" s="1">
        <f>(Table2[[#This Row],[Close Price]]-Table2[[#This Row],[200D EMA]])/Table2[[#This Row],[200D EMA]]</f>
        <v>0.38235051923458746</v>
      </c>
      <c r="V207">
        <v>0.69040150100056596</v>
      </c>
      <c r="W207">
        <v>2461</v>
      </c>
      <c r="X207">
        <v>2589.4</v>
      </c>
      <c r="Y207">
        <v>2371</v>
      </c>
      <c r="Z207">
        <v>2500</v>
      </c>
      <c r="AA207">
        <v>2371</v>
      </c>
      <c r="AB207">
        <v>2750</v>
      </c>
      <c r="AC207" s="1">
        <f>(Table2[[#This Row],[Close Price]]/Table2[[#This Row],[Day Low]])-1</f>
        <v>3.2913449817146834E-3</v>
      </c>
      <c r="AD207" s="1">
        <f>(Table2[[#This Row],[Day High]]/Table2[[#This Row],[Close Price]])-1</f>
        <v>4.8722206471993879E-2</v>
      </c>
      <c r="AE207" s="1">
        <f>(Table2[[#This Row],[Close Price]]/Table2[[#This Row],[Current Week Low]])-1</f>
        <v>4.137494727962876E-2</v>
      </c>
      <c r="AF207" s="1">
        <f>(Table2[[#This Row],[Current Week High]]/Table2[[#This Row],[Close Price]])-1</f>
        <v>1.251468146288115E-2</v>
      </c>
      <c r="AG207" s="1">
        <f>(Table2[[#This Row],[Close Price]]/Table2[[#This Row],[Current Month Low]])-1</f>
        <v>4.137494727962876E-2</v>
      </c>
      <c r="AH207" s="1">
        <f>(Table2[[#This Row],[Current Month High]]/Table2[[#This Row],[Close Price]])-1</f>
        <v>0.11376614960916931</v>
      </c>
      <c r="AI207">
        <v>12.7495848689806</v>
      </c>
      <c r="AJ207">
        <v>122.95363221815801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0.25</v>
      </c>
      <c r="AM207" t="s">
        <v>3133</v>
      </c>
      <c r="AN207">
        <v>-4.07</v>
      </c>
      <c r="AO207" t="s">
        <v>3132</v>
      </c>
      <c r="AP207">
        <v>3.7001005995540002E-3</v>
      </c>
      <c r="AQ207">
        <f>(Table2[[#This Row],[Sharpe Ratio]]-AVERAGE(Table2[Sharpe Ratio]))/_xlfn.STDEV.P(Table2[Sharpe Ratio])</f>
        <v>-0.69920625253517066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0.39943326244954613</v>
      </c>
      <c r="AS207">
        <f>_xlfn.RANK.AVG(Table2[[#This Row],[1Y Return vs Nifty Z-Score]],Table2[1Y Return vs Nifty Z-Score])</f>
        <v>108</v>
      </c>
      <c r="AT207">
        <f>_xlfn.RANK.AVG(Table2[[#This Row],[6M Return vs Nifty Z-Score]],Table2[6M Return vs Nifty Z-Score])</f>
        <v>86</v>
      </c>
      <c r="AU207">
        <f>_xlfn.RANK.AVG(Table2[[#This Row],[Sharpe Ratio Z-Score]],Table2[Sharpe Ratio Z-Score])</f>
        <v>520</v>
      </c>
      <c r="AV207">
        <f>(Table2[[#This Row],[Rank 1Y]]+Table2[[#This Row],[Rank 6M]]+Table2[[#This Row],[Rank Sharpe]])/3</f>
        <v>238</v>
      </c>
    </row>
    <row r="208" spans="1:48" x14ac:dyDescent="0.3">
      <c r="A208" t="s">
        <v>1299</v>
      </c>
      <c r="B208" t="s">
        <v>1300</v>
      </c>
      <c r="C208" t="s">
        <v>3090</v>
      </c>
      <c r="D208" t="s">
        <v>124</v>
      </c>
      <c r="E208">
        <v>8582.3517187100006</v>
      </c>
      <c r="F208">
        <v>1459.15</v>
      </c>
      <c r="G208">
        <v>7.0980719190890698</v>
      </c>
      <c r="H208">
        <f>(Table2[[#This Row],[1Y Return vs Nifty]]-AVERAGE(Table2[1Y Return vs Nifty]))/_xlfn.STDEV.P(Table2[1Y Return vs Nifty])</f>
        <v>-0.4066012348653078</v>
      </c>
      <c r="I208">
        <v>0.52021139840033204</v>
      </c>
      <c r="J208">
        <f>(Table2[[#This Row],[1M Return vs Nifty]]-AVERAGE(Table2[1M Return vs Nifty]))/_xlfn.STDEV.P(Table2[1M Return vs Nifty])</f>
        <v>8.0585180713663607E-2</v>
      </c>
      <c r="K208">
        <v>32.230831354469302</v>
      </c>
      <c r="L208">
        <f>(Table2[[#This Row],[6M Return vs Nifty]]-AVERAGE(Table2[6M Return vs Nifty]))/_xlfn.STDEV.P(Table2[6M Return vs Nifty])</f>
        <v>0.76545375249527814</v>
      </c>
      <c r="M208">
        <v>5.1267472414143</v>
      </c>
      <c r="N208">
        <f>(Table2[[#This Row],[1W Return vs Nifty]]-AVERAGE(Table2[1W Return vs Nifty]))/_xlfn.STDEV.P(Table2[1W Return vs Nifty])</f>
        <v>1.0792309272156511</v>
      </c>
      <c r="O208">
        <v>1394.23</v>
      </c>
      <c r="P208">
        <v>1372.7570214252601</v>
      </c>
      <c r="Q208">
        <v>1206.5263940781499</v>
      </c>
      <c r="R208">
        <v>67.605174400177901</v>
      </c>
      <c r="S208" s="1">
        <f>(Table2[[#This Row],[Close Price]]-Table2[[#This Row],[20D EMA]])/Table2[[#This Row],[20D EMA]]</f>
        <v>4.6563336034944072E-2</v>
      </c>
      <c r="T208" s="1">
        <f>(Table2[[#This Row],[Close Price]]-Table2[[#This Row],[50D EMA]])/Table2[[#This Row],[50D EMA]]</f>
        <v>6.2933918549579027E-2</v>
      </c>
      <c r="U208" s="1">
        <f>(Table2[[#This Row],[Close Price]]-Table2[[#This Row],[200D EMA]])/Table2[[#This Row],[200D EMA]]</f>
        <v>0.20938091960670949</v>
      </c>
      <c r="V208">
        <v>0.85826880253541105</v>
      </c>
      <c r="W208">
        <v>1445.05</v>
      </c>
      <c r="X208">
        <v>1466.4</v>
      </c>
      <c r="Y208">
        <v>1400.9</v>
      </c>
      <c r="Z208">
        <v>1465</v>
      </c>
      <c r="AA208">
        <v>1314.2</v>
      </c>
      <c r="AB208">
        <v>1465</v>
      </c>
      <c r="AC208" s="1">
        <f>(Table2[[#This Row],[Close Price]]/Table2[[#This Row],[Day Low]])-1</f>
        <v>9.757447839175315E-3</v>
      </c>
      <c r="AD208" s="1">
        <f>(Table2[[#This Row],[Day High]]/Table2[[#This Row],[Close Price]])-1</f>
        <v>4.9686461295959106E-3</v>
      </c>
      <c r="AE208" s="1">
        <f>(Table2[[#This Row],[Close Price]]/Table2[[#This Row],[Current Week Low]])-1</f>
        <v>4.1580412591905258E-2</v>
      </c>
      <c r="AF208" s="1">
        <f>(Table2[[#This Row],[Current Week High]]/Table2[[#This Row],[Close Price]])-1</f>
        <v>4.0091834287083739E-3</v>
      </c>
      <c r="AG208" s="1">
        <f>(Table2[[#This Row],[Close Price]]/Table2[[#This Row],[Current Month Low]])-1</f>
        <v>0.11029523664586827</v>
      </c>
      <c r="AH208" s="1">
        <f>(Table2[[#This Row],[Current Month High]]/Table2[[#This Row],[Close Price]])-1</f>
        <v>4.0091834287083739E-3</v>
      </c>
      <c r="AI208">
        <v>7.3193297467703804</v>
      </c>
      <c r="AJ208">
        <v>58.9488017429194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7.0000000000000007E-2</v>
      </c>
      <c r="AM208" t="s">
        <v>3133</v>
      </c>
      <c r="AN208">
        <v>4.12</v>
      </c>
      <c r="AO208" t="s">
        <v>3133</v>
      </c>
      <c r="AP208">
        <v>0.137942982397189</v>
      </c>
      <c r="AQ208">
        <f>(Table2[[#This Row],[Sharpe Ratio]]-AVERAGE(Table2[Sharpe Ratio]))/_xlfn.STDEV.P(Table2[Sharpe Ratio])</f>
        <v>0.83344507741258211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2.3521137029718675</v>
      </c>
      <c r="AS208">
        <f>_xlfn.RANK.AVG(Table2[[#This Row],[1Y Return vs Nifty Z-Score]],Table2[1Y Return vs Nifty Z-Score])</f>
        <v>433</v>
      </c>
      <c r="AT208">
        <f>_xlfn.RANK.AVG(Table2[[#This Row],[6M Return vs Nifty Z-Score]],Table2[6M Return vs Nifty Z-Score])</f>
        <v>134</v>
      </c>
      <c r="AU208">
        <f>_xlfn.RANK.AVG(Table2[[#This Row],[Sharpe Ratio Z-Score]],Table2[Sharpe Ratio Z-Score])</f>
        <v>148</v>
      </c>
      <c r="AV208">
        <f>(Table2[[#This Row],[Rank 1Y]]+Table2[[#This Row],[Rank 6M]]+Table2[[#This Row],[Rank Sharpe]])/3</f>
        <v>238.33333333333334</v>
      </c>
    </row>
    <row r="209" spans="1:48" x14ac:dyDescent="0.3">
      <c r="A209" t="s">
        <v>1465</v>
      </c>
      <c r="B209" t="s">
        <v>1466</v>
      </c>
      <c r="C209" t="s">
        <v>3097</v>
      </c>
      <c r="D209" t="s">
        <v>78</v>
      </c>
      <c r="E209">
        <v>6979.8786532000004</v>
      </c>
      <c r="F209">
        <v>340.7</v>
      </c>
      <c r="G209">
        <v>59.996922836115601</v>
      </c>
      <c r="H209">
        <f>(Table2[[#This Row],[1Y Return vs Nifty]]-AVERAGE(Table2[1Y Return vs Nifty]))/_xlfn.STDEV.P(Table2[1Y Return vs Nifty])</f>
        <v>0.38926726611693085</v>
      </c>
      <c r="I209">
        <v>5.9824160879435704</v>
      </c>
      <c r="J209">
        <f>(Table2[[#This Row],[1M Return vs Nifty]]-AVERAGE(Table2[1M Return vs Nifty]))/_xlfn.STDEV.P(Table2[1M Return vs Nifty])</f>
        <v>0.60214065344390566</v>
      </c>
      <c r="K209">
        <v>19.139452034773001</v>
      </c>
      <c r="L209">
        <f>(Table2[[#This Row],[6M Return vs Nifty]]-AVERAGE(Table2[6M Return vs Nifty]))/_xlfn.STDEV.P(Table2[6M Return vs Nifty])</f>
        <v>0.33916029944260878</v>
      </c>
      <c r="M209">
        <v>-4.2217359147980096</v>
      </c>
      <c r="N209">
        <f>(Table2[[#This Row],[1W Return vs Nifty]]-AVERAGE(Table2[1W Return vs Nifty]))/_xlfn.STDEV.P(Table2[1W Return vs Nifty])</f>
        <v>-0.72866829924821697</v>
      </c>
      <c r="O209">
        <v>332.7</v>
      </c>
      <c r="P209">
        <v>300.023642582626</v>
      </c>
      <c r="Q209">
        <v>244.881742814803</v>
      </c>
      <c r="R209">
        <v>51.198531809028999</v>
      </c>
      <c r="S209" s="1">
        <f>(Table2[[#This Row],[Close Price]]-Table2[[#This Row],[20D EMA]])/Table2[[#This Row],[20D EMA]]</f>
        <v>2.4045686804929366E-2</v>
      </c>
      <c r="T209" s="1">
        <f>(Table2[[#This Row],[Close Price]]-Table2[[#This Row],[50D EMA]])/Table2[[#This Row],[50D EMA]]</f>
        <v>0.13557717340949821</v>
      </c>
      <c r="U209" s="1">
        <f>(Table2[[#This Row],[Close Price]]-Table2[[#This Row],[200D EMA]])/Table2[[#This Row],[200D EMA]]</f>
        <v>0.39128379308236777</v>
      </c>
      <c r="V209">
        <v>1.5082066104105301</v>
      </c>
      <c r="W209">
        <v>332.4</v>
      </c>
      <c r="X209">
        <v>341.45</v>
      </c>
      <c r="Y209">
        <v>324.60000000000002</v>
      </c>
      <c r="Z209">
        <v>344.5</v>
      </c>
      <c r="AA209">
        <v>324.60000000000002</v>
      </c>
      <c r="AB209">
        <v>369.6</v>
      </c>
      <c r="AC209" s="1">
        <f>(Table2[[#This Row],[Close Price]]/Table2[[#This Row],[Day Low]])-1</f>
        <v>2.496991576413965E-2</v>
      </c>
      <c r="AD209" s="1">
        <f>(Table2[[#This Row],[Day High]]/Table2[[#This Row],[Close Price]])-1</f>
        <v>2.2013501614324138E-3</v>
      </c>
      <c r="AE209" s="1">
        <f>(Table2[[#This Row],[Close Price]]/Table2[[#This Row],[Current Week Low]])-1</f>
        <v>4.9599507085643868E-2</v>
      </c>
      <c r="AF209" s="1">
        <f>(Table2[[#This Row],[Current Week High]]/Table2[[#This Row],[Close Price]])-1</f>
        <v>1.1153507484590541E-2</v>
      </c>
      <c r="AG209" s="1">
        <f>(Table2[[#This Row],[Close Price]]/Table2[[#This Row],[Current Month Low]])-1</f>
        <v>4.9599507085643868E-2</v>
      </c>
      <c r="AH209" s="1">
        <f>(Table2[[#This Row],[Current Month High]]/Table2[[#This Row],[Close Price]])-1</f>
        <v>8.4825359553859725E-2</v>
      </c>
      <c r="AI209">
        <v>8.4825359553859698</v>
      </c>
      <c r="AJ209">
        <v>111.68064616340401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0.54</v>
      </c>
      <c r="AM209" t="s">
        <v>3133</v>
      </c>
      <c r="AN209">
        <v>5.69</v>
      </c>
      <c r="AO209" t="s">
        <v>3133</v>
      </c>
      <c r="AP209">
        <v>7.9957912817009993E-2</v>
      </c>
      <c r="AQ209">
        <f>(Table2[[#This Row],[Sharpe Ratio]]-AVERAGE(Table2[Sharpe Ratio]))/_xlfn.STDEV.P(Table2[Sharpe Ratio])</f>
        <v>0.17142938749955464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0.77332930725478288</v>
      </c>
      <c r="AS209">
        <f>_xlfn.RANK.AVG(Table2[[#This Row],[1Y Return vs Nifty Z-Score]],Table2[1Y Return vs Nifty Z-Score])</f>
        <v>192</v>
      </c>
      <c r="AT209">
        <f>_xlfn.RANK.AVG(Table2[[#This Row],[6M Return vs Nifty Z-Score]],Table2[6M Return vs Nifty Z-Score])</f>
        <v>228</v>
      </c>
      <c r="AU209">
        <f>_xlfn.RANK.AVG(Table2[[#This Row],[Sharpe Ratio Z-Score]],Table2[Sharpe Ratio Z-Score])</f>
        <v>295</v>
      </c>
      <c r="AV209">
        <f>(Table2[[#This Row],[Rank 1Y]]+Table2[[#This Row],[Rank 6M]]+Table2[[#This Row],[Rank Sharpe]])/3</f>
        <v>238.33333333333334</v>
      </c>
    </row>
    <row r="210" spans="1:48" x14ac:dyDescent="0.3">
      <c r="A210" t="s">
        <v>142</v>
      </c>
      <c r="B210" t="s">
        <v>143</v>
      </c>
      <c r="C210" t="s">
        <v>3090</v>
      </c>
      <c r="D210" t="s">
        <v>144</v>
      </c>
      <c r="E210">
        <v>191441.23729789999</v>
      </c>
      <c r="F210">
        <v>1508.6</v>
      </c>
      <c r="G210">
        <v>48.454621695319503</v>
      </c>
      <c r="H210">
        <f>(Table2[[#This Row],[1Y Return vs Nifty]]-AVERAGE(Table2[1Y Return vs Nifty]))/_xlfn.STDEV.P(Table2[1Y Return vs Nifty])</f>
        <v>0.21561219143072005</v>
      </c>
      <c r="I210">
        <v>-4.5459228822558702</v>
      </c>
      <c r="J210">
        <f>(Table2[[#This Row],[1M Return vs Nifty]]-AVERAGE(Table2[1M Return vs Nifty]))/_xlfn.STDEV.P(Table2[1M Return vs Nifty])</f>
        <v>-0.4031517368575237</v>
      </c>
      <c r="K210">
        <v>-4.05074895386905</v>
      </c>
      <c r="L210">
        <f>(Table2[[#This Row],[6M Return vs Nifty]]-AVERAGE(Table2[6M Return vs Nifty]))/_xlfn.STDEV.P(Table2[6M Return vs Nifty])</f>
        <v>-0.41598021058448748</v>
      </c>
      <c r="M210">
        <v>-1.8698615996782899</v>
      </c>
      <c r="N210">
        <f>(Table2[[#This Row],[1W Return vs Nifty]]-AVERAGE(Table2[1W Return vs Nifty]))/_xlfn.STDEV.P(Table2[1W Return vs Nifty])</f>
        <v>-0.27384031443020418</v>
      </c>
      <c r="O210">
        <v>1550.4</v>
      </c>
      <c r="P210">
        <v>1553.70037209568</v>
      </c>
      <c r="Q210">
        <v>1358.2303003504801</v>
      </c>
      <c r="R210">
        <v>34.702632138876801</v>
      </c>
      <c r="S210" s="1">
        <f>(Table2[[#This Row],[Close Price]]-Table2[[#This Row],[20D EMA]])/Table2[[#This Row],[20D EMA]]</f>
        <v>-2.6960784313725606E-2</v>
      </c>
      <c r="T210" s="1">
        <f>(Table2[[#This Row],[Close Price]]-Table2[[#This Row],[50D EMA]])/Table2[[#This Row],[50D EMA]]</f>
        <v>-2.9027715321228432E-2</v>
      </c>
      <c r="U210" s="1">
        <f>(Table2[[#This Row],[Close Price]]-Table2[[#This Row],[200D EMA]])/Table2[[#This Row],[200D EMA]]</f>
        <v>0.11071001700574502</v>
      </c>
      <c r="V210">
        <v>1.4469686395202299</v>
      </c>
      <c r="W210">
        <v>1455.1</v>
      </c>
      <c r="X210">
        <v>1481.75</v>
      </c>
      <c r="Y210">
        <v>1470</v>
      </c>
      <c r="Z210">
        <v>1502.95</v>
      </c>
      <c r="AA210">
        <v>1455</v>
      </c>
      <c r="AB210">
        <v>1593</v>
      </c>
      <c r="AC210" s="1">
        <f>(Table2[[#This Row],[Close Price]]/Table2[[#This Row],[Day Low]])-1</f>
        <v>3.6767232492612267E-2</v>
      </c>
      <c r="AD210" s="1">
        <f>(Table2[[#This Row],[Day High]]/Table2[[#This Row],[Close Price]])-1</f>
        <v>-1.7797958372000489E-2</v>
      </c>
      <c r="AE210" s="1">
        <f>(Table2[[#This Row],[Close Price]]/Table2[[#This Row],[Current Week Low]])-1</f>
        <v>2.6258503401360489E-2</v>
      </c>
      <c r="AF210" s="1">
        <f>(Table2[[#This Row],[Current Week High]]/Table2[[#This Row],[Close Price]])-1</f>
        <v>-3.745194219806347E-3</v>
      </c>
      <c r="AG210" s="1">
        <f>(Table2[[#This Row],[Close Price]]/Table2[[#This Row],[Current Month Low]])-1</f>
        <v>3.6838487972508549E-2</v>
      </c>
      <c r="AH210" s="1">
        <f>(Table2[[#This Row],[Current Month High]]/Table2[[#This Row],[Close Price]])-1</f>
        <v>5.5945910115338782E-2</v>
      </c>
      <c r="AI210">
        <v>12.8728622563966</v>
      </c>
      <c r="AJ210">
        <v>82.165066714966997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-0.11</v>
      </c>
      <c r="AM210" t="s">
        <v>3132</v>
      </c>
      <c r="AN210">
        <v>-10.83</v>
      </c>
      <c r="AO210" t="s">
        <v>3132</v>
      </c>
      <c r="AP210">
        <v>0.220381204865335</v>
      </c>
      <c r="AQ210">
        <f>(Table2[[#This Row],[Sharpe Ratio]]-AVERAGE(Table2[Sharpe Ratio]))/_xlfn.STDEV.P(Table2[Sharpe Ratio])</f>
        <v>1.7746424773223821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241</v>
      </c>
      <c r="AT210">
        <f>_xlfn.RANK.AVG(Table2[[#This Row],[6M Return vs Nifty Z-Score]],Table2[6M Return vs Nifty Z-Score])</f>
        <v>458</v>
      </c>
      <c r="AU210">
        <f>_xlfn.RANK.AVG(Table2[[#This Row],[Sharpe Ratio Z-Score]],Table2[Sharpe Ratio Z-Score])</f>
        <v>29</v>
      </c>
      <c r="AV210">
        <f>(Table2[[#This Row],[Rank 1Y]]+Table2[[#This Row],[Rank 6M]]+Table2[[#This Row],[Rank Sharpe]])/3</f>
        <v>242.66666666666666</v>
      </c>
    </row>
    <row r="211" spans="1:48" x14ac:dyDescent="0.3">
      <c r="A211" t="s">
        <v>1033</v>
      </c>
      <c r="B211" t="s">
        <v>1034</v>
      </c>
      <c r="C211" t="s">
        <v>3094</v>
      </c>
      <c r="D211" t="s">
        <v>63</v>
      </c>
      <c r="E211">
        <v>12777.984642846</v>
      </c>
      <c r="F211">
        <v>31.81</v>
      </c>
      <c r="G211">
        <v>62.352424587816103</v>
      </c>
      <c r="H211">
        <f>(Table2[[#This Row],[1Y Return vs Nifty]]-AVERAGE(Table2[1Y Return vs Nifty]))/_xlfn.STDEV.P(Table2[1Y Return vs Nifty])</f>
        <v>0.42470602547915959</v>
      </c>
      <c r="I211">
        <v>16.6001993332833</v>
      </c>
      <c r="J211">
        <f>(Table2[[#This Row],[1M Return vs Nifty]]-AVERAGE(Table2[1M Return vs Nifty]))/_xlfn.STDEV.P(Table2[1M Return vs Nifty])</f>
        <v>1.6159735789056362</v>
      </c>
      <c r="K211">
        <v>9.01046011668892</v>
      </c>
      <c r="L211">
        <f>(Table2[[#This Row],[6M Return vs Nifty]]-AVERAGE(Table2[6M Return vs Nifty]))/_xlfn.STDEV.P(Table2[6M Return vs Nifty])</f>
        <v>9.3308112536734985E-3</v>
      </c>
      <c r="M211">
        <v>-4.9635938208308499</v>
      </c>
      <c r="N211">
        <f>(Table2[[#This Row],[1W Return vs Nifty]]-AVERAGE(Table2[1W Return vs Nifty]))/_xlfn.STDEV.P(Table2[1W Return vs Nifty])</f>
        <v>-0.87213588773840023</v>
      </c>
      <c r="O211">
        <v>30.83</v>
      </c>
      <c r="P211">
        <v>29.414210013512999</v>
      </c>
      <c r="Q211">
        <v>25.818366555849</v>
      </c>
      <c r="R211">
        <v>54.099016058468003</v>
      </c>
      <c r="S211" s="1">
        <f>(Table2[[#This Row],[Close Price]]-Table2[[#This Row],[20D EMA]])/Table2[[#This Row],[20D EMA]]</f>
        <v>3.1787220240025962E-2</v>
      </c>
      <c r="T211" s="1">
        <f>(Table2[[#This Row],[Close Price]]-Table2[[#This Row],[50D EMA]])/Table2[[#This Row],[50D EMA]]</f>
        <v>8.1450087742841445E-2</v>
      </c>
      <c r="U211" s="1">
        <f>(Table2[[#This Row],[Close Price]]-Table2[[#This Row],[200D EMA]])/Table2[[#This Row],[200D EMA]]</f>
        <v>0.23206864892828122</v>
      </c>
      <c r="V211">
        <v>2.0475094712782802</v>
      </c>
      <c r="W211">
        <v>31.76</v>
      </c>
      <c r="X211">
        <v>32.68</v>
      </c>
      <c r="Y211">
        <v>31.15</v>
      </c>
      <c r="Z211">
        <v>32.53</v>
      </c>
      <c r="AA211">
        <v>29.77</v>
      </c>
      <c r="AB211">
        <v>34.54</v>
      </c>
      <c r="AC211" s="1">
        <f>(Table2[[#This Row],[Close Price]]/Table2[[#This Row],[Day Low]])-1</f>
        <v>1.5743073047858047E-3</v>
      </c>
      <c r="AD211" s="1">
        <f>(Table2[[#This Row],[Day High]]/Table2[[#This Row],[Close Price]])-1</f>
        <v>2.7349889971707064E-2</v>
      </c>
      <c r="AE211" s="1">
        <f>(Table2[[#This Row],[Close Price]]/Table2[[#This Row],[Current Week Low]])-1</f>
        <v>2.1187800963081926E-2</v>
      </c>
      <c r="AF211" s="1">
        <f>(Table2[[#This Row],[Current Week High]]/Table2[[#This Row],[Close Price]])-1</f>
        <v>2.2634391700723011E-2</v>
      </c>
      <c r="AG211" s="1">
        <f>(Table2[[#This Row],[Close Price]]/Table2[[#This Row],[Current Month Low]])-1</f>
        <v>6.8525361101780202E-2</v>
      </c>
      <c r="AH211" s="1">
        <f>(Table2[[#This Row],[Current Month High]]/Table2[[#This Row],[Close Price]])-1</f>
        <v>8.5822068531908213E-2</v>
      </c>
      <c r="AI211">
        <v>8.5822068531908204</v>
      </c>
      <c r="AJ211">
        <v>104.565916398713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0.17</v>
      </c>
      <c r="AM211" t="s">
        <v>3133</v>
      </c>
      <c r="AN211">
        <v>7.14</v>
      </c>
      <c r="AO211" t="s">
        <v>3133</v>
      </c>
      <c r="AP211">
        <v>0.10447592817986701</v>
      </c>
      <c r="AQ211">
        <f>(Table2[[#This Row],[Sharpe Ratio]]-AVERAGE(Table2[Sharpe Ratio]))/_xlfn.STDEV.P(Table2[Sharpe Ratio])</f>
        <v>0.4513516325405148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1.6292261604405835</v>
      </c>
      <c r="AS211">
        <f>_xlfn.RANK.AVG(Table2[[#This Row],[1Y Return vs Nifty Z-Score]],Table2[1Y Return vs Nifty Z-Score])</f>
        <v>187</v>
      </c>
      <c r="AT211">
        <f>_xlfn.RANK.AVG(Table2[[#This Row],[6M Return vs Nifty Z-Score]],Table2[6M Return vs Nifty Z-Score])</f>
        <v>314</v>
      </c>
      <c r="AU211">
        <f>_xlfn.RANK.AVG(Table2[[#This Row],[Sharpe Ratio Z-Score]],Table2[Sharpe Ratio Z-Score])</f>
        <v>228</v>
      </c>
      <c r="AV211">
        <f>(Table2[[#This Row],[Rank 1Y]]+Table2[[#This Row],[Rank 6M]]+Table2[[#This Row],[Rank Sharpe]])/3</f>
        <v>243</v>
      </c>
    </row>
    <row r="212" spans="1:48" x14ac:dyDescent="0.3">
      <c r="A212" t="s">
        <v>1101</v>
      </c>
      <c r="B212" t="s">
        <v>1102</v>
      </c>
      <c r="C212" t="s">
        <v>3097</v>
      </c>
      <c r="D212" t="s">
        <v>78</v>
      </c>
      <c r="E212">
        <v>11380.974706724999</v>
      </c>
      <c r="F212">
        <v>367.25</v>
      </c>
      <c r="G212">
        <v>20.4747890134615</v>
      </c>
      <c r="H212">
        <f>(Table2[[#This Row],[1Y Return vs Nifty]]-AVERAGE(Table2[1Y Return vs Nifty]))/_xlfn.STDEV.P(Table2[1Y Return vs Nifty])</f>
        <v>-0.20534718874887287</v>
      </c>
      <c r="I212">
        <v>21.755321949958301</v>
      </c>
      <c r="J212">
        <f>(Table2[[#This Row],[1M Return vs Nifty]]-AVERAGE(Table2[1M Return vs Nifty]))/_xlfn.STDEV.P(Table2[1M Return vs Nifty])</f>
        <v>2.1082074965523816</v>
      </c>
      <c r="K212">
        <v>43.543009008429998</v>
      </c>
      <c r="L212">
        <f>(Table2[[#This Row],[6M Return vs Nifty]]-AVERAGE(Table2[6M Return vs Nifty]))/_xlfn.STDEV.P(Table2[6M Return vs Nifty])</f>
        <v>1.1338112155165252</v>
      </c>
      <c r="M212">
        <v>-0.86959684886768396</v>
      </c>
      <c r="N212">
        <f>(Table2[[#This Row],[1W Return vs Nifty]]-AVERAGE(Table2[1W Return vs Nifty]))/_xlfn.STDEV.P(Table2[1W Return vs Nifty])</f>
        <v>-8.0399534890707031E-2</v>
      </c>
      <c r="O212">
        <v>350.78</v>
      </c>
      <c r="P212">
        <v>309.10840378618798</v>
      </c>
      <c r="Q212">
        <v>254.78673637155501</v>
      </c>
      <c r="R212">
        <v>64.656556560481604</v>
      </c>
      <c r="S212" s="1">
        <f>(Table2[[#This Row],[Close Price]]-Table2[[#This Row],[20D EMA]])/Table2[[#This Row],[20D EMA]]</f>
        <v>4.6952505844118905E-2</v>
      </c>
      <c r="T212" s="1">
        <f>(Table2[[#This Row],[Close Price]]-Table2[[#This Row],[50D EMA]])/Table2[[#This Row],[50D EMA]]</f>
        <v>0.18809451798026458</v>
      </c>
      <c r="U212" s="1">
        <f>(Table2[[#This Row],[Close Price]]-Table2[[#This Row],[200D EMA]])/Table2[[#This Row],[200D EMA]]</f>
        <v>0.44140156285231436</v>
      </c>
      <c r="V212">
        <v>0.52939661525652304</v>
      </c>
      <c r="W212">
        <v>365.1</v>
      </c>
      <c r="X212">
        <v>367.95</v>
      </c>
      <c r="Y212">
        <v>364.1</v>
      </c>
      <c r="Z212">
        <v>368.65</v>
      </c>
      <c r="AA212">
        <v>359</v>
      </c>
      <c r="AB212">
        <v>375.45</v>
      </c>
      <c r="AC212" s="1">
        <f>(Table2[[#This Row],[Close Price]]/Table2[[#This Row],[Day Low]])-1</f>
        <v>5.888797589701289E-3</v>
      </c>
      <c r="AD212" s="1">
        <f>(Table2[[#This Row],[Day High]]/Table2[[#This Row],[Close Price]])-1</f>
        <v>1.9060585432266741E-3</v>
      </c>
      <c r="AE212" s="1">
        <f>(Table2[[#This Row],[Close Price]]/Table2[[#This Row],[Current Week Low]])-1</f>
        <v>8.6514693765449291E-3</v>
      </c>
      <c r="AF212" s="1">
        <f>(Table2[[#This Row],[Current Week High]]/Table2[[#This Row],[Close Price]])-1</f>
        <v>3.8121170864533482E-3</v>
      </c>
      <c r="AG212" s="1">
        <f>(Table2[[#This Row],[Close Price]]/Table2[[#This Row],[Current Month Low]])-1</f>
        <v>2.2980501392757757E-2</v>
      </c>
      <c r="AH212" s="1">
        <f>(Table2[[#This Row],[Current Month High]]/Table2[[#This Row],[Close Price]])-1</f>
        <v>2.2328114363512563E-2</v>
      </c>
      <c r="AI212">
        <v>4.8332198774676698</v>
      </c>
      <c r="AJ212">
        <v>112.836858881483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0.7</v>
      </c>
      <c r="AM212" t="s">
        <v>3133</v>
      </c>
      <c r="AN212">
        <v>1.59</v>
      </c>
      <c r="AO212" t="s">
        <v>3133</v>
      </c>
      <c r="AP212">
        <v>7.9543872115012002E-2</v>
      </c>
      <c r="AQ212">
        <f>(Table2[[#This Row],[Sharpe Ratio]]-AVERAGE(Table2[Sharpe Ratio]))/_xlfn.STDEV.P(Table2[Sharpe Ratio])</f>
        <v>0.16670228373008755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3.1229742721594143</v>
      </c>
      <c r="AS212">
        <f>_xlfn.RANK.AVG(Table2[[#This Row],[1Y Return vs Nifty Z-Score]],Table2[1Y Return vs Nifty Z-Score])</f>
        <v>348</v>
      </c>
      <c r="AT212">
        <f>_xlfn.RANK.AVG(Table2[[#This Row],[6M Return vs Nifty Z-Score]],Table2[6M Return vs Nifty Z-Score])</f>
        <v>84</v>
      </c>
      <c r="AU212">
        <f>_xlfn.RANK.AVG(Table2[[#This Row],[Sharpe Ratio Z-Score]],Table2[Sharpe Ratio Z-Score])</f>
        <v>297</v>
      </c>
      <c r="AV212">
        <f>(Table2[[#This Row],[Rank 1Y]]+Table2[[#This Row],[Rank 6M]]+Table2[[#This Row],[Rank Sharpe]])/3</f>
        <v>243</v>
      </c>
    </row>
    <row r="213" spans="1:48" x14ac:dyDescent="0.3">
      <c r="A213" t="s">
        <v>754</v>
      </c>
      <c r="B213" t="s">
        <v>755</v>
      </c>
      <c r="C213" t="s">
        <v>3103</v>
      </c>
      <c r="D213" t="s">
        <v>609</v>
      </c>
      <c r="E213">
        <v>21489.036819729899</v>
      </c>
      <c r="F213">
        <v>688.85</v>
      </c>
      <c r="G213">
        <v>137.80351089522699</v>
      </c>
      <c r="H213">
        <f>(Table2[[#This Row],[1Y Return vs Nifty]]-AVERAGE(Table2[1Y Return vs Nifty]))/_xlfn.STDEV.P(Table2[1Y Return vs Nifty])</f>
        <v>1.5598751627284646</v>
      </c>
      <c r="I213">
        <v>-6.4045770358916503</v>
      </c>
      <c r="J213">
        <f>(Table2[[#This Row],[1M Return vs Nifty]]-AVERAGE(Table2[1M Return vs Nifty]))/_xlfn.STDEV.P(Table2[1M Return vs Nifty])</f>
        <v>-0.58062425955469121</v>
      </c>
      <c r="K213">
        <v>-13.4759894587774</v>
      </c>
      <c r="L213">
        <f>(Table2[[#This Row],[6M Return vs Nifty]]-AVERAGE(Table2[6M Return vs Nifty]))/_xlfn.STDEV.P(Table2[6M Return vs Nifty])</f>
        <v>-0.72289350234467731</v>
      </c>
      <c r="M213">
        <v>-1.93913092065446</v>
      </c>
      <c r="N213">
        <f>(Table2[[#This Row],[1W Return vs Nifty]]-AVERAGE(Table2[1W Return vs Nifty]))/_xlfn.STDEV.P(Table2[1W Return vs Nifty])</f>
        <v>-0.28723627928545192</v>
      </c>
      <c r="O213">
        <v>693.92</v>
      </c>
      <c r="P213">
        <v>671.11082740132099</v>
      </c>
      <c r="Q213">
        <v>576.86759180267097</v>
      </c>
      <c r="R213">
        <v>45.1769925628127</v>
      </c>
      <c r="S213" s="1">
        <f>(Table2[[#This Row],[Close Price]]-Table2[[#This Row],[20D EMA]])/Table2[[#This Row],[20D EMA]]</f>
        <v>-7.3063177311504732E-3</v>
      </c>
      <c r="T213" s="1">
        <f>(Table2[[#This Row],[Close Price]]-Table2[[#This Row],[50D EMA]])/Table2[[#This Row],[50D EMA]]</f>
        <v>2.64325531259401E-2</v>
      </c>
      <c r="U213" s="1">
        <f>(Table2[[#This Row],[Close Price]]-Table2[[#This Row],[200D EMA]])/Table2[[#This Row],[200D EMA]]</f>
        <v>0.19412151035802139</v>
      </c>
      <c r="V213">
        <v>1.02660918494016</v>
      </c>
      <c r="W213">
        <v>681.05</v>
      </c>
      <c r="X213">
        <v>690</v>
      </c>
      <c r="Y213">
        <v>678.5</v>
      </c>
      <c r="Z213">
        <v>706.9</v>
      </c>
      <c r="AA213">
        <v>651.65</v>
      </c>
      <c r="AB213">
        <v>764.4</v>
      </c>
      <c r="AC213" s="1">
        <f>(Table2[[#This Row],[Close Price]]/Table2[[#This Row],[Day Low]])-1</f>
        <v>1.1452903604728171E-2</v>
      </c>
      <c r="AD213" s="1">
        <f>(Table2[[#This Row],[Day High]]/Table2[[#This Row],[Close Price]])-1</f>
        <v>1.6694490818029983E-3</v>
      </c>
      <c r="AE213" s="1">
        <f>(Table2[[#This Row],[Close Price]]/Table2[[#This Row],[Current Week Low]])-1</f>
        <v>1.5254237288135686E-2</v>
      </c>
      <c r="AF213" s="1">
        <f>(Table2[[#This Row],[Current Week High]]/Table2[[#This Row],[Close Price]])-1</f>
        <v>2.6203092110038462E-2</v>
      </c>
      <c r="AG213" s="1">
        <f>(Table2[[#This Row],[Close Price]]/Table2[[#This Row],[Current Month Low]])-1</f>
        <v>5.708585897337537E-2</v>
      </c>
      <c r="AH213" s="1">
        <f>(Table2[[#This Row],[Current Month High]]/Table2[[#This Row],[Close Price]])-1</f>
        <v>0.1096755462001886</v>
      </c>
      <c r="AI213">
        <v>13.5588299339478</v>
      </c>
      <c r="AJ213">
        <v>169.34506353861099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0.05</v>
      </c>
      <c r="AM213" t="s">
        <v>3133</v>
      </c>
      <c r="AN213">
        <v>-6.19</v>
      </c>
      <c r="AO213" t="s">
        <v>3132</v>
      </c>
      <c r="AP213">
        <v>0.14995561106762101</v>
      </c>
      <c r="AQ213">
        <f>(Table2[[#This Row],[Sharpe Ratio]]-AVERAGE(Table2[Sharpe Ratio]))/_xlfn.STDEV.P(Table2[Sharpe Ratio])</f>
        <v>0.97059329012497109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0.93971441166861491</v>
      </c>
      <c r="AS213">
        <f>_xlfn.RANK.AVG(Table2[[#This Row],[1Y Return vs Nifty Z-Score]],Table2[1Y Return vs Nifty Z-Score])</f>
        <v>49</v>
      </c>
      <c r="AT213">
        <f>_xlfn.RANK.AVG(Table2[[#This Row],[6M Return vs Nifty Z-Score]],Table2[6M Return vs Nifty Z-Score])</f>
        <v>562</v>
      </c>
      <c r="AU213">
        <f>_xlfn.RANK.AVG(Table2[[#This Row],[Sharpe Ratio Z-Score]],Table2[Sharpe Ratio Z-Score])</f>
        <v>120</v>
      </c>
      <c r="AV213">
        <f>(Table2[[#This Row],[Rank 1Y]]+Table2[[#This Row],[Rank 6M]]+Table2[[#This Row],[Rank Sharpe]])/3</f>
        <v>243.66666666666666</v>
      </c>
    </row>
    <row r="214" spans="1:48" x14ac:dyDescent="0.3">
      <c r="A214" t="s">
        <v>646</v>
      </c>
      <c r="B214" t="s">
        <v>647</v>
      </c>
      <c r="C214" t="s">
        <v>3099</v>
      </c>
      <c r="D214" t="s">
        <v>228</v>
      </c>
      <c r="E214">
        <v>27517.909969150001</v>
      </c>
      <c r="F214">
        <v>4298.95</v>
      </c>
      <c r="G214">
        <v>120.302005326176</v>
      </c>
      <c r="H214">
        <f>(Table2[[#This Row],[1Y Return vs Nifty]]-AVERAGE(Table2[1Y Return vs Nifty]))/_xlfn.STDEV.P(Table2[1Y Return vs Nifty])</f>
        <v>1.2965632616056821</v>
      </c>
      <c r="I214">
        <v>3.8945514375789001</v>
      </c>
      <c r="J214">
        <f>(Table2[[#This Row],[1M Return vs Nifty]]-AVERAGE(Table2[1M Return vs Nifty]))/_xlfn.STDEV.P(Table2[1M Return vs Nifty])</f>
        <v>0.40278209831645828</v>
      </c>
      <c r="K214">
        <v>37.395764922320701</v>
      </c>
      <c r="L214">
        <f>(Table2[[#This Row],[6M Return vs Nifty]]-AVERAGE(Table2[6M Return vs Nifty]))/_xlfn.STDEV.P(Table2[6M Return vs Nifty])</f>
        <v>0.93363903776268975</v>
      </c>
      <c r="M214">
        <v>0.39374940916422702</v>
      </c>
      <c r="N214">
        <f>(Table2[[#This Row],[1W Return vs Nifty]]-AVERAGE(Table2[1W Return vs Nifty]))/_xlfn.STDEV.P(Table2[1W Return vs Nifty])</f>
        <v>0.16391846670232521</v>
      </c>
      <c r="O214">
        <v>4228.5</v>
      </c>
      <c r="P214">
        <v>3946.44280851756</v>
      </c>
      <c r="Q214">
        <v>3069.9124802506999</v>
      </c>
      <c r="R214">
        <v>54.060926681995298</v>
      </c>
      <c r="S214" s="1">
        <f>(Table2[[#This Row],[Close Price]]-Table2[[#This Row],[20D EMA]])/Table2[[#This Row],[20D EMA]]</f>
        <v>1.6660754404635169E-2</v>
      </c>
      <c r="T214" s="1">
        <f>(Table2[[#This Row],[Close Price]]-Table2[[#This Row],[50D EMA]])/Table2[[#This Row],[50D EMA]]</f>
        <v>8.9322767004662462E-2</v>
      </c>
      <c r="U214" s="1">
        <f>(Table2[[#This Row],[Close Price]]-Table2[[#This Row],[200D EMA]])/Table2[[#This Row],[200D EMA]]</f>
        <v>0.40034936750018763</v>
      </c>
      <c r="V214">
        <v>0.87996545828059403</v>
      </c>
      <c r="W214">
        <v>4298.95</v>
      </c>
      <c r="X214">
        <v>4527.8</v>
      </c>
      <c r="Y214">
        <v>4200.75</v>
      </c>
      <c r="Z214">
        <v>4324.55</v>
      </c>
      <c r="AA214">
        <v>4065</v>
      </c>
      <c r="AB214">
        <v>4509.6499999999996</v>
      </c>
      <c r="AC214" s="1">
        <f>(Table2[[#This Row],[Close Price]]/Table2[[#This Row],[Day Low]])-1</f>
        <v>0</v>
      </c>
      <c r="AD214" s="1">
        <f>(Table2[[#This Row],[Day High]]/Table2[[#This Row],[Close Price]])-1</f>
        <v>5.3233929215273479E-2</v>
      </c>
      <c r="AE214" s="1">
        <f>(Table2[[#This Row],[Close Price]]/Table2[[#This Row],[Current Week Low]])-1</f>
        <v>2.3376777956317207E-2</v>
      </c>
      <c r="AF214" s="1">
        <f>(Table2[[#This Row],[Current Week High]]/Table2[[#This Row],[Close Price]])-1</f>
        <v>5.9549424859559608E-3</v>
      </c>
      <c r="AG214" s="1">
        <f>(Table2[[#This Row],[Close Price]]/Table2[[#This Row],[Current Month Low]])-1</f>
        <v>5.7552275522755103E-2</v>
      </c>
      <c r="AH214" s="1">
        <f>(Table2[[#This Row],[Current Month High]]/Table2[[#This Row],[Close Price]])-1</f>
        <v>4.901196803870711E-2</v>
      </c>
      <c r="AI214">
        <v>10.0036055315833</v>
      </c>
      <c r="AJ214">
        <v>152.582256169212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0.19</v>
      </c>
      <c r="AM214" t="s">
        <v>3133</v>
      </c>
      <c r="AN214">
        <v>2.97</v>
      </c>
      <c r="AO214" t="s">
        <v>3133</v>
      </c>
      <c r="AQ214">
        <f>(Table2[[#This Row],[Sharpe Ratio]]-AVERAGE(Table2[Sharpe Ratio]))/_xlfn.STDEV.P(Table2[Sharpe Ratio])</f>
        <v>-0.74145031068490286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2.0554525537022523</v>
      </c>
      <c r="AS214">
        <f>_xlfn.RANK.AVG(Table2[[#This Row],[1Y Return vs Nifty Z-Score]],Table2[1Y Return vs Nifty Z-Score])</f>
        <v>69</v>
      </c>
      <c r="AT214">
        <f>_xlfn.RANK.AVG(Table2[[#This Row],[6M Return vs Nifty Z-Score]],Table2[6M Return vs Nifty Z-Score])</f>
        <v>112</v>
      </c>
      <c r="AU214">
        <f>_xlfn.RANK.AVG(Table2[[#This Row],[Sharpe Ratio Z-Score]],Table2[Sharpe Ratio Z-Score])</f>
        <v>550.5</v>
      </c>
      <c r="AV214">
        <f>(Table2[[#This Row],[Rank 1Y]]+Table2[[#This Row],[Rank 6M]]+Table2[[#This Row],[Rank Sharpe]])/3</f>
        <v>243.83333333333334</v>
      </c>
    </row>
    <row r="215" spans="1:48" x14ac:dyDescent="0.3">
      <c r="A215" t="s">
        <v>595</v>
      </c>
      <c r="B215" t="s">
        <v>596</v>
      </c>
      <c r="C215" t="s">
        <v>3095</v>
      </c>
      <c r="D215" t="s">
        <v>186</v>
      </c>
      <c r="E215">
        <v>31995.962361327001</v>
      </c>
      <c r="F215">
        <v>174.21</v>
      </c>
      <c r="G215">
        <v>66.861517390208505</v>
      </c>
      <c r="H215">
        <f>(Table2[[#This Row],[1Y Return vs Nifty]]-AVERAGE(Table2[1Y Return vs Nifty]))/_xlfn.STDEV.P(Table2[1Y Return vs Nifty])</f>
        <v>0.4925457775194968</v>
      </c>
      <c r="I215">
        <v>-10.470657054983601</v>
      </c>
      <c r="J215">
        <f>(Table2[[#This Row],[1M Return vs Nifty]]-AVERAGE(Table2[1M Return vs Nifty]))/_xlfn.STDEV.P(Table2[1M Return vs Nifty])</f>
        <v>-0.96887157122653367</v>
      </c>
      <c r="K215">
        <v>9.0211285850226801</v>
      </c>
      <c r="L215">
        <f>(Table2[[#This Row],[6M Return vs Nifty]]-AVERAGE(Table2[6M Return vs Nifty]))/_xlfn.STDEV.P(Table2[6M Return vs Nifty])</f>
        <v>9.6782076657489814E-3</v>
      </c>
      <c r="M215">
        <v>-1.93944771901038</v>
      </c>
      <c r="N215">
        <f>(Table2[[#This Row],[1W Return vs Nifty]]-AVERAGE(Table2[1W Return vs Nifty]))/_xlfn.STDEV.P(Table2[1W Return vs Nifty])</f>
        <v>-0.28729754478628688</v>
      </c>
      <c r="O215">
        <v>183.84</v>
      </c>
      <c r="P215">
        <v>186.00633469534699</v>
      </c>
      <c r="Q215">
        <v>159.38957279670899</v>
      </c>
      <c r="R215">
        <v>37.123956984607702</v>
      </c>
      <c r="S215" s="1">
        <f>(Table2[[#This Row],[Close Price]]-Table2[[#This Row],[20D EMA]])/Table2[[#This Row],[20D EMA]]</f>
        <v>-5.2382506527415121E-2</v>
      </c>
      <c r="T215" s="1">
        <f>(Table2[[#This Row],[Close Price]]-Table2[[#This Row],[50D EMA]])/Table2[[#This Row],[50D EMA]]</f>
        <v>-6.3418994383539526E-2</v>
      </c>
      <c r="U215" s="1">
        <f>(Table2[[#This Row],[Close Price]]-Table2[[#This Row],[200D EMA]])/Table2[[#This Row],[200D EMA]]</f>
        <v>9.2982413737901837E-2</v>
      </c>
      <c r="V215">
        <v>0.78710521298810998</v>
      </c>
      <c r="W215">
        <v>171.41</v>
      </c>
      <c r="X215">
        <v>175.9</v>
      </c>
      <c r="Y215">
        <v>169.42</v>
      </c>
      <c r="Z215">
        <v>177.68</v>
      </c>
      <c r="AA215">
        <v>169.42</v>
      </c>
      <c r="AB215">
        <v>200.4</v>
      </c>
      <c r="AC215" s="1">
        <f>(Table2[[#This Row],[Close Price]]/Table2[[#This Row],[Day Low]])-1</f>
        <v>1.633510296948848E-2</v>
      </c>
      <c r="AD215" s="1">
        <f>(Table2[[#This Row],[Day High]]/Table2[[#This Row],[Close Price]])-1</f>
        <v>9.7009356523736212E-3</v>
      </c>
      <c r="AE215" s="1">
        <f>(Table2[[#This Row],[Close Price]]/Table2[[#This Row],[Current Week Low]])-1</f>
        <v>2.8272931176956728E-2</v>
      </c>
      <c r="AF215" s="1">
        <f>(Table2[[#This Row],[Current Week High]]/Table2[[#This Row],[Close Price]])-1</f>
        <v>1.9918489179725718E-2</v>
      </c>
      <c r="AG215" s="1">
        <f>(Table2[[#This Row],[Close Price]]/Table2[[#This Row],[Current Month Low]])-1</f>
        <v>2.8272931176956728E-2</v>
      </c>
      <c r="AH215" s="1">
        <f>(Table2[[#This Row],[Current Month High]]/Table2[[#This Row],[Close Price]])-1</f>
        <v>0.15033580161873594</v>
      </c>
      <c r="AI215">
        <v>19.9701509672234</v>
      </c>
      <c r="AJ215">
        <v>102.09976798143801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0</v>
      </c>
      <c r="AM215" t="s">
        <v>3134</v>
      </c>
      <c r="AN215">
        <v>-5.38</v>
      </c>
      <c r="AO215" t="s">
        <v>3132</v>
      </c>
      <c r="AP215">
        <v>9.4953599716559006E-2</v>
      </c>
      <c r="AQ215">
        <f>(Table2[[#This Row],[Sharpe Ratio]]-AVERAGE(Table2[Sharpe Ratio]))/_xlfn.STDEV.P(Table2[Sharpe Ratio])</f>
        <v>0.34263518375711671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168</v>
      </c>
      <c r="AT215">
        <f>_xlfn.RANK.AVG(Table2[[#This Row],[6M Return vs Nifty Z-Score]],Table2[6M Return vs Nifty Z-Score])</f>
        <v>313</v>
      </c>
      <c r="AU215">
        <f>_xlfn.RANK.AVG(Table2[[#This Row],[Sharpe Ratio Z-Score]],Table2[Sharpe Ratio Z-Score])</f>
        <v>252</v>
      </c>
      <c r="AV215">
        <f>(Table2[[#This Row],[Rank 1Y]]+Table2[[#This Row],[Rank 6M]]+Table2[[#This Row],[Rank Sharpe]])/3</f>
        <v>244.33333333333334</v>
      </c>
    </row>
    <row r="216" spans="1:48" x14ac:dyDescent="0.3">
      <c r="A216" t="s">
        <v>1008</v>
      </c>
      <c r="B216" t="s">
        <v>1009</v>
      </c>
      <c r="C216" t="s">
        <v>3099</v>
      </c>
      <c r="D216" t="s">
        <v>161</v>
      </c>
      <c r="E216">
        <v>13367.5038301</v>
      </c>
      <c r="F216">
        <v>595.70000000000005</v>
      </c>
      <c r="G216">
        <v>18.112652166637599</v>
      </c>
      <c r="H216">
        <f>(Table2[[#This Row],[1Y Return vs Nifty]]-AVERAGE(Table2[1Y Return vs Nifty]))/_xlfn.STDEV.P(Table2[1Y Return vs Nifty])</f>
        <v>-0.24088577378062356</v>
      </c>
      <c r="I216">
        <v>-9.1307346001906495</v>
      </c>
      <c r="J216">
        <f>(Table2[[#This Row],[1M Return vs Nifty]]-AVERAGE(Table2[1M Return vs Nifty]))/_xlfn.STDEV.P(Table2[1M Return vs Nifty])</f>
        <v>-0.84092984640079438</v>
      </c>
      <c r="K216">
        <v>8.3019987386475798</v>
      </c>
      <c r="L216">
        <f>(Table2[[#This Row],[6M Return vs Nifty]]-AVERAGE(Table2[6M Return vs Nifty]))/_xlfn.STDEV.P(Table2[6M Return vs Nifty])</f>
        <v>-1.3738755353819904E-2</v>
      </c>
      <c r="M216">
        <v>-2.5338425458809399</v>
      </c>
      <c r="N216">
        <f>(Table2[[#This Row],[1W Return vs Nifty]]-AVERAGE(Table2[1W Return vs Nifty]))/_xlfn.STDEV.P(Table2[1W Return vs Nifty])</f>
        <v>-0.4022473104067455</v>
      </c>
      <c r="O216">
        <v>610.95000000000005</v>
      </c>
      <c r="P216">
        <v>610.60577583764405</v>
      </c>
      <c r="Q216">
        <v>526.51457931377297</v>
      </c>
      <c r="R216">
        <v>45.067241494369803</v>
      </c>
      <c r="S216" s="1">
        <f>(Table2[[#This Row],[Close Price]]-Table2[[#This Row],[20D EMA]])/Table2[[#This Row],[20D EMA]]</f>
        <v>-2.4961126115066696E-2</v>
      </c>
      <c r="T216" s="1">
        <f>(Table2[[#This Row],[Close Price]]-Table2[[#This Row],[50D EMA]])/Table2[[#This Row],[50D EMA]]</f>
        <v>-2.4411455684636933E-2</v>
      </c>
      <c r="U216" s="1">
        <f>(Table2[[#This Row],[Close Price]]-Table2[[#This Row],[200D EMA]])/Table2[[#This Row],[200D EMA]]</f>
        <v>0.13140266842448911</v>
      </c>
      <c r="V216">
        <v>0.51058071773347302</v>
      </c>
      <c r="W216">
        <v>593.70000000000005</v>
      </c>
      <c r="X216">
        <v>608.4</v>
      </c>
      <c r="Y216">
        <v>565.70000000000005</v>
      </c>
      <c r="Z216">
        <v>598</v>
      </c>
      <c r="AA216">
        <v>562</v>
      </c>
      <c r="AB216">
        <v>642</v>
      </c>
      <c r="AC216" s="1">
        <f>(Table2[[#This Row],[Close Price]]/Table2[[#This Row],[Day Low]])-1</f>
        <v>3.3687047330301922E-3</v>
      </c>
      <c r="AD216" s="1">
        <f>(Table2[[#This Row],[Day High]]/Table2[[#This Row],[Close Price]])-1</f>
        <v>2.1319456102064649E-2</v>
      </c>
      <c r="AE216" s="1">
        <f>(Table2[[#This Row],[Close Price]]/Table2[[#This Row],[Current Week Low]])-1</f>
        <v>5.3031642213187125E-2</v>
      </c>
      <c r="AF216" s="1">
        <f>(Table2[[#This Row],[Current Week High]]/Table2[[#This Row],[Close Price]])-1</f>
        <v>3.8610038610038533E-3</v>
      </c>
      <c r="AG216" s="1">
        <f>(Table2[[#This Row],[Close Price]]/Table2[[#This Row],[Current Month Low]])-1</f>
        <v>5.996441281138809E-2</v>
      </c>
      <c r="AH216" s="1">
        <f>(Table2[[#This Row],[Current Month High]]/Table2[[#This Row],[Close Price]])-1</f>
        <v>7.7723686419338467E-2</v>
      </c>
      <c r="AI216">
        <v>20.320631190196401</v>
      </c>
      <c r="AJ216">
        <v>72.130318572563695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0.01</v>
      </c>
      <c r="AM216" t="s">
        <v>3133</v>
      </c>
      <c r="AN216">
        <v>-1.33</v>
      </c>
      <c r="AO216" t="s">
        <v>3132</v>
      </c>
      <c r="AP216">
        <v>0.19333409589247999</v>
      </c>
      <c r="AQ216">
        <f>(Table2[[#This Row],[Sharpe Ratio]]-AVERAGE(Table2[Sharpe Ratio]))/_xlfn.STDEV.P(Table2[Sharpe Ratio])</f>
        <v>1.4658455639711201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-3.1956121970863283E-2</v>
      </c>
      <c r="AS216">
        <f>_xlfn.RANK.AVG(Table2[[#This Row],[1Y Return vs Nifty Z-Score]],Table2[1Y Return vs Nifty Z-Score])</f>
        <v>365</v>
      </c>
      <c r="AT216">
        <f>_xlfn.RANK.AVG(Table2[[#This Row],[6M Return vs Nifty Z-Score]],Table2[6M Return vs Nifty Z-Score])</f>
        <v>323</v>
      </c>
      <c r="AU216">
        <f>_xlfn.RANK.AVG(Table2[[#This Row],[Sharpe Ratio Z-Score]],Table2[Sharpe Ratio Z-Score])</f>
        <v>52</v>
      </c>
      <c r="AV216">
        <f>(Table2[[#This Row],[Rank 1Y]]+Table2[[#This Row],[Rank 6M]]+Table2[[#This Row],[Rank Sharpe]])/3</f>
        <v>246.66666666666666</v>
      </c>
    </row>
    <row r="217" spans="1:48" x14ac:dyDescent="0.3">
      <c r="A217" t="s">
        <v>236</v>
      </c>
      <c r="B217" t="s">
        <v>237</v>
      </c>
      <c r="C217" t="s">
        <v>3088</v>
      </c>
      <c r="D217" t="s">
        <v>57</v>
      </c>
      <c r="E217">
        <v>111889.8276125</v>
      </c>
      <c r="F217">
        <v>2976.1</v>
      </c>
      <c r="G217">
        <v>38.786361871955997</v>
      </c>
      <c r="H217">
        <f>(Table2[[#This Row],[1Y Return vs Nifty]]-AVERAGE(Table2[1Y Return vs Nifty]))/_xlfn.STDEV.P(Table2[1Y Return vs Nifty])</f>
        <v>7.0152255735775895E-2</v>
      </c>
      <c r="I217">
        <v>7.8927378694087196</v>
      </c>
      <c r="J217">
        <f>(Table2[[#This Row],[1M Return vs Nifty]]-AVERAGE(Table2[1M Return vs Nifty]))/_xlfn.STDEV.P(Table2[1M Return vs Nifty])</f>
        <v>0.78454662986333756</v>
      </c>
      <c r="K217">
        <v>18.9209685932707</v>
      </c>
      <c r="L217">
        <f>(Table2[[#This Row],[6M Return vs Nifty]]-AVERAGE(Table2[6M Return vs Nifty]))/_xlfn.STDEV.P(Table2[6M Return vs Nifty])</f>
        <v>0.33204584202461024</v>
      </c>
      <c r="M217">
        <v>0.71330852564627001</v>
      </c>
      <c r="N217">
        <f>(Table2[[#This Row],[1W Return vs Nifty]]-AVERAGE(Table2[1W Return vs Nifty]))/_xlfn.STDEV.P(Table2[1W Return vs Nifty])</f>
        <v>0.22571786986148323</v>
      </c>
      <c r="O217">
        <v>2884.19</v>
      </c>
      <c r="P217">
        <v>2781.80349287532</v>
      </c>
      <c r="Q217">
        <v>2415.5136228433598</v>
      </c>
      <c r="R217">
        <v>59.903068151901003</v>
      </c>
      <c r="S217" s="1">
        <f>(Table2[[#This Row],[Close Price]]-Table2[[#This Row],[20D EMA]])/Table2[[#This Row],[20D EMA]]</f>
        <v>3.186683262891829E-2</v>
      </c>
      <c r="T217" s="1">
        <f>(Table2[[#This Row],[Close Price]]-Table2[[#This Row],[50D EMA]])/Table2[[#This Row],[50D EMA]]</f>
        <v>6.9845518427993525E-2</v>
      </c>
      <c r="U217" s="1">
        <f>(Table2[[#This Row],[Close Price]]-Table2[[#This Row],[200D EMA]])/Table2[[#This Row],[200D EMA]]</f>
        <v>0.23207750594126653</v>
      </c>
      <c r="V217">
        <v>0.90427481719521097</v>
      </c>
      <c r="W217">
        <v>2930.05</v>
      </c>
      <c r="X217">
        <v>2995.45</v>
      </c>
      <c r="Y217">
        <v>2927.6</v>
      </c>
      <c r="Z217">
        <v>3015</v>
      </c>
      <c r="AA217">
        <v>2808.1</v>
      </c>
      <c r="AB217">
        <v>3022.9</v>
      </c>
      <c r="AC217" s="1">
        <f>(Table2[[#This Row],[Close Price]]/Table2[[#This Row],[Day Low]])-1</f>
        <v>1.5716455350591296E-2</v>
      </c>
      <c r="AD217" s="1">
        <f>(Table2[[#This Row],[Day High]]/Table2[[#This Row],[Close Price]])-1</f>
        <v>6.5017976546486445E-3</v>
      </c>
      <c r="AE217" s="1">
        <f>(Table2[[#This Row],[Close Price]]/Table2[[#This Row],[Current Week Low]])-1</f>
        <v>1.6566470829348257E-2</v>
      </c>
      <c r="AF217" s="1">
        <f>(Table2[[#This Row],[Current Week High]]/Table2[[#This Row],[Close Price]])-1</f>
        <v>1.3070797352239483E-2</v>
      </c>
      <c r="AG217" s="1">
        <f>(Table2[[#This Row],[Close Price]]/Table2[[#This Row],[Current Month Low]])-1</f>
        <v>5.9826929240411664E-2</v>
      </c>
      <c r="AH217" s="1">
        <f>(Table2[[#This Row],[Current Month High]]/Table2[[#This Row],[Close Price]])-1</f>
        <v>1.5725278048452696E-2</v>
      </c>
      <c r="AI217">
        <v>2.8006451396122398</v>
      </c>
      <c r="AJ217">
        <v>69.086983694108199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0.17</v>
      </c>
      <c r="AM217" t="s">
        <v>3133</v>
      </c>
      <c r="AN217">
        <v>11.09</v>
      </c>
      <c r="AO217" t="s">
        <v>3133</v>
      </c>
      <c r="AP217">
        <v>0.103050682110239</v>
      </c>
      <c r="AQ217">
        <f>(Table2[[#This Row],[Sharpe Ratio]]-AVERAGE(Table2[Sharpe Ratio]))/_xlfn.STDEV.P(Table2[Sharpe Ratio])</f>
        <v>0.4350795944639555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1.8475421919491624</v>
      </c>
      <c r="AS217">
        <f>_xlfn.RANK.AVG(Table2[[#This Row],[1Y Return vs Nifty Z-Score]],Table2[1Y Return vs Nifty Z-Score])</f>
        <v>277</v>
      </c>
      <c r="AT217">
        <f>_xlfn.RANK.AVG(Table2[[#This Row],[6M Return vs Nifty Z-Score]],Table2[6M Return vs Nifty Z-Score])</f>
        <v>234</v>
      </c>
      <c r="AU217">
        <f>_xlfn.RANK.AVG(Table2[[#This Row],[Sharpe Ratio Z-Score]],Table2[Sharpe Ratio Z-Score])</f>
        <v>233</v>
      </c>
      <c r="AV217">
        <f>(Table2[[#This Row],[Rank 1Y]]+Table2[[#This Row],[Rank 6M]]+Table2[[#This Row],[Rank Sharpe]])/3</f>
        <v>248</v>
      </c>
    </row>
    <row r="218" spans="1:48" x14ac:dyDescent="0.3">
      <c r="A218" t="s">
        <v>505</v>
      </c>
      <c r="B218" t="s">
        <v>506</v>
      </c>
      <c r="C218" t="s">
        <v>3088</v>
      </c>
      <c r="D218" t="s">
        <v>257</v>
      </c>
      <c r="E218">
        <v>40488.457925055001</v>
      </c>
      <c r="F218">
        <v>639.85</v>
      </c>
      <c r="G218">
        <v>78.035739897658502</v>
      </c>
      <c r="H218">
        <f>(Table2[[#This Row],[1Y Return vs Nifty]]-AVERAGE(Table2[1Y Return vs Nifty]))/_xlfn.STDEV.P(Table2[1Y Return vs Nifty])</f>
        <v>0.66066307236575905</v>
      </c>
      <c r="I218">
        <v>-0.43149746678126699</v>
      </c>
      <c r="J218">
        <f>(Table2[[#This Row],[1M Return vs Nifty]]-AVERAGE(Table2[1M Return vs Nifty]))/_xlfn.STDEV.P(Table2[1M Return vs Nifty])</f>
        <v>-1.028819282204301E-2</v>
      </c>
      <c r="K218">
        <v>20.640418502509501</v>
      </c>
      <c r="L218">
        <f>(Table2[[#This Row],[6M Return vs Nifty]]-AVERAGE(Table2[6M Return vs Nifty]))/_xlfn.STDEV.P(Table2[6M Return vs Nifty])</f>
        <v>0.38803614077469728</v>
      </c>
      <c r="M218">
        <v>3.1794624362841999</v>
      </c>
      <c r="N218">
        <f>(Table2[[#This Row],[1W Return vs Nifty]]-AVERAGE(Table2[1W Return vs Nifty]))/_xlfn.STDEV.P(Table2[1W Return vs Nifty])</f>
        <v>0.70264633760122874</v>
      </c>
      <c r="O218">
        <v>641.12</v>
      </c>
      <c r="P218">
        <v>632.04039106139498</v>
      </c>
      <c r="Q218">
        <v>534.05735874943196</v>
      </c>
      <c r="R218">
        <v>49.914385170176097</v>
      </c>
      <c r="S218" s="1">
        <f>(Table2[[#This Row],[Close Price]]-Table2[[#This Row],[20D EMA]])/Table2[[#This Row],[20D EMA]]</f>
        <v>-1.9809084102819781E-3</v>
      </c>
      <c r="T218" s="1">
        <f>(Table2[[#This Row],[Close Price]]-Table2[[#This Row],[50D EMA]])/Table2[[#This Row],[50D EMA]]</f>
        <v>1.2356186485946323E-2</v>
      </c>
      <c r="U218" s="1">
        <f>(Table2[[#This Row],[Close Price]]-Table2[[#This Row],[200D EMA]])/Table2[[#This Row],[200D EMA]]</f>
        <v>0.19809228263101916</v>
      </c>
      <c r="V218">
        <v>0.98232227628409596</v>
      </c>
      <c r="W218">
        <v>644</v>
      </c>
      <c r="X218">
        <v>668.9</v>
      </c>
      <c r="Y218">
        <v>638.1</v>
      </c>
      <c r="Z218">
        <v>656</v>
      </c>
      <c r="AA218">
        <v>597</v>
      </c>
      <c r="AB218">
        <v>673.35</v>
      </c>
      <c r="AC218" s="1">
        <f>(Table2[[#This Row],[Close Price]]/Table2[[#This Row],[Day Low]])-1</f>
        <v>-6.4440993788819068E-3</v>
      </c>
      <c r="AD218" s="1">
        <f>(Table2[[#This Row],[Day High]]/Table2[[#This Row],[Close Price]])-1</f>
        <v>4.540126592170024E-2</v>
      </c>
      <c r="AE218" s="1">
        <f>(Table2[[#This Row],[Close Price]]/Table2[[#This Row],[Current Week Low]])-1</f>
        <v>2.7425168468893091E-3</v>
      </c>
      <c r="AF218" s="1">
        <f>(Table2[[#This Row],[Current Week High]]/Table2[[#This Row],[Close Price]])-1</f>
        <v>2.5240290693131273E-2</v>
      </c>
      <c r="AG218" s="1">
        <f>(Table2[[#This Row],[Close Price]]/Table2[[#This Row],[Current Month Low]])-1</f>
        <v>7.1775544388609669E-2</v>
      </c>
      <c r="AH218" s="1">
        <f>(Table2[[#This Row],[Current Month High]]/Table2[[#This Row],[Close Price]])-1</f>
        <v>5.2356020942408321E-2</v>
      </c>
      <c r="AI218">
        <v>7.1969992967101604</v>
      </c>
      <c r="AJ218">
        <v>107.40680713128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-0.03</v>
      </c>
      <c r="AM218" t="s">
        <v>3132</v>
      </c>
      <c r="AN218">
        <v>0.13</v>
      </c>
      <c r="AO218" t="s">
        <v>3133</v>
      </c>
      <c r="AP218">
        <v>4.6725061274462999E-2</v>
      </c>
      <c r="AQ218">
        <f>(Table2[[#This Row],[Sharpe Ratio]]-AVERAGE(Table2[Sharpe Ratio]))/_xlfn.STDEV.P(Table2[Sharpe Ratio])</f>
        <v>-0.2079901648266694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1.5330671930929727</v>
      </c>
      <c r="AS218">
        <f>_xlfn.RANK.AVG(Table2[[#This Row],[1Y Return vs Nifty Z-Score]],Table2[1Y Return vs Nifty Z-Score])</f>
        <v>129</v>
      </c>
      <c r="AT218">
        <f>_xlfn.RANK.AVG(Table2[[#This Row],[6M Return vs Nifty Z-Score]],Table2[6M Return vs Nifty Z-Score])</f>
        <v>217</v>
      </c>
      <c r="AU218">
        <f>_xlfn.RANK.AVG(Table2[[#This Row],[Sharpe Ratio Z-Score]],Table2[Sharpe Ratio Z-Score])</f>
        <v>399</v>
      </c>
      <c r="AV218">
        <f>(Table2[[#This Row],[Rank 1Y]]+Table2[[#This Row],[Rank 6M]]+Table2[[#This Row],[Rank Sharpe]])/3</f>
        <v>248.33333333333334</v>
      </c>
    </row>
    <row r="219" spans="1:48" x14ac:dyDescent="0.3">
      <c r="A219" t="s">
        <v>633</v>
      </c>
      <c r="B219" t="s">
        <v>634</v>
      </c>
      <c r="C219" t="s">
        <v>3088</v>
      </c>
      <c r="D219" t="s">
        <v>419</v>
      </c>
      <c r="E219">
        <v>28135.636018770001</v>
      </c>
      <c r="F219">
        <v>1498.35</v>
      </c>
      <c r="G219">
        <v>35.389624178472097</v>
      </c>
      <c r="H219">
        <f>(Table2[[#This Row],[1Y Return vs Nifty]]-AVERAGE(Table2[1Y Return vs Nifty]))/_xlfn.STDEV.P(Table2[1Y Return vs Nifty])</f>
        <v>1.9047997524511622E-2</v>
      </c>
      <c r="I219">
        <v>3.8411144490783098</v>
      </c>
      <c r="J219">
        <f>(Table2[[#This Row],[1M Return vs Nifty]]-AVERAGE(Table2[1M Return vs Nifty]))/_xlfn.STDEV.P(Table2[1M Return vs Nifty])</f>
        <v>0.3976796982083004</v>
      </c>
      <c r="K219">
        <v>19.472431105244599</v>
      </c>
      <c r="L219">
        <f>(Table2[[#This Row],[6M Return vs Nifty]]-AVERAGE(Table2[6M Return vs Nifty]))/_xlfn.STDEV.P(Table2[6M Return vs Nifty])</f>
        <v>0.3500030681287199</v>
      </c>
      <c r="M219">
        <v>1.5029927194339301</v>
      </c>
      <c r="N219">
        <f>(Table2[[#This Row],[1W Return vs Nifty]]-AVERAGE(Table2[1W Return vs Nifty]))/_xlfn.STDEV.P(Table2[1W Return vs Nifty])</f>
        <v>0.3784345640292136</v>
      </c>
      <c r="O219">
        <v>1485.05</v>
      </c>
      <c r="P219">
        <v>1402.61387188394</v>
      </c>
      <c r="Q219">
        <v>1183.7490339148701</v>
      </c>
      <c r="R219">
        <v>50.922878330685897</v>
      </c>
      <c r="S219" s="1">
        <f>(Table2[[#This Row],[Close Price]]-Table2[[#This Row],[20D EMA]])/Table2[[#This Row],[20D EMA]]</f>
        <v>8.9559274098514902E-3</v>
      </c>
      <c r="T219" s="1">
        <f>(Table2[[#This Row],[Close Price]]-Table2[[#This Row],[50D EMA]])/Table2[[#This Row],[50D EMA]]</f>
        <v>6.8255512108596691E-2</v>
      </c>
      <c r="U219" s="1">
        <f>(Table2[[#This Row],[Close Price]]-Table2[[#This Row],[200D EMA]])/Table2[[#This Row],[200D EMA]]</f>
        <v>0.2657666085223217</v>
      </c>
      <c r="V219">
        <v>0.76085889752630798</v>
      </c>
      <c r="W219">
        <v>1488.75</v>
      </c>
      <c r="X219">
        <v>1563.25</v>
      </c>
      <c r="Y219">
        <v>1482</v>
      </c>
      <c r="Z219">
        <v>1540.25</v>
      </c>
      <c r="AA219">
        <v>1429.3</v>
      </c>
      <c r="AB219">
        <v>1625</v>
      </c>
      <c r="AC219" s="1">
        <f>(Table2[[#This Row],[Close Price]]/Table2[[#This Row],[Day Low]])-1</f>
        <v>6.4483627204030558E-3</v>
      </c>
      <c r="AD219" s="1">
        <f>(Table2[[#This Row],[Day High]]/Table2[[#This Row],[Close Price]])-1</f>
        <v>4.3314312410318134E-2</v>
      </c>
      <c r="AE219" s="1">
        <f>(Table2[[#This Row],[Close Price]]/Table2[[#This Row],[Current Week Low]])-1</f>
        <v>1.1032388663967607E-2</v>
      </c>
      <c r="AF219" s="1">
        <f>(Table2[[#This Row],[Current Week High]]/Table2[[#This Row],[Close Price]])-1</f>
        <v>2.7964093836553516E-2</v>
      </c>
      <c r="AG219" s="1">
        <f>(Table2[[#This Row],[Close Price]]/Table2[[#This Row],[Current Month Low]])-1</f>
        <v>4.8310361715524941E-2</v>
      </c>
      <c r="AH219" s="1">
        <f>(Table2[[#This Row],[Current Month High]]/Table2[[#This Row],[Close Price]])-1</f>
        <v>8.4526312276837823E-2</v>
      </c>
      <c r="AI219">
        <v>10.107785230420101</v>
      </c>
      <c r="AJ219">
        <v>69.285956389108506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0.27</v>
      </c>
      <c r="AM219" t="s">
        <v>3133</v>
      </c>
      <c r="AN219">
        <v>1.21</v>
      </c>
      <c r="AO219" t="s">
        <v>3133</v>
      </c>
      <c r="AP219">
        <v>0.102062083690395</v>
      </c>
      <c r="AQ219">
        <f>(Table2[[#This Row],[Sharpe Ratio]]-AVERAGE(Table2[Sharpe Ratio]))/_xlfn.STDEV.P(Table2[Sharpe Ratio])</f>
        <v>0.42379276373841868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1.5689580916291641</v>
      </c>
      <c r="AS219">
        <f>_xlfn.RANK.AVG(Table2[[#This Row],[1Y Return vs Nifty Z-Score]],Table2[1Y Return vs Nifty Z-Score])</f>
        <v>290</v>
      </c>
      <c r="AT219">
        <f>_xlfn.RANK.AVG(Table2[[#This Row],[6M Return vs Nifty Z-Score]],Table2[6M Return vs Nifty Z-Score])</f>
        <v>224</v>
      </c>
      <c r="AU219">
        <f>_xlfn.RANK.AVG(Table2[[#This Row],[Sharpe Ratio Z-Score]],Table2[Sharpe Ratio Z-Score])</f>
        <v>234</v>
      </c>
      <c r="AV219">
        <f>(Table2[[#This Row],[Rank 1Y]]+Table2[[#This Row],[Rank 6M]]+Table2[[#This Row],[Rank Sharpe]])/3</f>
        <v>249.33333333333334</v>
      </c>
    </row>
    <row r="220" spans="1:48" x14ac:dyDescent="0.3">
      <c r="A220" t="s">
        <v>510</v>
      </c>
      <c r="B220" t="s">
        <v>511</v>
      </c>
      <c r="C220" t="s">
        <v>3099</v>
      </c>
      <c r="D220" t="s">
        <v>512</v>
      </c>
      <c r="E220">
        <v>40334.590572314999</v>
      </c>
      <c r="F220">
        <v>3714.35</v>
      </c>
      <c r="G220">
        <v>18.041421704567099</v>
      </c>
      <c r="H220">
        <f>(Table2[[#This Row],[1Y Return vs Nifty]]-AVERAGE(Table2[1Y Return vs Nifty]))/_xlfn.STDEV.P(Table2[1Y Return vs Nifty])</f>
        <v>-0.24195744320424187</v>
      </c>
      <c r="I220">
        <v>-7.0321340938094901</v>
      </c>
      <c r="J220">
        <f>(Table2[[#This Row],[1M Return vs Nifty]]-AVERAGE(Table2[1M Return vs Nifty]))/_xlfn.STDEV.P(Table2[1M Return vs Nifty])</f>
        <v>-0.64054618423725174</v>
      </c>
      <c r="K220">
        <v>19.272418348002599</v>
      </c>
      <c r="L220">
        <f>(Table2[[#This Row],[6M Return vs Nifty]]-AVERAGE(Table2[6M Return vs Nifty]))/_xlfn.STDEV.P(Table2[6M Return vs Nifty])</f>
        <v>0.34349007000552023</v>
      </c>
      <c r="M220">
        <v>-5.2061537100618702</v>
      </c>
      <c r="N220">
        <f>(Table2[[#This Row],[1W Return vs Nifty]]-AVERAGE(Table2[1W Return vs Nifty]))/_xlfn.STDEV.P(Table2[1W Return vs Nifty])</f>
        <v>-0.91904444271830765</v>
      </c>
      <c r="O220">
        <v>3913.54</v>
      </c>
      <c r="P220">
        <v>3919.1492710778498</v>
      </c>
      <c r="Q220">
        <v>3418.2858417426201</v>
      </c>
      <c r="R220">
        <v>28.793669144561001</v>
      </c>
      <c r="S220" s="1">
        <f>(Table2[[#This Row],[Close Price]]-Table2[[#This Row],[20D EMA]])/Table2[[#This Row],[20D EMA]]</f>
        <v>-5.0897652764504787E-2</v>
      </c>
      <c r="T220" s="1">
        <f>(Table2[[#This Row],[Close Price]]-Table2[[#This Row],[50D EMA]])/Table2[[#This Row],[50D EMA]]</f>
        <v>-5.2256052758492079E-2</v>
      </c>
      <c r="U220" s="1">
        <f>(Table2[[#This Row],[Close Price]]-Table2[[#This Row],[200D EMA]])/Table2[[#This Row],[200D EMA]]</f>
        <v>8.6611878574334861E-2</v>
      </c>
      <c r="V220">
        <v>1.17180065187541</v>
      </c>
      <c r="W220">
        <v>3704</v>
      </c>
      <c r="X220">
        <v>3763.95</v>
      </c>
      <c r="Y220">
        <v>3655</v>
      </c>
      <c r="Z220">
        <v>3732.65</v>
      </c>
      <c r="AA220">
        <v>3655</v>
      </c>
      <c r="AB220">
        <v>4234.45</v>
      </c>
      <c r="AC220" s="1">
        <f>(Table2[[#This Row],[Close Price]]/Table2[[#This Row],[Day Low]])-1</f>
        <v>2.7942764578834378E-3</v>
      </c>
      <c r="AD220" s="1">
        <f>(Table2[[#This Row],[Day High]]/Table2[[#This Row],[Close Price]])-1</f>
        <v>1.3353615033586008E-2</v>
      </c>
      <c r="AE220" s="1">
        <f>(Table2[[#This Row],[Close Price]]/Table2[[#This Row],[Current Week Low]])-1</f>
        <v>1.6238030095759193E-2</v>
      </c>
      <c r="AF220" s="1">
        <f>(Table2[[#This Row],[Current Week High]]/Table2[[#This Row],[Close Price]])-1</f>
        <v>4.9268378047302441E-3</v>
      </c>
      <c r="AG220" s="1">
        <f>(Table2[[#This Row],[Close Price]]/Table2[[#This Row],[Current Month Low]])-1</f>
        <v>1.6238030095759193E-2</v>
      </c>
      <c r="AH220" s="1">
        <f>(Table2[[#This Row],[Current Month High]]/Table2[[#This Row],[Close Price]])-1</f>
        <v>0.14002449957596896</v>
      </c>
      <c r="AI220">
        <v>18.7165991357842</v>
      </c>
      <c r="AJ220">
        <v>45.855257991046798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-0.08</v>
      </c>
      <c r="AM220" t="s">
        <v>3132</v>
      </c>
      <c r="AN220">
        <v>-8.44</v>
      </c>
      <c r="AO220" t="s">
        <v>3132</v>
      </c>
      <c r="AP220">
        <v>0.13369432642927001</v>
      </c>
      <c r="AQ220">
        <f>(Table2[[#This Row],[Sharpe Ratio]]-AVERAGE(Table2[Sharpe Ratio]))/_xlfn.STDEV.P(Table2[Sharpe Ratio])</f>
        <v>0.78493816119830129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366</v>
      </c>
      <c r="AT220">
        <f>_xlfn.RANK.AVG(Table2[[#This Row],[6M Return vs Nifty Z-Score]],Table2[6M Return vs Nifty Z-Score])</f>
        <v>227</v>
      </c>
      <c r="AU220">
        <f>_xlfn.RANK.AVG(Table2[[#This Row],[Sharpe Ratio Z-Score]],Table2[Sharpe Ratio Z-Score])</f>
        <v>156</v>
      </c>
      <c r="AV220">
        <f>(Table2[[#This Row],[Rank 1Y]]+Table2[[#This Row],[Rank 6M]]+Table2[[#This Row],[Rank Sharpe]])/3</f>
        <v>249.66666666666666</v>
      </c>
    </row>
    <row r="221" spans="1:48" x14ac:dyDescent="0.3">
      <c r="A221" t="s">
        <v>1020</v>
      </c>
      <c r="B221" t="s">
        <v>1021</v>
      </c>
      <c r="C221" t="s">
        <v>3099</v>
      </c>
      <c r="D221" t="s">
        <v>46</v>
      </c>
      <c r="E221">
        <v>12991.90905984</v>
      </c>
      <c r="F221">
        <v>706.8</v>
      </c>
      <c r="G221">
        <v>24.127781110189801</v>
      </c>
      <c r="H221">
        <f>(Table2[[#This Row],[1Y Return vs Nifty]]-AVERAGE(Table2[1Y Return vs Nifty]))/_xlfn.STDEV.P(Table2[1Y Return vs Nifty])</f>
        <v>-0.15038755741995594</v>
      </c>
      <c r="I221">
        <v>-7.3114515858295901</v>
      </c>
      <c r="J221">
        <f>(Table2[[#This Row],[1M Return vs Nifty]]-AVERAGE(Table2[1M Return vs Nifty]))/_xlfn.STDEV.P(Table2[1M Return vs Nifty])</f>
        <v>-0.66721665428962007</v>
      </c>
      <c r="K221">
        <v>33.6712134651439</v>
      </c>
      <c r="L221">
        <f>(Table2[[#This Row],[6M Return vs Nifty]]-AVERAGE(Table2[6M Return vs Nifty]))/_xlfn.STDEV.P(Table2[6M Return vs Nifty])</f>
        <v>0.81235679064580746</v>
      </c>
      <c r="M221">
        <v>-0.59000984695383196</v>
      </c>
      <c r="N221">
        <f>(Table2[[#This Row],[1W Return vs Nifty]]-AVERAGE(Table2[1W Return vs Nifty]))/_xlfn.STDEV.P(Table2[1W Return vs Nifty])</f>
        <v>-2.6330322159280075E-2</v>
      </c>
      <c r="O221">
        <v>689.74</v>
      </c>
      <c r="P221">
        <v>667.51260282790702</v>
      </c>
      <c r="Q221">
        <v>576.84668102183298</v>
      </c>
      <c r="R221">
        <v>61.173359814473997</v>
      </c>
      <c r="S221" s="1">
        <f>(Table2[[#This Row],[Close Price]]-Table2[[#This Row],[20D EMA]])/Table2[[#This Row],[20D EMA]]</f>
        <v>2.4733957723199966E-2</v>
      </c>
      <c r="T221" s="1">
        <f>(Table2[[#This Row],[Close Price]]-Table2[[#This Row],[50D EMA]])/Table2[[#This Row],[50D EMA]]</f>
        <v>5.8856412606522295E-2</v>
      </c>
      <c r="U221" s="1">
        <f>(Table2[[#This Row],[Close Price]]-Table2[[#This Row],[200D EMA]])/Table2[[#This Row],[200D EMA]]</f>
        <v>0.22528225133923999</v>
      </c>
      <c r="V221">
        <v>0.47856321972392202</v>
      </c>
      <c r="W221">
        <v>712</v>
      </c>
      <c r="X221">
        <v>729.6</v>
      </c>
      <c r="Y221">
        <v>662.6</v>
      </c>
      <c r="Z221">
        <v>711</v>
      </c>
      <c r="AA221">
        <v>650</v>
      </c>
      <c r="AB221">
        <v>711</v>
      </c>
      <c r="AC221" s="1">
        <f>(Table2[[#This Row],[Close Price]]/Table2[[#This Row],[Day Low]])-1</f>
        <v>-7.3033707865168829E-3</v>
      </c>
      <c r="AD221" s="1">
        <f>(Table2[[#This Row],[Day High]]/Table2[[#This Row],[Close Price]])-1</f>
        <v>3.2258064516129226E-2</v>
      </c>
      <c r="AE221" s="1">
        <f>(Table2[[#This Row],[Close Price]]/Table2[[#This Row],[Current Week Low]])-1</f>
        <v>6.6706912164201437E-2</v>
      </c>
      <c r="AF221" s="1">
        <f>(Table2[[#This Row],[Current Week High]]/Table2[[#This Row],[Close Price]])-1</f>
        <v>5.9422750424449333E-3</v>
      </c>
      <c r="AG221" s="1">
        <f>(Table2[[#This Row],[Close Price]]/Table2[[#This Row],[Current Month Low]])-1</f>
        <v>8.7384615384615394E-2</v>
      </c>
      <c r="AH221" s="1">
        <f>(Table2[[#This Row],[Current Month High]]/Table2[[#This Row],[Close Price]])-1</f>
        <v>5.9422750424449333E-3</v>
      </c>
      <c r="AI221">
        <v>7.2368421052631602</v>
      </c>
      <c r="AJ221">
        <v>57.767857142857103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0.32</v>
      </c>
      <c r="AM221" t="s">
        <v>3133</v>
      </c>
      <c r="AN221">
        <v>-0.43</v>
      </c>
      <c r="AO221" t="s">
        <v>3132</v>
      </c>
      <c r="AP221">
        <v>8.0933429831556006E-2</v>
      </c>
      <c r="AQ221">
        <f>(Table2[[#This Row],[Sharpe Ratio]]-AVERAGE(Table2[Sharpe Ratio]))/_xlfn.STDEV.P(Table2[Sharpe Ratio])</f>
        <v>0.18256686778684794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0.15098912456379934</v>
      </c>
      <c r="AS221">
        <f>_xlfn.RANK.AVG(Table2[[#This Row],[1Y Return vs Nifty Z-Score]],Table2[1Y Return vs Nifty Z-Score])</f>
        <v>333</v>
      </c>
      <c r="AT221">
        <f>_xlfn.RANK.AVG(Table2[[#This Row],[6M Return vs Nifty Z-Score]],Table2[6M Return vs Nifty Z-Score])</f>
        <v>126</v>
      </c>
      <c r="AU221">
        <f>_xlfn.RANK.AVG(Table2[[#This Row],[Sharpe Ratio Z-Score]],Table2[Sharpe Ratio Z-Score])</f>
        <v>293</v>
      </c>
      <c r="AV221">
        <f>(Table2[[#This Row],[Rank 1Y]]+Table2[[#This Row],[Rank 6M]]+Table2[[#This Row],[Rank Sharpe]])/3</f>
        <v>250.66666666666666</v>
      </c>
    </row>
    <row r="222" spans="1:48" x14ac:dyDescent="0.3">
      <c r="A222" t="s">
        <v>1193</v>
      </c>
      <c r="B222" t="s">
        <v>1194</v>
      </c>
      <c r="C222" t="s">
        <v>3095</v>
      </c>
      <c r="D222" t="s">
        <v>133</v>
      </c>
      <c r="E222">
        <v>9783.8659615500001</v>
      </c>
      <c r="F222">
        <v>277.64999999999998</v>
      </c>
      <c r="G222">
        <v>18.617489250601601</v>
      </c>
      <c r="H222">
        <f>(Table2[[#This Row],[1Y Return vs Nifty]]-AVERAGE(Table2[1Y Return vs Nifty]))/_xlfn.STDEV.P(Table2[1Y Return vs Nifty])</f>
        <v>-0.23329044937773841</v>
      </c>
      <c r="I222">
        <v>-0.89001139462450596</v>
      </c>
      <c r="J222">
        <f>(Table2[[#This Row],[1M Return vs Nifty]]-AVERAGE(Table2[1M Return vs Nifty]))/_xlfn.STDEV.P(Table2[1M Return vs Nifty])</f>
        <v>-5.4069131468939095E-2</v>
      </c>
      <c r="K222">
        <v>15.699819163732601</v>
      </c>
      <c r="L222">
        <f>(Table2[[#This Row],[6M Return vs Nifty]]-AVERAGE(Table2[6M Return vs Nifty]))/_xlfn.STDEV.P(Table2[6M Return vs Nifty])</f>
        <v>0.22715583161520383</v>
      </c>
      <c r="M222">
        <v>6.6230097914429802</v>
      </c>
      <c r="N222">
        <f>(Table2[[#This Row],[1W Return vs Nifty]]-AVERAGE(Table2[1W Return vs Nifty]))/_xlfn.STDEV.P(Table2[1W Return vs Nifty])</f>
        <v>1.3685925125746727</v>
      </c>
      <c r="O222">
        <v>268.39</v>
      </c>
      <c r="P222">
        <v>258.20110497322003</v>
      </c>
      <c r="Q222">
        <v>232.11391196418199</v>
      </c>
      <c r="R222">
        <v>57.832778805070298</v>
      </c>
      <c r="S222" s="1">
        <f>(Table2[[#This Row],[Close Price]]-Table2[[#This Row],[20D EMA]])/Table2[[#This Row],[20D EMA]]</f>
        <v>3.4502030627072515E-2</v>
      </c>
      <c r="T222" s="1">
        <f>(Table2[[#This Row],[Close Price]]-Table2[[#This Row],[50D EMA]])/Table2[[#This Row],[50D EMA]]</f>
        <v>7.5324600290913327E-2</v>
      </c>
      <c r="U222" s="1">
        <f>(Table2[[#This Row],[Close Price]]-Table2[[#This Row],[200D EMA]])/Table2[[#This Row],[200D EMA]]</f>
        <v>0.19617991722462871</v>
      </c>
      <c r="V222">
        <v>1.1483772965722201</v>
      </c>
      <c r="W222">
        <v>279.75</v>
      </c>
      <c r="X222">
        <v>295.85000000000002</v>
      </c>
      <c r="Y222">
        <v>271.2</v>
      </c>
      <c r="Z222">
        <v>284</v>
      </c>
      <c r="AA222">
        <v>245</v>
      </c>
      <c r="AB222">
        <v>291</v>
      </c>
      <c r="AC222" s="1">
        <f>(Table2[[#This Row],[Close Price]]/Table2[[#This Row],[Day Low]])-1</f>
        <v>-7.5067024128686599E-3</v>
      </c>
      <c r="AD222" s="1">
        <f>(Table2[[#This Row],[Day High]]/Table2[[#This Row],[Close Price]])-1</f>
        <v>6.5550153070412565E-2</v>
      </c>
      <c r="AE222" s="1">
        <f>(Table2[[#This Row],[Close Price]]/Table2[[#This Row],[Current Week Low]])-1</f>
        <v>2.3783185840707821E-2</v>
      </c>
      <c r="AF222" s="1">
        <f>(Table2[[#This Row],[Current Week High]]/Table2[[#This Row],[Close Price]])-1</f>
        <v>2.2870520439402187E-2</v>
      </c>
      <c r="AG222" s="1">
        <f>(Table2[[#This Row],[Close Price]]/Table2[[#This Row],[Current Month Low]])-1</f>
        <v>0.13326530612244891</v>
      </c>
      <c r="AH222" s="1">
        <f>(Table2[[#This Row],[Current Month High]]/Table2[[#This Row],[Close Price]])-1</f>
        <v>4.8082117774176147E-2</v>
      </c>
      <c r="AI222">
        <v>7.6895371871060698</v>
      </c>
      <c r="AJ222">
        <v>54.036061026352201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0.13</v>
      </c>
      <c r="AM222" t="s">
        <v>3133</v>
      </c>
      <c r="AN222">
        <v>1.57</v>
      </c>
      <c r="AO222" t="s">
        <v>3133</v>
      </c>
      <c r="AP222">
        <v>0.14074587213879899</v>
      </c>
      <c r="AQ222">
        <f>(Table2[[#This Row],[Sharpe Ratio]]-AVERAGE(Table2[Sharpe Ratio]))/_xlfn.STDEV.P(Table2[Sharpe Ratio])</f>
        <v>0.86544567686821117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2.1738344402114103</v>
      </c>
      <c r="AS222">
        <f>_xlfn.RANK.AVG(Table2[[#This Row],[1Y Return vs Nifty Z-Score]],Table2[1Y Return vs Nifty Z-Score])</f>
        <v>359</v>
      </c>
      <c r="AT222">
        <f>_xlfn.RANK.AVG(Table2[[#This Row],[6M Return vs Nifty Z-Score]],Table2[6M Return vs Nifty Z-Score])</f>
        <v>257</v>
      </c>
      <c r="AU222">
        <f>_xlfn.RANK.AVG(Table2[[#This Row],[Sharpe Ratio Z-Score]],Table2[Sharpe Ratio Z-Score])</f>
        <v>138</v>
      </c>
      <c r="AV222">
        <f>(Table2[[#This Row],[Rank 1Y]]+Table2[[#This Row],[Rank 6M]]+Table2[[#This Row],[Rank Sharpe]])/3</f>
        <v>251.33333333333334</v>
      </c>
    </row>
    <row r="223" spans="1:48" x14ac:dyDescent="0.3">
      <c r="A223" t="s">
        <v>373</v>
      </c>
      <c r="B223" t="s">
        <v>374</v>
      </c>
      <c r="C223" t="s">
        <v>3088</v>
      </c>
      <c r="D223" t="s">
        <v>127</v>
      </c>
      <c r="E223">
        <v>64766.926430259999</v>
      </c>
      <c r="F223">
        <v>1428.1</v>
      </c>
      <c r="G223">
        <v>69.965181923421298</v>
      </c>
      <c r="H223">
        <f>(Table2[[#This Row],[1Y Return vs Nifty]]-AVERAGE(Table2[1Y Return vs Nifty]))/_xlfn.STDEV.P(Table2[1Y Return vs Nifty])</f>
        <v>0.53924072073242679</v>
      </c>
      <c r="I223">
        <v>0.48641197825655003</v>
      </c>
      <c r="J223">
        <f>(Table2[[#This Row],[1M Return vs Nifty]]-AVERAGE(Table2[1M Return vs Nifty]))/_xlfn.STDEV.P(Table2[1M Return vs Nifty])</f>
        <v>7.7357862523840804E-2</v>
      </c>
      <c r="K223">
        <v>39.299714142140999</v>
      </c>
      <c r="L223">
        <f>(Table2[[#This Row],[6M Return vs Nifty]]-AVERAGE(Table2[6M Return vs Nifty]))/_xlfn.STDEV.P(Table2[6M Return vs Nifty])</f>
        <v>0.99563717161349008</v>
      </c>
      <c r="M223">
        <v>-2.6900722860090802</v>
      </c>
      <c r="N223">
        <f>(Table2[[#This Row],[1W Return vs Nifty]]-AVERAGE(Table2[1W Return vs Nifty]))/_xlfn.STDEV.P(Table2[1W Return vs Nifty])</f>
        <v>-0.43246051415420289</v>
      </c>
      <c r="O223">
        <v>1455.97</v>
      </c>
      <c r="P223">
        <v>1404.2365485799501</v>
      </c>
      <c r="Q223">
        <v>1151.3053940616501</v>
      </c>
      <c r="R223">
        <v>42.199298511579897</v>
      </c>
      <c r="S223" s="1">
        <f>(Table2[[#This Row],[Close Price]]-Table2[[#This Row],[20D EMA]])/Table2[[#This Row],[20D EMA]]</f>
        <v>-1.9141877923308941E-2</v>
      </c>
      <c r="T223" s="1">
        <f>(Table2[[#This Row],[Close Price]]-Table2[[#This Row],[50D EMA]])/Table2[[#This Row],[50D EMA]]</f>
        <v>1.6993897106710423E-2</v>
      </c>
      <c r="U223" s="1">
        <f>(Table2[[#This Row],[Close Price]]-Table2[[#This Row],[200D EMA]])/Table2[[#This Row],[200D EMA]]</f>
        <v>0.24041805707333291</v>
      </c>
      <c r="V223">
        <v>0.55423838063684905</v>
      </c>
      <c r="W223">
        <v>1437.9</v>
      </c>
      <c r="X223">
        <v>1479.4</v>
      </c>
      <c r="Y223">
        <v>1421.3</v>
      </c>
      <c r="Z223">
        <v>1462.4</v>
      </c>
      <c r="AA223">
        <v>1416</v>
      </c>
      <c r="AB223">
        <v>1551.95</v>
      </c>
      <c r="AC223" s="1">
        <f>(Table2[[#This Row],[Close Price]]/Table2[[#This Row],[Day Low]])-1</f>
        <v>-6.8154948188331455E-3</v>
      </c>
      <c r="AD223" s="1">
        <f>(Table2[[#This Row],[Day High]]/Table2[[#This Row],[Close Price]])-1</f>
        <v>3.5921854211889981E-2</v>
      </c>
      <c r="AE223" s="1">
        <f>(Table2[[#This Row],[Close Price]]/Table2[[#This Row],[Current Week Low]])-1</f>
        <v>4.7843523534791821E-3</v>
      </c>
      <c r="AF223" s="1">
        <f>(Table2[[#This Row],[Current Week High]]/Table2[[#This Row],[Close Price]])-1</f>
        <v>2.4017925915552185E-2</v>
      </c>
      <c r="AG223" s="1">
        <f>(Table2[[#This Row],[Close Price]]/Table2[[#This Row],[Current Month Low]])-1</f>
        <v>8.5451977401129753E-3</v>
      </c>
      <c r="AH223" s="1">
        <f>(Table2[[#This Row],[Current Month High]]/Table2[[#This Row],[Close Price]])-1</f>
        <v>8.6723618794202206E-2</v>
      </c>
      <c r="AI223">
        <v>8.6723618794202206</v>
      </c>
      <c r="AJ223">
        <v>115.95342507182799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-0.02</v>
      </c>
      <c r="AM223" t="s">
        <v>3132</v>
      </c>
      <c r="AN223">
        <v>-3.25</v>
      </c>
      <c r="AO223" t="s">
        <v>3132</v>
      </c>
      <c r="AP223">
        <v>9.6403700831100003E-3</v>
      </c>
      <c r="AQ223">
        <f>(Table2[[#This Row],[Sharpe Ratio]]-AVERAGE(Table2[Sharpe Ratio]))/_xlfn.STDEV.P(Table2[Sharpe Ratio])</f>
        <v>-0.63138618042181605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0.54838906029373868</v>
      </c>
      <c r="AS223">
        <f>_xlfn.RANK.AVG(Table2[[#This Row],[1Y Return vs Nifty Z-Score]],Table2[1Y Return vs Nifty Z-Score])</f>
        <v>154</v>
      </c>
      <c r="AT223">
        <f>_xlfn.RANK.AVG(Table2[[#This Row],[6M Return vs Nifty Z-Score]],Table2[6M Return vs Nifty Z-Score])</f>
        <v>99</v>
      </c>
      <c r="AU223">
        <f>_xlfn.RANK.AVG(Table2[[#This Row],[Sharpe Ratio Z-Score]],Table2[Sharpe Ratio Z-Score])</f>
        <v>504</v>
      </c>
      <c r="AV223">
        <f>(Table2[[#This Row],[Rank 1Y]]+Table2[[#This Row],[Rank 6M]]+Table2[[#This Row],[Rank Sharpe]])/3</f>
        <v>252.33333333333334</v>
      </c>
    </row>
    <row r="224" spans="1:48" x14ac:dyDescent="0.3">
      <c r="A224" t="s">
        <v>798</v>
      </c>
      <c r="B224" t="s">
        <v>799</v>
      </c>
      <c r="C224" t="s">
        <v>3098</v>
      </c>
      <c r="D224" t="s">
        <v>800</v>
      </c>
      <c r="E224">
        <v>19683.925411659999</v>
      </c>
      <c r="F224">
        <v>284.35000000000002</v>
      </c>
      <c r="G224">
        <v>68.183998949894203</v>
      </c>
      <c r="H224">
        <f>(Table2[[#This Row],[1Y Return vs Nifty]]-AVERAGE(Table2[1Y Return vs Nifty]))/_xlfn.STDEV.P(Table2[1Y Return vs Nifty])</f>
        <v>0.51244264480938595</v>
      </c>
      <c r="I224">
        <v>16.822479546280199</v>
      </c>
      <c r="J224">
        <f>(Table2[[#This Row],[1M Return vs Nifty]]-AVERAGE(Table2[1M Return vs Nifty]))/_xlfn.STDEV.P(Table2[1M Return vs Nifty])</f>
        <v>1.637197877180308</v>
      </c>
      <c r="K224">
        <v>30.076263763730498</v>
      </c>
      <c r="L224">
        <f>(Table2[[#This Row],[6M Return vs Nifty]]-AVERAGE(Table2[6M Return vs Nifty]))/_xlfn.STDEV.P(Table2[6M Return vs Nifty])</f>
        <v>0.69529475429792675</v>
      </c>
      <c r="M224">
        <v>-1.7361110919228</v>
      </c>
      <c r="N224">
        <f>(Table2[[#This Row],[1W Return vs Nifty]]-AVERAGE(Table2[1W Return vs Nifty]))/_xlfn.STDEV.P(Table2[1W Return vs Nifty])</f>
        <v>-0.24797435997858686</v>
      </c>
      <c r="O224">
        <v>269.39</v>
      </c>
      <c r="P224">
        <v>242.97208327106901</v>
      </c>
      <c r="Q224">
        <v>203.26486520598499</v>
      </c>
      <c r="R224">
        <v>60.978871251428799</v>
      </c>
      <c r="S224" s="1">
        <f>(Table2[[#This Row],[Close Price]]-Table2[[#This Row],[20D EMA]])/Table2[[#This Row],[20D EMA]]</f>
        <v>5.553287055941214E-2</v>
      </c>
      <c r="T224" s="1">
        <f>(Table2[[#This Row],[Close Price]]-Table2[[#This Row],[50D EMA]])/Table2[[#This Row],[50D EMA]]</f>
        <v>0.17029905729033165</v>
      </c>
      <c r="U224" s="1">
        <f>(Table2[[#This Row],[Close Price]]-Table2[[#This Row],[200D EMA]])/Table2[[#This Row],[200D EMA]]</f>
        <v>0.39891367704814507</v>
      </c>
      <c r="V224">
        <v>3.03141004758657</v>
      </c>
      <c r="W224">
        <v>283.14999999999998</v>
      </c>
      <c r="X224">
        <v>292.95</v>
      </c>
      <c r="Y224">
        <v>280.05</v>
      </c>
      <c r="Z224">
        <v>287.39999999999998</v>
      </c>
      <c r="AA224">
        <v>272.25</v>
      </c>
      <c r="AB224">
        <v>317.89999999999998</v>
      </c>
      <c r="AC224" s="1">
        <f>(Table2[[#This Row],[Close Price]]/Table2[[#This Row],[Day Low]])-1</f>
        <v>4.2380363764791262E-3</v>
      </c>
      <c r="AD224" s="1">
        <f>(Table2[[#This Row],[Day High]]/Table2[[#This Row],[Close Price]])-1</f>
        <v>3.0244417091612297E-2</v>
      </c>
      <c r="AE224" s="1">
        <f>(Table2[[#This Row],[Close Price]]/Table2[[#This Row],[Current Week Low]])-1</f>
        <v>1.5354400999821438E-2</v>
      </c>
      <c r="AF224" s="1">
        <f>(Table2[[#This Row],[Current Week High]]/Table2[[#This Row],[Close Price]])-1</f>
        <v>1.0726217689467132E-2</v>
      </c>
      <c r="AG224" s="1">
        <f>(Table2[[#This Row],[Close Price]]/Table2[[#This Row],[Current Month Low]])-1</f>
        <v>4.4444444444444509E-2</v>
      </c>
      <c r="AH224" s="1">
        <f>(Table2[[#This Row],[Current Month High]]/Table2[[#This Row],[Close Price]])-1</f>
        <v>0.11798839458413912</v>
      </c>
      <c r="AI224">
        <v>11.7988394584139</v>
      </c>
      <c r="AJ224">
        <v>95.900792283844297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0.26</v>
      </c>
      <c r="AM224" t="s">
        <v>3133</v>
      </c>
      <c r="AN224">
        <v>15.49</v>
      </c>
      <c r="AO224" t="s">
        <v>3133</v>
      </c>
      <c r="AP224">
        <v>2.8522209935152001E-2</v>
      </c>
      <c r="AQ224">
        <f>(Table2[[#This Row],[Sharpe Ratio]]-AVERAGE(Table2[Sharpe Ratio]))/_xlfn.STDEV.P(Table2[Sharpe Ratio])</f>
        <v>-0.41581216581806746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2.1811487504909666</v>
      </c>
      <c r="AS224">
        <f>_xlfn.RANK.AVG(Table2[[#This Row],[1Y Return vs Nifty Z-Score]],Table2[1Y Return vs Nifty Z-Score])</f>
        <v>163</v>
      </c>
      <c r="AT224">
        <f>_xlfn.RANK.AVG(Table2[[#This Row],[6M Return vs Nifty Z-Score]],Table2[6M Return vs Nifty Z-Score])</f>
        <v>146</v>
      </c>
      <c r="AU224">
        <f>_xlfn.RANK.AVG(Table2[[#This Row],[Sharpe Ratio Z-Score]],Table2[Sharpe Ratio Z-Score])</f>
        <v>449</v>
      </c>
      <c r="AV224">
        <f>(Table2[[#This Row],[Rank 1Y]]+Table2[[#This Row],[Rank 6M]]+Table2[[#This Row],[Rank Sharpe]])/3</f>
        <v>252.66666666666666</v>
      </c>
    </row>
    <row r="225" spans="1:48" x14ac:dyDescent="0.3">
      <c r="A225" t="s">
        <v>322</v>
      </c>
      <c r="B225" t="s">
        <v>323</v>
      </c>
      <c r="C225" t="s">
        <v>3101</v>
      </c>
      <c r="D225" t="s">
        <v>141</v>
      </c>
      <c r="E225">
        <v>81736.235146574996</v>
      </c>
      <c r="F225">
        <v>2925.7</v>
      </c>
      <c r="G225">
        <v>63.449825295559897</v>
      </c>
      <c r="H225">
        <f>(Table2[[#This Row],[1Y Return vs Nifty]]-AVERAGE(Table2[1Y Return vs Nifty]))/_xlfn.STDEV.P(Table2[1Y Return vs Nifty])</f>
        <v>0.44121652884753776</v>
      </c>
      <c r="I225">
        <v>-10.5940236315594</v>
      </c>
      <c r="J225">
        <f>(Table2[[#This Row],[1M Return vs Nifty]]-AVERAGE(Table2[1M Return vs Nifty]))/_xlfn.STDEV.P(Table2[1M Return vs Nifty])</f>
        <v>-0.98065115782611301</v>
      </c>
      <c r="K225">
        <v>16.870560293962399</v>
      </c>
      <c r="L225">
        <f>(Table2[[#This Row],[6M Return vs Nifty]]-AVERAGE(Table2[6M Return vs Nifty]))/_xlfn.STDEV.P(Table2[6M Return vs Nifty])</f>
        <v>0.26527857382966008</v>
      </c>
      <c r="M225">
        <v>-0.87139949553323204</v>
      </c>
      <c r="N225">
        <f>(Table2[[#This Row],[1W Return vs Nifty]]-AVERAGE(Table2[1W Return vs Nifty]))/_xlfn.STDEV.P(Table2[1W Return vs Nifty])</f>
        <v>-8.0748147971329245E-2</v>
      </c>
      <c r="O225">
        <v>3053.28</v>
      </c>
      <c r="P225">
        <v>3035.0265677006</v>
      </c>
      <c r="Q225">
        <v>2539.4072761305301</v>
      </c>
      <c r="R225">
        <v>40.205964122262202</v>
      </c>
      <c r="S225" s="1">
        <f>(Table2[[#This Row],[Close Price]]-Table2[[#This Row],[20D EMA]])/Table2[[#This Row],[20D EMA]]</f>
        <v>-4.1784572656291062E-2</v>
      </c>
      <c r="T225" s="1">
        <f>(Table2[[#This Row],[Close Price]]-Table2[[#This Row],[50D EMA]])/Table2[[#This Row],[50D EMA]]</f>
        <v>-3.6021618019452237E-2</v>
      </c>
      <c r="U225" s="1">
        <f>(Table2[[#This Row],[Close Price]]-Table2[[#This Row],[200D EMA]])/Table2[[#This Row],[200D EMA]]</f>
        <v>0.1521192474718315</v>
      </c>
      <c r="V225">
        <v>1.73777049468292</v>
      </c>
      <c r="W225">
        <v>2939.55</v>
      </c>
      <c r="X225">
        <v>2960</v>
      </c>
      <c r="Y225">
        <v>2871.05</v>
      </c>
      <c r="Z225">
        <v>2965.5</v>
      </c>
      <c r="AA225">
        <v>2792.55</v>
      </c>
      <c r="AB225">
        <v>3286</v>
      </c>
      <c r="AC225" s="1">
        <f>(Table2[[#This Row],[Close Price]]/Table2[[#This Row],[Day Low]])-1</f>
        <v>-4.711605517851547E-3</v>
      </c>
      <c r="AD225" s="1">
        <f>(Table2[[#This Row],[Day High]]/Table2[[#This Row],[Close Price]])-1</f>
        <v>1.1723690057080516E-2</v>
      </c>
      <c r="AE225" s="1">
        <f>(Table2[[#This Row],[Close Price]]/Table2[[#This Row],[Current Week Low]])-1</f>
        <v>1.9034847877953842E-2</v>
      </c>
      <c r="AF225" s="1">
        <f>(Table2[[#This Row],[Current Week High]]/Table2[[#This Row],[Close Price]])-1</f>
        <v>1.360358204874057E-2</v>
      </c>
      <c r="AG225" s="1">
        <f>(Table2[[#This Row],[Close Price]]/Table2[[#This Row],[Current Month Low]])-1</f>
        <v>4.7680435444307001E-2</v>
      </c>
      <c r="AH225" s="1">
        <f>(Table2[[#This Row],[Current Month High]]/Table2[[#This Row],[Close Price]])-1</f>
        <v>0.12315001538093462</v>
      </c>
      <c r="AI225">
        <v>16.303790545852198</v>
      </c>
      <c r="AJ225">
        <v>95.659733832675698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0.04</v>
      </c>
      <c r="AM225" t="s">
        <v>3133</v>
      </c>
      <c r="AN225">
        <v>-5.15</v>
      </c>
      <c r="AO225" t="s">
        <v>3132</v>
      </c>
      <c r="AP225">
        <v>6.8844022839780999E-2</v>
      </c>
      <c r="AQ225">
        <f>(Table2[[#This Row],[Sharpe Ratio]]-AVERAGE(Table2[Sharpe Ratio]))/_xlfn.STDEV.P(Table2[Sharpe Ratio])</f>
        <v>4.4542076780386894E-2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-0.31036212633985749</v>
      </c>
      <c r="AS225">
        <f>_xlfn.RANK.AVG(Table2[[#This Row],[1Y Return vs Nifty Z-Score]],Table2[1Y Return vs Nifty Z-Score])</f>
        <v>179</v>
      </c>
      <c r="AT225">
        <f>_xlfn.RANK.AVG(Table2[[#This Row],[6M Return vs Nifty Z-Score]],Table2[6M Return vs Nifty Z-Score])</f>
        <v>249</v>
      </c>
      <c r="AU225">
        <f>_xlfn.RANK.AVG(Table2[[#This Row],[Sharpe Ratio Z-Score]],Table2[Sharpe Ratio Z-Score])</f>
        <v>331</v>
      </c>
      <c r="AV225">
        <f>(Table2[[#This Row],[Rank 1Y]]+Table2[[#This Row],[Rank 6M]]+Table2[[#This Row],[Rank Sharpe]])/3</f>
        <v>253</v>
      </c>
    </row>
    <row r="226" spans="1:48" x14ac:dyDescent="0.3">
      <c r="A226" t="s">
        <v>1000</v>
      </c>
      <c r="B226" t="s">
        <v>1001</v>
      </c>
      <c r="C226" t="s">
        <v>3092</v>
      </c>
      <c r="D226" t="s">
        <v>54</v>
      </c>
      <c r="E226">
        <v>13482.773501865</v>
      </c>
      <c r="F226">
        <v>851.45</v>
      </c>
      <c r="G226">
        <v>71.914682055206896</v>
      </c>
      <c r="H226">
        <f>(Table2[[#This Row],[1Y Return vs Nifty]]-AVERAGE(Table2[1Y Return vs Nifty]))/_xlfn.STDEV.P(Table2[1Y Return vs Nifty])</f>
        <v>0.56857114513016138</v>
      </c>
      <c r="I226">
        <v>19.301805976074402</v>
      </c>
      <c r="J226">
        <f>(Table2[[#This Row],[1M Return vs Nifty]]-AVERAGE(Table2[1M Return vs Nifty]))/_xlfn.STDEV.P(Table2[1M Return vs Nifty])</f>
        <v>1.8739349351341048</v>
      </c>
      <c r="K226">
        <v>32.602774426048903</v>
      </c>
      <c r="L226">
        <f>(Table2[[#This Row],[6M Return vs Nifty]]-AVERAGE(Table2[6M Return vs Nifty]))/_xlfn.STDEV.P(Table2[6M Return vs Nifty])</f>
        <v>0.77756530258107626</v>
      </c>
      <c r="M226">
        <v>1.6867573688329001</v>
      </c>
      <c r="N226">
        <f>(Table2[[#This Row],[1W Return vs Nifty]]-AVERAGE(Table2[1W Return vs Nifty]))/_xlfn.STDEV.P(Table2[1W Return vs Nifty])</f>
        <v>0.41397273230189507</v>
      </c>
      <c r="O226">
        <v>799.24</v>
      </c>
      <c r="P226">
        <v>756.36686501641202</v>
      </c>
      <c r="Q226">
        <v>632.12245717466703</v>
      </c>
      <c r="R226">
        <v>70.459000831271894</v>
      </c>
      <c r="S226" s="1">
        <f>(Table2[[#This Row],[Close Price]]-Table2[[#This Row],[20D EMA]])/Table2[[#This Row],[20D EMA]]</f>
        <v>6.5324558330413937E-2</v>
      </c>
      <c r="T226" s="1">
        <f>(Table2[[#This Row],[Close Price]]-Table2[[#This Row],[50D EMA]])/Table2[[#This Row],[50D EMA]]</f>
        <v>0.12571033896563524</v>
      </c>
      <c r="U226" s="1">
        <f>(Table2[[#This Row],[Close Price]]-Table2[[#This Row],[200D EMA]])/Table2[[#This Row],[200D EMA]]</f>
        <v>0.34697002192524351</v>
      </c>
      <c r="V226">
        <v>3.07951230114592</v>
      </c>
      <c r="W226">
        <v>841.1</v>
      </c>
      <c r="X226">
        <v>859.2</v>
      </c>
      <c r="Y226">
        <v>845</v>
      </c>
      <c r="Z226">
        <v>876.75</v>
      </c>
      <c r="AA226">
        <v>778.6</v>
      </c>
      <c r="AB226">
        <v>876.8</v>
      </c>
      <c r="AC226" s="1">
        <f>(Table2[[#This Row],[Close Price]]/Table2[[#This Row],[Day Low]])-1</f>
        <v>1.2305314469147621E-2</v>
      </c>
      <c r="AD226" s="1">
        <f>(Table2[[#This Row],[Day High]]/Table2[[#This Row],[Close Price]])-1</f>
        <v>9.1021199130894015E-3</v>
      </c>
      <c r="AE226" s="1">
        <f>(Table2[[#This Row],[Close Price]]/Table2[[#This Row],[Current Week Low]])-1</f>
        <v>7.6331360946746418E-3</v>
      </c>
      <c r="AF226" s="1">
        <f>(Table2[[#This Row],[Current Week High]]/Table2[[#This Row],[Close Price]])-1</f>
        <v>2.9714017264666159E-2</v>
      </c>
      <c r="AG226" s="1">
        <f>(Table2[[#This Row],[Close Price]]/Table2[[#This Row],[Current Month Low]])-1</f>
        <v>9.3565373747752423E-2</v>
      </c>
      <c r="AH226" s="1">
        <f>(Table2[[#This Row],[Current Month High]]/Table2[[#This Row],[Close Price]])-1</f>
        <v>2.9772740618944082E-2</v>
      </c>
      <c r="AI226">
        <v>2.9772740618943998</v>
      </c>
      <c r="AJ226">
        <v>167.12156862744999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0.03</v>
      </c>
      <c r="AM226" t="s">
        <v>3133</v>
      </c>
      <c r="AN226">
        <v>16.37</v>
      </c>
      <c r="AO226" t="s">
        <v>3133</v>
      </c>
      <c r="AP226">
        <v>1.9658101887376999E-2</v>
      </c>
      <c r="AQ226">
        <f>(Table2[[#This Row],[Sharpe Ratio]]-AVERAGE(Table2[Sharpe Ratio]))/_xlfn.STDEV.P(Table2[Sharpe Ratio])</f>
        <v>-0.51701371040873401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3.1170304047385033</v>
      </c>
      <c r="AS226">
        <f>_xlfn.RANK.AVG(Table2[[#This Row],[1Y Return vs Nifty Z-Score]],Table2[1Y Return vs Nifty Z-Score])</f>
        <v>152</v>
      </c>
      <c r="AT226">
        <f>_xlfn.RANK.AVG(Table2[[#This Row],[6M Return vs Nifty Z-Score]],Table2[6M Return vs Nifty Z-Score])</f>
        <v>133</v>
      </c>
      <c r="AU226">
        <f>_xlfn.RANK.AVG(Table2[[#This Row],[Sharpe Ratio Z-Score]],Table2[Sharpe Ratio Z-Score])</f>
        <v>475</v>
      </c>
      <c r="AV226">
        <f>(Table2[[#This Row],[Rank 1Y]]+Table2[[#This Row],[Rank 6M]]+Table2[[#This Row],[Rank Sharpe]])/3</f>
        <v>253.33333333333334</v>
      </c>
    </row>
    <row r="227" spans="1:48" x14ac:dyDescent="0.3">
      <c r="A227" t="s">
        <v>983</v>
      </c>
      <c r="B227" t="s">
        <v>984</v>
      </c>
      <c r="C227" t="s">
        <v>3102</v>
      </c>
      <c r="D227" t="s">
        <v>985</v>
      </c>
      <c r="E227">
        <v>14176.554817259999</v>
      </c>
      <c r="F227">
        <v>798.6</v>
      </c>
      <c r="G227">
        <v>48.6128962751106</v>
      </c>
      <c r="H227">
        <f>(Table2[[#This Row],[1Y Return vs Nifty]]-AVERAGE(Table2[1Y Return vs Nifty]))/_xlfn.STDEV.P(Table2[1Y Return vs Nifty])</f>
        <v>0.21799344830829412</v>
      </c>
      <c r="I227">
        <v>-1.1150861461403401</v>
      </c>
      <c r="J227">
        <f>(Table2[[#This Row],[1M Return vs Nifty]]-AVERAGE(Table2[1M Return vs Nifty]))/_xlfn.STDEV.P(Table2[1M Return vs Nifty])</f>
        <v>-7.5560264646575268E-2</v>
      </c>
      <c r="K227">
        <v>24.206402228483899</v>
      </c>
      <c r="L227">
        <f>(Table2[[#This Row],[6M Return vs Nifty]]-AVERAGE(Table2[6M Return vs Nifty]))/_xlfn.STDEV.P(Table2[6M Return vs Nifty])</f>
        <v>0.50415496056843268</v>
      </c>
      <c r="M227">
        <v>2.5686396514740801</v>
      </c>
      <c r="N227">
        <f>(Table2[[#This Row],[1W Return vs Nifty]]-AVERAGE(Table2[1W Return vs Nifty]))/_xlfn.STDEV.P(Table2[1W Return vs Nifty])</f>
        <v>0.58451957610293359</v>
      </c>
      <c r="O227">
        <v>778.26</v>
      </c>
      <c r="P227">
        <v>752.00221992867705</v>
      </c>
      <c r="Q227">
        <v>648.44571902095504</v>
      </c>
      <c r="R227">
        <v>59.699317250248797</v>
      </c>
      <c r="S227" s="1">
        <f>(Table2[[#This Row],[Close Price]]-Table2[[#This Row],[20D EMA]])/Table2[[#This Row],[20D EMA]]</f>
        <v>2.6135224732094713E-2</v>
      </c>
      <c r="T227" s="1">
        <f>(Table2[[#This Row],[Close Price]]-Table2[[#This Row],[50D EMA]])/Table2[[#This Row],[50D EMA]]</f>
        <v>6.1964950151001542E-2</v>
      </c>
      <c r="U227" s="1">
        <f>(Table2[[#This Row],[Close Price]]-Table2[[#This Row],[200D EMA]])/Table2[[#This Row],[200D EMA]]</f>
        <v>0.23156029344407258</v>
      </c>
      <c r="V227">
        <v>0.72377855460608498</v>
      </c>
      <c r="W227">
        <v>778.45</v>
      </c>
      <c r="X227">
        <v>814</v>
      </c>
      <c r="Y227">
        <v>767.1</v>
      </c>
      <c r="Z227">
        <v>807.5</v>
      </c>
      <c r="AA227">
        <v>733.45</v>
      </c>
      <c r="AB227">
        <v>828.9</v>
      </c>
      <c r="AC227" s="1">
        <f>(Table2[[#This Row],[Close Price]]/Table2[[#This Row],[Day Low]])-1</f>
        <v>2.5884771019333286E-2</v>
      </c>
      <c r="AD227" s="1">
        <f>(Table2[[#This Row],[Day High]]/Table2[[#This Row],[Close Price]])-1</f>
        <v>1.9283746556473691E-2</v>
      </c>
      <c r="AE227" s="1">
        <f>(Table2[[#This Row],[Close Price]]/Table2[[#This Row],[Current Week Low]])-1</f>
        <v>4.1063746578021032E-2</v>
      </c>
      <c r="AF227" s="1">
        <f>(Table2[[#This Row],[Current Week High]]/Table2[[#This Row],[Close Price]])-1</f>
        <v>1.1144502880040097E-2</v>
      </c>
      <c r="AG227" s="1">
        <f>(Table2[[#This Row],[Close Price]]/Table2[[#This Row],[Current Month Low]])-1</f>
        <v>8.8826777558115744E-2</v>
      </c>
      <c r="AH227" s="1">
        <f>(Table2[[#This Row],[Current Month High]]/Table2[[#This Row],[Close Price]])-1</f>
        <v>3.7941397445529601E-2</v>
      </c>
      <c r="AI227">
        <v>7.6821938392186402</v>
      </c>
      <c r="AJ227">
        <v>76.408217362491698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0.12</v>
      </c>
      <c r="AM227" t="s">
        <v>3133</v>
      </c>
      <c r="AN227">
        <v>4.18</v>
      </c>
      <c r="AO227" t="s">
        <v>3133</v>
      </c>
      <c r="AP227">
        <v>6.7628474007736999E-2</v>
      </c>
      <c r="AQ227">
        <f>(Table2[[#This Row],[Sharpe Ratio]]-AVERAGE(Table2[Sharpe Ratio]))/_xlfn.STDEV.P(Table2[Sharpe Ratio])</f>
        <v>3.0664152609650743E-2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1.2617718729427359</v>
      </c>
      <c r="AS227">
        <f>_xlfn.RANK.AVG(Table2[[#This Row],[1Y Return vs Nifty Z-Score]],Table2[1Y Return vs Nifty Z-Score])</f>
        <v>237</v>
      </c>
      <c r="AT227">
        <f>_xlfn.RANK.AVG(Table2[[#This Row],[6M Return vs Nifty Z-Score]],Table2[6M Return vs Nifty Z-Score])</f>
        <v>186</v>
      </c>
      <c r="AU227">
        <f>_xlfn.RANK.AVG(Table2[[#This Row],[Sharpe Ratio Z-Score]],Table2[Sharpe Ratio Z-Score])</f>
        <v>338</v>
      </c>
      <c r="AV227">
        <f>(Table2[[#This Row],[Rank 1Y]]+Table2[[#This Row],[Rank 6M]]+Table2[[#This Row],[Rank Sharpe]])/3</f>
        <v>253.66666666666666</v>
      </c>
    </row>
    <row r="228" spans="1:48" x14ac:dyDescent="0.3">
      <c r="A228" t="s">
        <v>1167</v>
      </c>
      <c r="B228" t="s">
        <v>1168</v>
      </c>
      <c r="C228" t="s">
        <v>3091</v>
      </c>
      <c r="D228" t="s">
        <v>950</v>
      </c>
      <c r="E228">
        <v>10192.660676199999</v>
      </c>
      <c r="F228">
        <v>1386.2</v>
      </c>
      <c r="G228">
        <v>58.273298764622503</v>
      </c>
      <c r="H228">
        <f>(Table2[[#This Row],[1Y Return vs Nifty]]-AVERAGE(Table2[1Y Return vs Nifty]))/_xlfn.STDEV.P(Table2[1Y Return vs Nifty])</f>
        <v>0.36333516962984858</v>
      </c>
      <c r="I228">
        <v>-5.7676731416600697</v>
      </c>
      <c r="J228">
        <f>(Table2[[#This Row],[1M Return vs Nifty]]-AVERAGE(Table2[1M Return vs Nifty]))/_xlfn.STDEV.P(Table2[1M Return vs Nifty])</f>
        <v>-0.51980985758333964</v>
      </c>
      <c r="K228">
        <v>19.096595758020101</v>
      </c>
      <c r="L228">
        <f>(Table2[[#This Row],[6M Return vs Nifty]]-AVERAGE(Table2[6M Return vs Nifty]))/_xlfn.STDEV.P(Table2[6M Return vs Nifty])</f>
        <v>0.33776477420757967</v>
      </c>
      <c r="M228">
        <v>-6.3162554534210198</v>
      </c>
      <c r="N228">
        <f>(Table2[[#This Row],[1W Return vs Nifty]]-AVERAGE(Table2[1W Return vs Nifty]))/_xlfn.STDEV.P(Table2[1W Return vs Nifty])</f>
        <v>-1.1337265520593858</v>
      </c>
      <c r="O228">
        <v>1394.22</v>
      </c>
      <c r="P228">
        <v>1321.70630559901</v>
      </c>
      <c r="Q228">
        <v>1066.0335382088299</v>
      </c>
      <c r="R228">
        <v>48.063606442431997</v>
      </c>
      <c r="S228" s="1">
        <f>(Table2[[#This Row],[Close Price]]-Table2[[#This Row],[20D EMA]])/Table2[[#This Row],[20D EMA]]</f>
        <v>-5.752320293784325E-3</v>
      </c>
      <c r="T228" s="1">
        <f>(Table2[[#This Row],[Close Price]]-Table2[[#This Row],[50D EMA]])/Table2[[#This Row],[50D EMA]]</f>
        <v>4.8795783244569541E-2</v>
      </c>
      <c r="U228" s="1">
        <f>(Table2[[#This Row],[Close Price]]-Table2[[#This Row],[200D EMA]])/Table2[[#This Row],[200D EMA]]</f>
        <v>0.30033432374850044</v>
      </c>
      <c r="V228">
        <v>1.2045341503996501</v>
      </c>
      <c r="W228">
        <v>1383.7</v>
      </c>
      <c r="X228">
        <v>1414.55</v>
      </c>
      <c r="Y228">
        <v>1350</v>
      </c>
      <c r="Z228">
        <v>1414.85</v>
      </c>
      <c r="AA228">
        <v>1268.0999999999999</v>
      </c>
      <c r="AB228">
        <v>1591.25</v>
      </c>
      <c r="AC228" s="1">
        <f>(Table2[[#This Row],[Close Price]]/Table2[[#This Row],[Day Low]])-1</f>
        <v>1.8067500180674045E-3</v>
      </c>
      <c r="AD228" s="1">
        <f>(Table2[[#This Row],[Day High]]/Table2[[#This Row],[Close Price]])-1</f>
        <v>2.0451594286538644E-2</v>
      </c>
      <c r="AE228" s="1">
        <f>(Table2[[#This Row],[Close Price]]/Table2[[#This Row],[Current Week Low]])-1</f>
        <v>2.6814814814814847E-2</v>
      </c>
      <c r="AF228" s="1">
        <f>(Table2[[#This Row],[Current Week High]]/Table2[[#This Row],[Close Price]])-1</f>
        <v>2.0668013273697827E-2</v>
      </c>
      <c r="AG228" s="1">
        <f>(Table2[[#This Row],[Close Price]]/Table2[[#This Row],[Current Month Low]])-1</f>
        <v>9.3131456509739197E-2</v>
      </c>
      <c r="AH228" s="1">
        <f>(Table2[[#This Row],[Current Month High]]/Table2[[#This Row],[Close Price]])-1</f>
        <v>0.14792237772327232</v>
      </c>
      <c r="AI228">
        <v>14.7922377723272</v>
      </c>
      <c r="AJ228">
        <v>111.310975609756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0.22</v>
      </c>
      <c r="AM228" t="s">
        <v>3133</v>
      </c>
      <c r="AN228">
        <v>-0.26</v>
      </c>
      <c r="AO228" t="s">
        <v>3132</v>
      </c>
      <c r="AP228">
        <v>6.7595765989796996E-2</v>
      </c>
      <c r="AQ228">
        <f>(Table2[[#This Row],[Sharpe Ratio]]-AVERAGE(Table2[Sharpe Ratio]))/_xlfn.STDEV.P(Table2[Sharpe Ratio])</f>
        <v>3.0290725083927113E-2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-0.92214574072137001</v>
      </c>
      <c r="AS228">
        <f>_xlfn.RANK.AVG(Table2[[#This Row],[1Y Return vs Nifty Z-Score]],Table2[1Y Return vs Nifty Z-Score])</f>
        <v>197</v>
      </c>
      <c r="AT228">
        <f>_xlfn.RANK.AVG(Table2[[#This Row],[6M Return vs Nifty Z-Score]],Table2[6M Return vs Nifty Z-Score])</f>
        <v>229</v>
      </c>
      <c r="AU228">
        <f>_xlfn.RANK.AVG(Table2[[#This Row],[Sharpe Ratio Z-Score]],Table2[Sharpe Ratio Z-Score])</f>
        <v>339</v>
      </c>
      <c r="AV228">
        <f>(Table2[[#This Row],[Rank 1Y]]+Table2[[#This Row],[Rank 6M]]+Table2[[#This Row],[Rank Sharpe]])/3</f>
        <v>255</v>
      </c>
    </row>
    <row r="229" spans="1:48" x14ac:dyDescent="0.3">
      <c r="A229" t="s">
        <v>231</v>
      </c>
      <c r="B229" t="s">
        <v>232</v>
      </c>
      <c r="C229" t="s">
        <v>3092</v>
      </c>
      <c r="D229" t="s">
        <v>54</v>
      </c>
      <c r="E229">
        <v>112947.70446399999</v>
      </c>
      <c r="F229">
        <v>3337.25</v>
      </c>
      <c r="G229">
        <v>43.923134657211499</v>
      </c>
      <c r="H229">
        <f>(Table2[[#This Row],[1Y Return vs Nifty]]-AVERAGE(Table2[1Y Return vs Nifty]))/_xlfn.STDEV.P(Table2[1Y Return vs Nifty])</f>
        <v>0.14743551587502005</v>
      </c>
      <c r="I229">
        <v>13.044819948178899</v>
      </c>
      <c r="J229">
        <f>(Table2[[#This Row],[1M Return vs Nifty]]-AVERAGE(Table2[1M Return vs Nifty]))/_xlfn.STDEV.P(Table2[1M Return vs Nifty])</f>
        <v>1.2764902234972646</v>
      </c>
      <c r="K229">
        <v>14.7590729956954</v>
      </c>
      <c r="L229">
        <f>(Table2[[#This Row],[6M Return vs Nifty]]-AVERAGE(Table2[6M Return vs Nifty]))/_xlfn.STDEV.P(Table2[6M Return vs Nifty])</f>
        <v>0.19652239547182668</v>
      </c>
      <c r="M229">
        <v>3.7714223996305001</v>
      </c>
      <c r="N229">
        <f>(Table2[[#This Row],[1W Return vs Nifty]]-AVERAGE(Table2[1W Return vs Nifty]))/_xlfn.STDEV.P(Table2[1W Return vs Nifty])</f>
        <v>0.81712522598861137</v>
      </c>
      <c r="O229">
        <v>3171.12</v>
      </c>
      <c r="P229">
        <v>3004.2293197558802</v>
      </c>
      <c r="Q229">
        <v>2599.4919952066898</v>
      </c>
      <c r="R229">
        <v>73.016886504978402</v>
      </c>
      <c r="S229" s="1">
        <f>(Table2[[#This Row],[Close Price]]-Table2[[#This Row],[20D EMA]])/Table2[[#This Row],[20D EMA]]</f>
        <v>5.2388430586039036E-2</v>
      </c>
      <c r="T229" s="1">
        <f>(Table2[[#This Row],[Close Price]]-Table2[[#This Row],[50D EMA]])/Table2[[#This Row],[50D EMA]]</f>
        <v>0.11085061917682791</v>
      </c>
      <c r="U229" s="1">
        <f>(Table2[[#This Row],[Close Price]]-Table2[[#This Row],[200D EMA]])/Table2[[#This Row],[200D EMA]]</f>
        <v>0.28380853111057563</v>
      </c>
      <c r="V229">
        <v>1.28499232369121</v>
      </c>
      <c r="W229">
        <v>3310</v>
      </c>
      <c r="X229">
        <v>3348.85</v>
      </c>
      <c r="Y229">
        <v>3311.2</v>
      </c>
      <c r="Z229">
        <v>3363.95</v>
      </c>
      <c r="AA229">
        <v>3156.45</v>
      </c>
      <c r="AB229">
        <v>3372.85</v>
      </c>
      <c r="AC229" s="1">
        <f>(Table2[[#This Row],[Close Price]]/Table2[[#This Row],[Day Low]])-1</f>
        <v>8.2326283987914639E-3</v>
      </c>
      <c r="AD229" s="1">
        <f>(Table2[[#This Row],[Day High]]/Table2[[#This Row],[Close Price]])-1</f>
        <v>3.4759157989361356E-3</v>
      </c>
      <c r="AE229" s="1">
        <f>(Table2[[#This Row],[Close Price]]/Table2[[#This Row],[Current Week Low]])-1</f>
        <v>7.8672384633970971E-3</v>
      </c>
      <c r="AF229" s="1">
        <f>(Table2[[#This Row],[Current Week High]]/Table2[[#This Row],[Close Price]])-1</f>
        <v>8.0005992958274152E-3</v>
      </c>
      <c r="AG229" s="1">
        <f>(Table2[[#This Row],[Close Price]]/Table2[[#This Row],[Current Month Low]])-1</f>
        <v>5.7279538722298851E-2</v>
      </c>
      <c r="AH229" s="1">
        <f>(Table2[[#This Row],[Current Month High]]/Table2[[#This Row],[Close Price]])-1</f>
        <v>1.0667465727769887E-2</v>
      </c>
      <c r="AI229">
        <v>1.06674657277698</v>
      </c>
      <c r="AJ229">
        <v>88.327078807031398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7.0000000000000007E-2</v>
      </c>
      <c r="AM229" t="s">
        <v>3133</v>
      </c>
      <c r="AN229">
        <v>8.17</v>
      </c>
      <c r="AO229" t="s">
        <v>3133</v>
      </c>
      <c r="AP229">
        <v>9.5902169003428003E-2</v>
      </c>
      <c r="AQ229">
        <f>(Table2[[#This Row],[Sharpe Ratio]]-AVERAGE(Table2[Sharpe Ratio]))/_xlfn.STDEV.P(Table2[Sharpe Ratio])</f>
        <v>0.35346500176757134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2.7910383626002941</v>
      </c>
      <c r="AS229">
        <f>_xlfn.RANK.AVG(Table2[[#This Row],[1Y Return vs Nifty Z-Score]],Table2[1Y Return vs Nifty Z-Score])</f>
        <v>254</v>
      </c>
      <c r="AT229">
        <f>_xlfn.RANK.AVG(Table2[[#This Row],[6M Return vs Nifty Z-Score]],Table2[6M Return vs Nifty Z-Score])</f>
        <v>262</v>
      </c>
      <c r="AU229">
        <f>_xlfn.RANK.AVG(Table2[[#This Row],[Sharpe Ratio Z-Score]],Table2[Sharpe Ratio Z-Score])</f>
        <v>250</v>
      </c>
      <c r="AV229">
        <f>(Table2[[#This Row],[Rank 1Y]]+Table2[[#This Row],[Rank 6M]]+Table2[[#This Row],[Rank Sharpe]])/3</f>
        <v>255.33333333333334</v>
      </c>
    </row>
    <row r="230" spans="1:48" x14ac:dyDescent="0.3">
      <c r="A230" t="s">
        <v>324</v>
      </c>
      <c r="B230" t="s">
        <v>325</v>
      </c>
      <c r="C230" t="s">
        <v>3086</v>
      </c>
      <c r="D230" t="s">
        <v>18</v>
      </c>
      <c r="E230">
        <v>80793.420970489999</v>
      </c>
      <c r="F230">
        <v>379.7</v>
      </c>
      <c r="G230">
        <v>90.912876405771996</v>
      </c>
      <c r="H230">
        <f>(Table2[[#This Row],[1Y Return vs Nifty]]-AVERAGE(Table2[1Y Return vs Nifty]))/_xlfn.STDEV.P(Table2[1Y Return vs Nifty])</f>
        <v>0.85440087861283698</v>
      </c>
      <c r="I230">
        <v>8.0633295333749597</v>
      </c>
      <c r="J230">
        <f>(Table2[[#This Row],[1M Return vs Nifty]]-AVERAGE(Table2[1M Return vs Nifty]))/_xlfn.STDEV.P(Table2[1M Return vs Nifty])</f>
        <v>0.80083547676687439</v>
      </c>
      <c r="K230">
        <v>0.84488128565413001</v>
      </c>
      <c r="L230">
        <f>(Table2[[#This Row],[6M Return vs Nifty]]-AVERAGE(Table2[6M Return vs Nifty]))/_xlfn.STDEV.P(Table2[6M Return vs Nifty])</f>
        <v>-0.25656422631646636</v>
      </c>
      <c r="M230">
        <v>-3.3674845204963</v>
      </c>
      <c r="N230">
        <f>(Table2[[#This Row],[1W Return vs Nifty]]-AVERAGE(Table2[1W Return vs Nifty]))/_xlfn.STDEV.P(Table2[1W Return vs Nifty])</f>
        <v>-0.56346498132412703</v>
      </c>
      <c r="O230">
        <v>374.63</v>
      </c>
      <c r="P230">
        <v>359.63000206202202</v>
      </c>
      <c r="Q230">
        <v>310.75689250592501</v>
      </c>
      <c r="R230">
        <v>50.174418042749103</v>
      </c>
      <c r="S230" s="1">
        <f>(Table2[[#This Row],[Close Price]]-Table2[[#This Row],[20D EMA]])/Table2[[#This Row],[20D EMA]]</f>
        <v>1.3533352908202742E-2</v>
      </c>
      <c r="T230" s="1">
        <f>(Table2[[#This Row],[Close Price]]-Table2[[#This Row],[50D EMA]])/Table2[[#This Row],[50D EMA]]</f>
        <v>5.5807351508222303E-2</v>
      </c>
      <c r="U230" s="1">
        <f>(Table2[[#This Row],[Close Price]]-Table2[[#This Row],[200D EMA]])/Table2[[#This Row],[200D EMA]]</f>
        <v>0.22185544120396455</v>
      </c>
      <c r="V230">
        <v>1.3845362070334899</v>
      </c>
      <c r="W230">
        <v>370.25</v>
      </c>
      <c r="X230">
        <v>377.6</v>
      </c>
      <c r="Y230">
        <v>370.5</v>
      </c>
      <c r="Z230">
        <v>383.5</v>
      </c>
      <c r="AA230">
        <v>370.5</v>
      </c>
      <c r="AB230">
        <v>403.5</v>
      </c>
      <c r="AC230" s="1">
        <f>(Table2[[#This Row],[Close Price]]/Table2[[#This Row],[Day Low]])-1</f>
        <v>2.5523295070898122E-2</v>
      </c>
      <c r="AD230" s="1">
        <f>(Table2[[#This Row],[Day High]]/Table2[[#This Row],[Close Price]])-1</f>
        <v>-5.5306821174611054E-3</v>
      </c>
      <c r="AE230" s="1">
        <f>(Table2[[#This Row],[Close Price]]/Table2[[#This Row],[Current Week Low]])-1</f>
        <v>2.4831309041835281E-2</v>
      </c>
      <c r="AF230" s="1">
        <f>(Table2[[#This Row],[Current Week High]]/Table2[[#This Row],[Close Price]])-1</f>
        <v>1.0007900974453587E-2</v>
      </c>
      <c r="AG230" s="1">
        <f>(Table2[[#This Row],[Close Price]]/Table2[[#This Row],[Current Month Low]])-1</f>
        <v>2.4831309041835281E-2</v>
      </c>
      <c r="AH230" s="1">
        <f>(Table2[[#This Row],[Current Month High]]/Table2[[#This Row],[Close Price]])-1</f>
        <v>6.2681063997893194E-2</v>
      </c>
      <c r="AI230">
        <v>7.0845404266526302</v>
      </c>
      <c r="AJ230">
        <v>138.10618729096899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0.03</v>
      </c>
      <c r="AM230" t="s">
        <v>3133</v>
      </c>
      <c r="AN230">
        <v>1.59</v>
      </c>
      <c r="AO230" t="s">
        <v>3133</v>
      </c>
      <c r="AP230">
        <v>8.5903502665024001E-2</v>
      </c>
      <c r="AQ230">
        <f>(Table2[[#This Row],[Sharpe Ratio]]-AVERAGE(Table2[Sharpe Ratio]))/_xlfn.STDEV.P(Table2[Sharpe Ratio])</f>
        <v>0.23931020222773683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1.0745173499668548</v>
      </c>
      <c r="AS230">
        <f>_xlfn.RANK.AVG(Table2[[#This Row],[1Y Return vs Nifty Z-Score]],Table2[1Y Return vs Nifty Z-Score])</f>
        <v>112</v>
      </c>
      <c r="AT230">
        <f>_xlfn.RANK.AVG(Table2[[#This Row],[6M Return vs Nifty Z-Score]],Table2[6M Return vs Nifty Z-Score])</f>
        <v>389</v>
      </c>
      <c r="AU230">
        <f>_xlfn.RANK.AVG(Table2[[#This Row],[Sharpe Ratio Z-Score]],Table2[Sharpe Ratio Z-Score])</f>
        <v>276</v>
      </c>
      <c r="AV230">
        <f>(Table2[[#This Row],[Rank 1Y]]+Table2[[#This Row],[Rank 6M]]+Table2[[#This Row],[Rank Sharpe]])/3</f>
        <v>259</v>
      </c>
    </row>
    <row r="231" spans="1:48" x14ac:dyDescent="0.3">
      <c r="A231" t="s">
        <v>532</v>
      </c>
      <c r="B231" t="s">
        <v>533</v>
      </c>
      <c r="C231" t="s">
        <v>3091</v>
      </c>
      <c r="D231" t="s">
        <v>46</v>
      </c>
      <c r="E231">
        <v>37659.203999999998</v>
      </c>
      <c r="F231">
        <v>62.36</v>
      </c>
      <c r="G231">
        <v>114.068604613747</v>
      </c>
      <c r="H231">
        <f>(Table2[[#This Row],[1Y Return vs Nifty]]-AVERAGE(Table2[1Y Return vs Nifty]))/_xlfn.STDEV.P(Table2[1Y Return vs Nifty])</f>
        <v>1.2027811246590037</v>
      </c>
      <c r="I231">
        <v>-8.8467785756069102</v>
      </c>
      <c r="J231">
        <f>(Table2[[#This Row],[1M Return vs Nifty]]-AVERAGE(Table2[1M Return vs Nifty]))/_xlfn.STDEV.P(Table2[1M Return vs Nifty])</f>
        <v>-0.81381646873483271</v>
      </c>
      <c r="K231">
        <v>-11.400133114171901</v>
      </c>
      <c r="L231">
        <f>(Table2[[#This Row],[6M Return vs Nifty]]-AVERAGE(Table2[6M Return vs Nifty]))/_xlfn.STDEV.P(Table2[6M Return vs Nifty])</f>
        <v>-0.65529757165066849</v>
      </c>
      <c r="M231">
        <v>-0.463514469807012</v>
      </c>
      <c r="N231">
        <f>(Table2[[#This Row],[1W Return vs Nifty]]-AVERAGE(Table2[1W Return vs Nifty]))/_xlfn.STDEV.P(Table2[1W Return vs Nifty])</f>
        <v>-1.867434365229761E-3</v>
      </c>
      <c r="O231">
        <v>64.650000000000006</v>
      </c>
      <c r="P231">
        <v>65.823901631770994</v>
      </c>
      <c r="Q231">
        <v>57.698835197061896</v>
      </c>
      <c r="R231">
        <v>39.120060512337197</v>
      </c>
      <c r="S231" s="1">
        <f>(Table2[[#This Row],[Close Price]]-Table2[[#This Row],[20D EMA]])/Table2[[#This Row],[20D EMA]]</f>
        <v>-3.5421500386697696E-2</v>
      </c>
      <c r="T231" s="1">
        <f>(Table2[[#This Row],[Close Price]]-Table2[[#This Row],[50D EMA]])/Table2[[#This Row],[50D EMA]]</f>
        <v>-5.2623766533144628E-2</v>
      </c>
      <c r="U231" s="1">
        <f>(Table2[[#This Row],[Close Price]]-Table2[[#This Row],[200D EMA]])/Table2[[#This Row],[200D EMA]]</f>
        <v>8.0784383029892701E-2</v>
      </c>
      <c r="V231">
        <v>0.35152116686192802</v>
      </c>
      <c r="W231">
        <v>62.52</v>
      </c>
      <c r="X231">
        <v>63.8</v>
      </c>
      <c r="Y231">
        <v>61.75</v>
      </c>
      <c r="Z231">
        <v>63.19</v>
      </c>
      <c r="AA231">
        <v>60.3</v>
      </c>
      <c r="AB231">
        <v>66.8</v>
      </c>
      <c r="AC231" s="1">
        <f>(Table2[[#This Row],[Close Price]]/Table2[[#This Row],[Day Low]])-1</f>
        <v>-2.5591810620602118E-3</v>
      </c>
      <c r="AD231" s="1">
        <f>(Table2[[#This Row],[Day High]]/Table2[[#This Row],[Close Price]])-1</f>
        <v>2.3091725465041568E-2</v>
      </c>
      <c r="AE231" s="1">
        <f>(Table2[[#This Row],[Close Price]]/Table2[[#This Row],[Current Week Low]])-1</f>
        <v>9.8785425101215463E-3</v>
      </c>
      <c r="AF231" s="1">
        <f>(Table2[[#This Row],[Current Week High]]/Table2[[#This Row],[Close Price]])-1</f>
        <v>1.3309813983322538E-2</v>
      </c>
      <c r="AG231" s="1">
        <f>(Table2[[#This Row],[Close Price]]/Table2[[#This Row],[Current Month Low]])-1</f>
        <v>3.4162520729684953E-2</v>
      </c>
      <c r="AH231" s="1">
        <f>(Table2[[#This Row],[Current Month High]]/Table2[[#This Row],[Close Price]])-1</f>
        <v>7.1199486850545224E-2</v>
      </c>
      <c r="AI231">
        <v>25.320718409236701</v>
      </c>
      <c r="AJ231">
        <v>143.59374999999901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-0.18</v>
      </c>
      <c r="AM231" t="s">
        <v>3132</v>
      </c>
      <c r="AN231">
        <v>-5.84</v>
      </c>
      <c r="AO231" t="s">
        <v>3132</v>
      </c>
      <c r="AP231">
        <v>0.129996767648769</v>
      </c>
      <c r="AQ231">
        <f>(Table2[[#This Row],[Sharpe Ratio]]-AVERAGE(Table2[Sharpe Ratio]))/_xlfn.STDEV.P(Table2[Sharpe Ratio])</f>
        <v>0.74272312300329502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80</v>
      </c>
      <c r="AT231">
        <f>_xlfn.RANK.AVG(Table2[[#This Row],[6M Return vs Nifty Z-Score]],Table2[6M Return vs Nifty Z-Score])</f>
        <v>530</v>
      </c>
      <c r="AU231">
        <f>_xlfn.RANK.AVG(Table2[[#This Row],[Sharpe Ratio Z-Score]],Table2[Sharpe Ratio Z-Score])</f>
        <v>167</v>
      </c>
      <c r="AV231">
        <f>(Table2[[#This Row],[Rank 1Y]]+Table2[[#This Row],[Rank 6M]]+Table2[[#This Row],[Rank Sharpe]])/3</f>
        <v>259</v>
      </c>
    </row>
    <row r="232" spans="1:48" x14ac:dyDescent="0.3">
      <c r="A232" t="s">
        <v>81</v>
      </c>
      <c r="B232" t="s">
        <v>82</v>
      </c>
      <c r="C232" t="s">
        <v>3098</v>
      </c>
      <c r="D232" t="s">
        <v>83</v>
      </c>
      <c r="E232">
        <v>324323.26120230003</v>
      </c>
      <c r="F232">
        <v>1501.4</v>
      </c>
      <c r="G232">
        <v>65.421549096400497</v>
      </c>
      <c r="H232">
        <f>(Table2[[#This Row],[1Y Return vs Nifty]]-AVERAGE(Table2[1Y Return vs Nifty]))/_xlfn.STDEV.P(Table2[1Y Return vs Nifty])</f>
        <v>0.47088131056817289</v>
      </c>
      <c r="I232">
        <v>3.49341830259731</v>
      </c>
      <c r="J232">
        <f>(Table2[[#This Row],[1M Return vs Nifty]]-AVERAGE(Table2[1M Return vs Nifty]))/_xlfn.STDEV.P(Table2[1M Return vs Nifty])</f>
        <v>0.36448013166852183</v>
      </c>
      <c r="K232">
        <v>7.5405913872440804</v>
      </c>
      <c r="L232">
        <f>(Table2[[#This Row],[6M Return vs Nifty]]-AVERAGE(Table2[6M Return vs Nifty]))/_xlfn.STDEV.P(Table2[6M Return vs Nifty])</f>
        <v>-3.8532397114787127E-2</v>
      </c>
      <c r="M232">
        <v>-2.5937303093051902</v>
      </c>
      <c r="N232">
        <f>(Table2[[#This Row],[1W Return vs Nifty]]-AVERAGE(Table2[1W Return vs Nifty]))/_xlfn.STDEV.P(Table2[1W Return vs Nifty])</f>
        <v>-0.41382897979205152</v>
      </c>
      <c r="O232">
        <v>1517.21</v>
      </c>
      <c r="P232">
        <v>1476.61937331118</v>
      </c>
      <c r="Q232">
        <v>1268.2436521526099</v>
      </c>
      <c r="R232">
        <v>43.466696475765801</v>
      </c>
      <c r="S232" s="1">
        <f>(Table2[[#This Row],[Close Price]]-Table2[[#This Row],[20D EMA]])/Table2[[#This Row],[20D EMA]]</f>
        <v>-1.0420442786430319E-2</v>
      </c>
      <c r="T232" s="1">
        <f>(Table2[[#This Row],[Close Price]]-Table2[[#This Row],[50D EMA]])/Table2[[#This Row],[50D EMA]]</f>
        <v>1.6782000247803804E-2</v>
      </c>
      <c r="U232" s="1">
        <f>(Table2[[#This Row],[Close Price]]-Table2[[#This Row],[200D EMA]])/Table2[[#This Row],[200D EMA]]</f>
        <v>0.18384191984848514</v>
      </c>
      <c r="V232">
        <v>0.69255430945066698</v>
      </c>
      <c r="W232">
        <v>1497.25</v>
      </c>
      <c r="X232">
        <v>1517.45</v>
      </c>
      <c r="Y232">
        <v>1457.35</v>
      </c>
      <c r="Z232">
        <v>1524.25</v>
      </c>
      <c r="AA232">
        <v>1457.35</v>
      </c>
      <c r="AB232">
        <v>1604.95</v>
      </c>
      <c r="AC232" s="1">
        <f>(Table2[[#This Row],[Close Price]]/Table2[[#This Row],[Day Low]])-1</f>
        <v>2.7717482050426678E-3</v>
      </c>
      <c r="AD232" s="1">
        <f>(Table2[[#This Row],[Day High]]/Table2[[#This Row],[Close Price]])-1</f>
        <v>1.0690022645530872E-2</v>
      </c>
      <c r="AE232" s="1">
        <f>(Table2[[#This Row],[Close Price]]/Table2[[#This Row],[Current Week Low]])-1</f>
        <v>3.0226095309980661E-2</v>
      </c>
      <c r="AF232" s="1">
        <f>(Table2[[#This Row],[Current Week High]]/Table2[[#This Row],[Close Price]])-1</f>
        <v>1.5219128813107607E-2</v>
      </c>
      <c r="AG232" s="1">
        <f>(Table2[[#This Row],[Close Price]]/Table2[[#This Row],[Current Month Low]])-1</f>
        <v>3.0226095309980661E-2</v>
      </c>
      <c r="AH232" s="1">
        <f>(Table2[[#This Row],[Current Month High]]/Table2[[#This Row],[Close Price]])-1</f>
        <v>6.8968962301851677E-2</v>
      </c>
      <c r="AI232">
        <v>7.9925402957239804</v>
      </c>
      <c r="AJ232">
        <v>98.992710404241194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0.01</v>
      </c>
      <c r="AM232" t="s">
        <v>3133</v>
      </c>
      <c r="AN232">
        <v>0.97</v>
      </c>
      <c r="AO232" t="s">
        <v>3133</v>
      </c>
      <c r="AP232">
        <v>8.5116338350834E-2</v>
      </c>
      <c r="AQ232">
        <f>(Table2[[#This Row],[Sharpe Ratio]]-AVERAGE(Table2[Sharpe Ratio]))/_xlfn.STDEV.P(Table2[Sharpe Ratio])</f>
        <v>0.23032314520932912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0.61332321053918526</v>
      </c>
      <c r="AS232">
        <f>_xlfn.RANK.AVG(Table2[[#This Row],[1Y Return vs Nifty Z-Score]],Table2[1Y Return vs Nifty Z-Score])</f>
        <v>173</v>
      </c>
      <c r="AT232">
        <f>_xlfn.RANK.AVG(Table2[[#This Row],[6M Return vs Nifty Z-Score]],Table2[6M Return vs Nifty Z-Score])</f>
        <v>329</v>
      </c>
      <c r="AU232">
        <f>_xlfn.RANK.AVG(Table2[[#This Row],[Sharpe Ratio Z-Score]],Table2[Sharpe Ratio Z-Score])</f>
        <v>278</v>
      </c>
      <c r="AV232">
        <f>(Table2[[#This Row],[Rank 1Y]]+Table2[[#This Row],[Rank 6M]]+Table2[[#This Row],[Rank Sharpe]])/3</f>
        <v>260</v>
      </c>
    </row>
    <row r="233" spans="1:48" x14ac:dyDescent="0.3">
      <c r="A233" t="s">
        <v>366</v>
      </c>
      <c r="B233" t="s">
        <v>367</v>
      </c>
      <c r="C233" t="s">
        <v>3098</v>
      </c>
      <c r="D233" t="s">
        <v>83</v>
      </c>
      <c r="E233">
        <v>65874.766876790003</v>
      </c>
      <c r="F233">
        <v>319.10000000000002</v>
      </c>
      <c r="G233">
        <v>77.543583656690402</v>
      </c>
      <c r="H233">
        <f>(Table2[[#This Row],[1Y Return vs Nifty]]-AVERAGE(Table2[1Y Return vs Nifty]))/_xlfn.STDEV.P(Table2[1Y Return vs Nifty])</f>
        <v>0.653258532513604</v>
      </c>
      <c r="I233">
        <v>-7.1249109109147497</v>
      </c>
      <c r="J233">
        <f>(Table2[[#This Row],[1M Return vs Nifty]]-AVERAGE(Table2[1M Return vs Nifty]))/_xlfn.STDEV.P(Table2[1M Return vs Nifty])</f>
        <v>-0.64940492525008386</v>
      </c>
      <c r="K233">
        <v>38.562499609654701</v>
      </c>
      <c r="L233">
        <f>(Table2[[#This Row],[6M Return vs Nifty]]-AVERAGE(Table2[6M Return vs Nifty]))/_xlfn.STDEV.P(Table2[6M Return vs Nifty])</f>
        <v>0.9716313185234825</v>
      </c>
      <c r="M233">
        <v>-0.99078369813991496</v>
      </c>
      <c r="N233">
        <f>(Table2[[#This Row],[1W Return vs Nifty]]-AVERAGE(Table2[1W Return vs Nifty]))/_xlfn.STDEV.P(Table2[1W Return vs Nifty])</f>
        <v>-0.10383580871137134</v>
      </c>
      <c r="O233">
        <v>326.08999999999997</v>
      </c>
      <c r="P233">
        <v>316.79839231698202</v>
      </c>
      <c r="Q233">
        <v>252.781557926451</v>
      </c>
      <c r="R233">
        <v>41.4913181978485</v>
      </c>
      <c r="S233" s="1">
        <f>(Table2[[#This Row],[Close Price]]-Table2[[#This Row],[20D EMA]])/Table2[[#This Row],[20D EMA]]</f>
        <v>-2.1435799932533819E-2</v>
      </c>
      <c r="T233" s="1">
        <f>(Table2[[#This Row],[Close Price]]-Table2[[#This Row],[50D EMA]])/Table2[[#This Row],[50D EMA]]</f>
        <v>7.2652126362909809E-3</v>
      </c>
      <c r="U233" s="1">
        <f>(Table2[[#This Row],[Close Price]]-Table2[[#This Row],[200D EMA]])/Table2[[#This Row],[200D EMA]]</f>
        <v>0.26235474857246094</v>
      </c>
      <c r="V233">
        <v>0.35481144263164799</v>
      </c>
      <c r="W233">
        <v>318.10000000000002</v>
      </c>
      <c r="X233">
        <v>321.85000000000002</v>
      </c>
      <c r="Y233">
        <v>313.25</v>
      </c>
      <c r="Z233">
        <v>320.75</v>
      </c>
      <c r="AA233">
        <v>310</v>
      </c>
      <c r="AB233">
        <v>342</v>
      </c>
      <c r="AC233" s="1">
        <f>(Table2[[#This Row],[Close Price]]/Table2[[#This Row],[Day Low]])-1</f>
        <v>3.1436655139893688E-3</v>
      </c>
      <c r="AD233" s="1">
        <f>(Table2[[#This Row],[Day High]]/Table2[[#This Row],[Close Price]])-1</f>
        <v>8.6179880915073781E-3</v>
      </c>
      <c r="AE233" s="1">
        <f>(Table2[[#This Row],[Close Price]]/Table2[[#This Row],[Current Week Low]])-1</f>
        <v>1.8675179569034306E-2</v>
      </c>
      <c r="AF233" s="1">
        <f>(Table2[[#This Row],[Current Week High]]/Table2[[#This Row],[Close Price]])-1</f>
        <v>5.1707928549042936E-3</v>
      </c>
      <c r="AG233" s="1">
        <f>(Table2[[#This Row],[Close Price]]/Table2[[#This Row],[Current Month Low]])-1</f>
        <v>2.9354838709677589E-2</v>
      </c>
      <c r="AH233" s="1">
        <f>(Table2[[#This Row],[Current Month High]]/Table2[[#This Row],[Close Price]])-1</f>
        <v>7.1764337198370276E-2</v>
      </c>
      <c r="AI233">
        <v>13.1150109683484</v>
      </c>
      <c r="AJ233">
        <v>124.402250351617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0.11</v>
      </c>
      <c r="AM233" t="s">
        <v>3133</v>
      </c>
      <c r="AN233">
        <v>-8.4</v>
      </c>
      <c r="AO233" t="s">
        <v>3132</v>
      </c>
      <c r="AQ233">
        <f>(Table2[[#This Row],[Sharpe Ratio]]-AVERAGE(Table2[Sharpe Ratio]))/_xlfn.STDEV.P(Table2[Sharpe Ratio])</f>
        <v>-0.74145031068490286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0.13019880639072845</v>
      </c>
      <c r="AS233">
        <f>_xlfn.RANK.AVG(Table2[[#This Row],[1Y Return vs Nifty Z-Score]],Table2[1Y Return vs Nifty Z-Score])</f>
        <v>132</v>
      </c>
      <c r="AT233">
        <f>_xlfn.RANK.AVG(Table2[[#This Row],[6M Return vs Nifty Z-Score]],Table2[6M Return vs Nifty Z-Score])</f>
        <v>104</v>
      </c>
      <c r="AU233">
        <f>_xlfn.RANK.AVG(Table2[[#This Row],[Sharpe Ratio Z-Score]],Table2[Sharpe Ratio Z-Score])</f>
        <v>550.5</v>
      </c>
      <c r="AV233">
        <f>(Table2[[#This Row],[Rank 1Y]]+Table2[[#This Row],[Rank 6M]]+Table2[[#This Row],[Rank Sharpe]])/3</f>
        <v>262.16666666666669</v>
      </c>
    </row>
    <row r="234" spans="1:48" x14ac:dyDescent="0.3">
      <c r="A234" t="s">
        <v>451</v>
      </c>
      <c r="B234" t="s">
        <v>452</v>
      </c>
      <c r="C234" t="s">
        <v>3092</v>
      </c>
      <c r="D234" t="s">
        <v>54</v>
      </c>
      <c r="E234">
        <v>48962.578976850004</v>
      </c>
      <c r="F234">
        <v>2875.05</v>
      </c>
      <c r="G234">
        <v>77.852195391092806</v>
      </c>
      <c r="H234">
        <f>(Table2[[#This Row],[1Y Return vs Nifty]]-AVERAGE(Table2[1Y Return vs Nifty]))/_xlfn.STDEV.P(Table2[1Y Return vs Nifty])</f>
        <v>0.6579016269133221</v>
      </c>
      <c r="I234">
        <v>13.6017755540613</v>
      </c>
      <c r="J234">
        <f>(Table2[[#This Row],[1M Return vs Nifty]]-AVERAGE(Table2[1M Return vs Nifty]))/_xlfn.STDEV.P(Table2[1M Return vs Nifty])</f>
        <v>1.3296708091446408</v>
      </c>
      <c r="K234">
        <v>10.2236097860916</v>
      </c>
      <c r="L234">
        <f>(Table2[[#This Row],[6M Return vs Nifty]]-AVERAGE(Table2[6M Return vs Nifty]))/_xlfn.STDEV.P(Table2[6M Return vs Nifty])</f>
        <v>4.8834499063047133E-2</v>
      </c>
      <c r="M234">
        <v>3.7174717682624001</v>
      </c>
      <c r="N234">
        <f>(Table2[[#This Row],[1W Return vs Nifty]]-AVERAGE(Table2[1W Return vs Nifty]))/_xlfn.STDEV.P(Table2[1W Return vs Nifty])</f>
        <v>0.80669173607503009</v>
      </c>
      <c r="O234">
        <v>2746.86</v>
      </c>
      <c r="P234">
        <v>2601.6672649215302</v>
      </c>
      <c r="Q234">
        <v>2188.99579262221</v>
      </c>
      <c r="R234">
        <v>76.534854367287707</v>
      </c>
      <c r="S234" s="1">
        <f>(Table2[[#This Row],[Close Price]]-Table2[[#This Row],[20D EMA]])/Table2[[#This Row],[20D EMA]]</f>
        <v>4.6667831633210304E-2</v>
      </c>
      <c r="T234" s="1">
        <f>(Table2[[#This Row],[Close Price]]-Table2[[#This Row],[50D EMA]])/Table2[[#This Row],[50D EMA]]</f>
        <v>0.10507982276000831</v>
      </c>
      <c r="U234" s="1">
        <f>(Table2[[#This Row],[Close Price]]-Table2[[#This Row],[200D EMA]])/Table2[[#This Row],[200D EMA]]</f>
        <v>0.31341047328188881</v>
      </c>
      <c r="V234">
        <v>0.75703267067797197</v>
      </c>
      <c r="W234">
        <v>2897</v>
      </c>
      <c r="X234">
        <v>2932.5</v>
      </c>
      <c r="Y234">
        <v>2875.05</v>
      </c>
      <c r="Z234">
        <v>2944.9</v>
      </c>
      <c r="AA234">
        <v>2702.1</v>
      </c>
      <c r="AB234">
        <v>2944.9</v>
      </c>
      <c r="AC234" s="1">
        <f>(Table2[[#This Row],[Close Price]]/Table2[[#This Row],[Day Low]])-1</f>
        <v>-7.5768035899205222E-3</v>
      </c>
      <c r="AD234" s="1">
        <f>(Table2[[#This Row],[Day High]]/Table2[[#This Row],[Close Price]])-1</f>
        <v>1.9982261178066452E-2</v>
      </c>
      <c r="AE234" s="1">
        <f>(Table2[[#This Row],[Close Price]]/Table2[[#This Row],[Current Week Low]])-1</f>
        <v>0</v>
      </c>
      <c r="AF234" s="1">
        <f>(Table2[[#This Row],[Current Week High]]/Table2[[#This Row],[Close Price]])-1</f>
        <v>2.4295229648179983E-2</v>
      </c>
      <c r="AG234" s="1">
        <f>(Table2[[#This Row],[Close Price]]/Table2[[#This Row],[Current Month Low]])-1</f>
        <v>6.4005773287443279E-2</v>
      </c>
      <c r="AH234" s="1">
        <f>(Table2[[#This Row],[Current Month High]]/Table2[[#This Row],[Close Price]])-1</f>
        <v>2.4295229648179983E-2</v>
      </c>
      <c r="AI234">
        <v>2.25909114624092</v>
      </c>
      <c r="AJ234">
        <v>107.57734377820201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0.01</v>
      </c>
      <c r="AM234" t="s">
        <v>3133</v>
      </c>
      <c r="AN234">
        <v>7.93</v>
      </c>
      <c r="AO234" t="s">
        <v>3133</v>
      </c>
      <c r="AP234">
        <v>6.1756499542341997E-2</v>
      </c>
      <c r="AQ234">
        <f>(Table2[[#This Row],[Sharpe Ratio]]-AVERAGE(Table2[Sharpe Ratio]))/_xlfn.STDEV.P(Table2[Sharpe Ratio])</f>
        <v>-3.637619510408141E-2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2.8067224760919585</v>
      </c>
      <c r="AS234">
        <f>_xlfn.RANK.AVG(Table2[[#This Row],[1Y Return vs Nifty Z-Score]],Table2[1Y Return vs Nifty Z-Score])</f>
        <v>130</v>
      </c>
      <c r="AT234">
        <f>_xlfn.RANK.AVG(Table2[[#This Row],[6M Return vs Nifty Z-Score]],Table2[6M Return vs Nifty Z-Score])</f>
        <v>298</v>
      </c>
      <c r="AU234">
        <f>_xlfn.RANK.AVG(Table2[[#This Row],[Sharpe Ratio Z-Score]],Table2[Sharpe Ratio Z-Score])</f>
        <v>359</v>
      </c>
      <c r="AV234">
        <f>(Table2[[#This Row],[Rank 1Y]]+Table2[[#This Row],[Rank 6M]]+Table2[[#This Row],[Rank Sharpe]])/3</f>
        <v>262.33333333333331</v>
      </c>
    </row>
    <row r="235" spans="1:48" x14ac:dyDescent="0.3">
      <c r="A235" t="s">
        <v>350</v>
      </c>
      <c r="B235" t="s">
        <v>351</v>
      </c>
      <c r="C235" t="s">
        <v>3088</v>
      </c>
      <c r="D235" t="s">
        <v>37</v>
      </c>
      <c r="E235">
        <v>69746.172000000006</v>
      </c>
      <c r="F235">
        <v>389.5</v>
      </c>
      <c r="G235">
        <v>72.448738507839906</v>
      </c>
      <c r="H235">
        <f>(Table2[[#This Row],[1Y Return vs Nifty]]-AVERAGE(Table2[1Y Return vs Nifty]))/_xlfn.STDEV.P(Table2[1Y Return vs Nifty])</f>
        <v>0.5766060778560842</v>
      </c>
      <c r="I235">
        <v>-5.0568629004879604</v>
      </c>
      <c r="J235">
        <f>(Table2[[#This Row],[1M Return vs Nifty]]-AVERAGE(Table2[1M Return vs Nifty]))/_xlfn.STDEV.P(Table2[1M Return vs Nifty])</f>
        <v>-0.45193855058788213</v>
      </c>
      <c r="K235">
        <v>-0.25651908250256999</v>
      </c>
      <c r="L235">
        <f>(Table2[[#This Row],[6M Return vs Nifty]]-AVERAGE(Table2[6M Return vs Nifty]))/_xlfn.STDEV.P(Table2[6M Return vs Nifty])</f>
        <v>-0.29242903128996495</v>
      </c>
      <c r="M235">
        <v>-3.4330247140336398</v>
      </c>
      <c r="N235">
        <f>(Table2[[#This Row],[1W Return vs Nifty]]-AVERAGE(Table2[1W Return vs Nifty]))/_xlfn.STDEV.P(Table2[1W Return vs Nifty])</f>
        <v>-0.57613977179210896</v>
      </c>
      <c r="O235">
        <v>395.74</v>
      </c>
      <c r="P235">
        <v>387.518373339932</v>
      </c>
      <c r="Q235">
        <v>338.26649258403103</v>
      </c>
      <c r="R235">
        <v>51.529776507565799</v>
      </c>
      <c r="S235" s="1">
        <f>(Table2[[#This Row],[Close Price]]-Table2[[#This Row],[20D EMA]])/Table2[[#This Row],[20D EMA]]</f>
        <v>-1.5767928437863267E-2</v>
      </c>
      <c r="T235" s="1">
        <f>(Table2[[#This Row],[Close Price]]-Table2[[#This Row],[50D EMA]])/Table2[[#This Row],[50D EMA]]</f>
        <v>5.1136327885277196E-3</v>
      </c>
      <c r="U235" s="1">
        <f>(Table2[[#This Row],[Close Price]]-Table2[[#This Row],[200D EMA]])/Table2[[#This Row],[200D EMA]]</f>
        <v>0.15145900802823892</v>
      </c>
      <c r="V235">
        <v>1.28901916724027</v>
      </c>
      <c r="W235">
        <v>393.8</v>
      </c>
      <c r="X235">
        <v>402.5</v>
      </c>
      <c r="Y235">
        <v>388.1</v>
      </c>
      <c r="Z235">
        <v>407</v>
      </c>
      <c r="AA235">
        <v>374</v>
      </c>
      <c r="AB235">
        <v>442.5</v>
      </c>
      <c r="AC235" s="1">
        <f>(Table2[[#This Row],[Close Price]]/Table2[[#This Row],[Day Low]])-1</f>
        <v>-1.0919248349415933E-2</v>
      </c>
      <c r="AD235" s="1">
        <f>(Table2[[#This Row],[Day High]]/Table2[[#This Row],[Close Price]])-1</f>
        <v>3.3376123234916566E-2</v>
      </c>
      <c r="AE235" s="1">
        <f>(Table2[[#This Row],[Close Price]]/Table2[[#This Row],[Current Week Low]])-1</f>
        <v>3.6073177016231472E-3</v>
      </c>
      <c r="AF235" s="1">
        <f>(Table2[[#This Row],[Current Week High]]/Table2[[#This Row],[Close Price]])-1</f>
        <v>4.49293966623876E-2</v>
      </c>
      <c r="AG235" s="1">
        <f>(Table2[[#This Row],[Close Price]]/Table2[[#This Row],[Current Month Low]])-1</f>
        <v>4.1443850267379734E-2</v>
      </c>
      <c r="AH235" s="1">
        <f>(Table2[[#This Row],[Current Month High]]/Table2[[#This Row],[Close Price]])-1</f>
        <v>0.13607188703465978</v>
      </c>
      <c r="AI235">
        <v>20.102695763799701</v>
      </c>
      <c r="AJ235">
        <v>100.25706940873999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-0.02</v>
      </c>
      <c r="AM235" t="s">
        <v>3132</v>
      </c>
      <c r="AN235">
        <v>6.83</v>
      </c>
      <c r="AO235" t="s">
        <v>3133</v>
      </c>
      <c r="AP235">
        <v>0.103130433145739</v>
      </c>
      <c r="AQ235">
        <f>(Table2[[#This Row],[Sharpe Ratio]]-AVERAGE(Table2[Sharpe Ratio]))/_xlfn.STDEV.P(Table2[Sharpe Ratio])</f>
        <v>0.43599011224327461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-0.30791116357059728</v>
      </c>
      <c r="AS235">
        <f>_xlfn.RANK.AVG(Table2[[#This Row],[1Y Return vs Nifty Z-Score]],Table2[1Y Return vs Nifty Z-Score])</f>
        <v>149</v>
      </c>
      <c r="AT235">
        <f>_xlfn.RANK.AVG(Table2[[#This Row],[6M Return vs Nifty Z-Score]],Table2[6M Return vs Nifty Z-Score])</f>
        <v>412</v>
      </c>
      <c r="AU235">
        <f>_xlfn.RANK.AVG(Table2[[#This Row],[Sharpe Ratio Z-Score]],Table2[Sharpe Ratio Z-Score])</f>
        <v>232</v>
      </c>
      <c r="AV235">
        <f>(Table2[[#This Row],[Rank 1Y]]+Table2[[#This Row],[Rank 6M]]+Table2[[#This Row],[Rank Sharpe]])/3</f>
        <v>264.33333333333331</v>
      </c>
    </row>
    <row r="236" spans="1:48" x14ac:dyDescent="0.3">
      <c r="A236" t="s">
        <v>339</v>
      </c>
      <c r="B236" t="s">
        <v>340</v>
      </c>
      <c r="C236" t="s">
        <v>3099</v>
      </c>
      <c r="D236" t="s">
        <v>193</v>
      </c>
      <c r="E236">
        <v>74012.649491579999</v>
      </c>
      <c r="F236">
        <v>252.05</v>
      </c>
      <c r="G236">
        <v>9.5771083094770297</v>
      </c>
      <c r="H236">
        <f>(Table2[[#This Row],[1Y Return vs Nifty]]-AVERAGE(Table2[1Y Return vs Nifty]))/_xlfn.STDEV.P(Table2[1Y Return vs Nifty])</f>
        <v>-0.36930388451277979</v>
      </c>
      <c r="I236">
        <v>11.739443276928601</v>
      </c>
      <c r="J236">
        <f>(Table2[[#This Row],[1M Return vs Nifty]]-AVERAGE(Table2[1M Return vs Nifty]))/_xlfn.STDEV.P(Table2[1M Return vs Nifty])</f>
        <v>1.1518470829411549</v>
      </c>
      <c r="K236">
        <v>34.462686587282001</v>
      </c>
      <c r="L236">
        <f>(Table2[[#This Row],[6M Return vs Nifty]]-AVERAGE(Table2[6M Return vs Nifty]))/_xlfn.STDEV.P(Table2[6M Return vs Nifty])</f>
        <v>0.83812946150005441</v>
      </c>
      <c r="M236">
        <v>2.39076818196936</v>
      </c>
      <c r="N236">
        <f>(Table2[[#This Row],[1W Return vs Nifty]]-AVERAGE(Table2[1W Return vs Nifty]))/_xlfn.STDEV.P(Table2[1W Return vs Nifty])</f>
        <v>0.55012108741186916</v>
      </c>
      <c r="O236">
        <v>243.71</v>
      </c>
      <c r="P236">
        <v>233.38273073507199</v>
      </c>
      <c r="Q236">
        <v>201.24515235945</v>
      </c>
      <c r="R236">
        <v>62.8697877426779</v>
      </c>
      <c r="S236" s="1">
        <f>(Table2[[#This Row],[Close Price]]-Table2[[#This Row],[20D EMA]])/Table2[[#This Row],[20D EMA]]</f>
        <v>3.4221000369291384E-2</v>
      </c>
      <c r="T236" s="1">
        <f>(Table2[[#This Row],[Close Price]]-Table2[[#This Row],[50D EMA]])/Table2[[#This Row],[50D EMA]]</f>
        <v>7.9985649350030372E-2</v>
      </c>
      <c r="U236" s="1">
        <f>(Table2[[#This Row],[Close Price]]-Table2[[#This Row],[200D EMA]])/Table2[[#This Row],[200D EMA]]</f>
        <v>0.25245252889275038</v>
      </c>
      <c r="V236">
        <v>0.79149984694070497</v>
      </c>
      <c r="W236">
        <v>251.55</v>
      </c>
      <c r="X236">
        <v>255.25</v>
      </c>
      <c r="Y236">
        <v>249.6</v>
      </c>
      <c r="Z236">
        <v>253.8</v>
      </c>
      <c r="AA236">
        <v>240</v>
      </c>
      <c r="AB236">
        <v>258.45</v>
      </c>
      <c r="AC236" s="1">
        <f>(Table2[[#This Row],[Close Price]]/Table2[[#This Row],[Day Low]])-1</f>
        <v>1.9876764062809471E-3</v>
      </c>
      <c r="AD236" s="1">
        <f>(Table2[[#This Row],[Day High]]/Table2[[#This Row],[Close Price]])-1</f>
        <v>1.269589367189039E-2</v>
      </c>
      <c r="AE236" s="1">
        <f>(Table2[[#This Row],[Close Price]]/Table2[[#This Row],[Current Week Low]])-1</f>
        <v>9.8157051282052876E-3</v>
      </c>
      <c r="AF236" s="1">
        <f>(Table2[[#This Row],[Current Week High]]/Table2[[#This Row],[Close Price]])-1</f>
        <v>6.9430668518151162E-3</v>
      </c>
      <c r="AG236" s="1">
        <f>(Table2[[#This Row],[Close Price]]/Table2[[#This Row],[Current Month Low]])-1</f>
        <v>5.020833333333341E-2</v>
      </c>
      <c r="AH236" s="1">
        <f>(Table2[[#This Row],[Current Month High]]/Table2[[#This Row],[Close Price]])-1</f>
        <v>2.5391787343781003E-2</v>
      </c>
      <c r="AI236">
        <v>2.7573894068637101</v>
      </c>
      <c r="AJ236">
        <v>59.980958425896503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0.12</v>
      </c>
      <c r="AM236" t="s">
        <v>3133</v>
      </c>
      <c r="AN236">
        <v>8.44</v>
      </c>
      <c r="AO236" t="s">
        <v>3133</v>
      </c>
      <c r="AP236">
        <v>9.1811913461425004E-2</v>
      </c>
      <c r="AQ236">
        <f>(Table2[[#This Row],[Sharpe Ratio]]-AVERAGE(Table2[Sharpe Ratio]))/_xlfn.STDEV.P(Table2[Sharpe Ratio])</f>
        <v>0.30676654362714501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2.4775602909674439</v>
      </c>
      <c r="AS236">
        <f>_xlfn.RANK.AVG(Table2[[#This Row],[1Y Return vs Nifty Z-Score]],Table2[1Y Return vs Nifty Z-Score])</f>
        <v>412</v>
      </c>
      <c r="AT236">
        <f>_xlfn.RANK.AVG(Table2[[#This Row],[6M Return vs Nifty Z-Score]],Table2[6M Return vs Nifty Z-Score])</f>
        <v>122</v>
      </c>
      <c r="AU236">
        <f>_xlfn.RANK.AVG(Table2[[#This Row],[Sharpe Ratio Z-Score]],Table2[Sharpe Ratio Z-Score])</f>
        <v>261</v>
      </c>
      <c r="AV236">
        <f>(Table2[[#This Row],[Rank 1Y]]+Table2[[#This Row],[Rank 6M]]+Table2[[#This Row],[Rank Sharpe]])/3</f>
        <v>265</v>
      </c>
    </row>
    <row r="237" spans="1:48" x14ac:dyDescent="0.3">
      <c r="A237" t="s">
        <v>1080</v>
      </c>
      <c r="B237" t="s">
        <v>1081</v>
      </c>
      <c r="C237" t="s">
        <v>3095</v>
      </c>
      <c r="D237" t="s">
        <v>109</v>
      </c>
      <c r="E237">
        <v>11793.03</v>
      </c>
      <c r="F237">
        <v>368.55</v>
      </c>
      <c r="G237">
        <v>84.205264009517606</v>
      </c>
      <c r="H237">
        <f>(Table2[[#This Row],[1Y Return vs Nifty]]-AVERAGE(Table2[1Y Return vs Nifty]))/_xlfn.STDEV.P(Table2[1Y Return vs Nifty])</f>
        <v>0.75348417947034951</v>
      </c>
      <c r="I237">
        <v>-12.4958415282044</v>
      </c>
      <c r="J237">
        <f>(Table2[[#This Row],[1M Return vs Nifty]]-AVERAGE(Table2[1M Return vs Nifty]))/_xlfn.STDEV.P(Table2[1M Return vs Nifty])</f>
        <v>-1.1622451456952243</v>
      </c>
      <c r="K237">
        <v>-14.209543626213</v>
      </c>
      <c r="L237">
        <f>(Table2[[#This Row],[6M Return vs Nifty]]-AVERAGE(Table2[6M Return vs Nifty]))/_xlfn.STDEV.P(Table2[6M Return vs Nifty])</f>
        <v>-0.74678016328397334</v>
      </c>
      <c r="M237">
        <v>-5.19729235321525</v>
      </c>
      <c r="N237">
        <f>(Table2[[#This Row],[1W Return vs Nifty]]-AVERAGE(Table2[1W Return vs Nifty]))/_xlfn.STDEV.P(Table2[1W Return vs Nifty])</f>
        <v>-0.91733074864401509</v>
      </c>
      <c r="O237">
        <v>388.11</v>
      </c>
      <c r="P237">
        <v>396.12491685436902</v>
      </c>
      <c r="Q237">
        <v>375.09285846098601</v>
      </c>
      <c r="R237">
        <v>32.195106562618001</v>
      </c>
      <c r="S237" s="1">
        <f>(Table2[[#This Row],[Close Price]]-Table2[[#This Row],[20D EMA]])/Table2[[#This Row],[20D EMA]]</f>
        <v>-5.039808301770117E-2</v>
      </c>
      <c r="T237" s="1">
        <f>(Table2[[#This Row],[Close Price]]-Table2[[#This Row],[50D EMA]])/Table2[[#This Row],[50D EMA]]</f>
        <v>-6.9611669655475425E-2</v>
      </c>
      <c r="U237" s="1">
        <f>(Table2[[#This Row],[Close Price]]-Table2[[#This Row],[200D EMA]])/Table2[[#This Row],[200D EMA]]</f>
        <v>-1.744330320718844E-2</v>
      </c>
      <c r="V237">
        <v>0.60113545587574002</v>
      </c>
      <c r="W237">
        <v>369.55</v>
      </c>
      <c r="X237">
        <v>373.95</v>
      </c>
      <c r="Y237">
        <v>364.1</v>
      </c>
      <c r="Z237">
        <v>374</v>
      </c>
      <c r="AA237">
        <v>363</v>
      </c>
      <c r="AB237">
        <v>412.35</v>
      </c>
      <c r="AC237" s="1">
        <f>(Table2[[#This Row],[Close Price]]/Table2[[#This Row],[Day Low]])-1</f>
        <v>-2.7059937762142772E-3</v>
      </c>
      <c r="AD237" s="1">
        <f>(Table2[[#This Row],[Day High]]/Table2[[#This Row],[Close Price]])-1</f>
        <v>1.46520146520146E-2</v>
      </c>
      <c r="AE237" s="1">
        <f>(Table2[[#This Row],[Close Price]]/Table2[[#This Row],[Current Week Low]])-1</f>
        <v>1.2221917055753817E-2</v>
      </c>
      <c r="AF237" s="1">
        <f>(Table2[[#This Row],[Current Week High]]/Table2[[#This Row],[Close Price]])-1</f>
        <v>1.4787681454348167E-2</v>
      </c>
      <c r="AG237" s="1">
        <f>(Table2[[#This Row],[Close Price]]/Table2[[#This Row],[Current Month Low]])-1</f>
        <v>1.528925619834709E-2</v>
      </c>
      <c r="AH237" s="1">
        <f>(Table2[[#This Row],[Current Month High]]/Table2[[#This Row],[Close Price]])-1</f>
        <v>0.11884411884411894</v>
      </c>
      <c r="AI237">
        <v>37.294803961470599</v>
      </c>
      <c r="AJ237">
        <v>116.794117647058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-0.03</v>
      </c>
      <c r="AM237" t="s">
        <v>3132</v>
      </c>
      <c r="AN237">
        <v>-9.16</v>
      </c>
      <c r="AO237" t="s">
        <v>3132</v>
      </c>
      <c r="AP237">
        <v>0.15529270720921001</v>
      </c>
      <c r="AQ237">
        <f>(Table2[[#This Row],[Sharpe Ratio]]-AVERAGE(Table2[Sharpe Ratio]))/_xlfn.STDEV.P(Table2[Sharpe Ratio])</f>
        <v>1.0315269306273871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120</v>
      </c>
      <c r="AT237">
        <f>_xlfn.RANK.AVG(Table2[[#This Row],[6M Return vs Nifty Z-Score]],Table2[6M Return vs Nifty Z-Score])</f>
        <v>574</v>
      </c>
      <c r="AU237">
        <f>_xlfn.RANK.AVG(Table2[[#This Row],[Sharpe Ratio Z-Score]],Table2[Sharpe Ratio Z-Score])</f>
        <v>107</v>
      </c>
      <c r="AV237">
        <f>(Table2[[#This Row],[Rank 1Y]]+Table2[[#This Row],[Rank 6M]]+Table2[[#This Row],[Rank Sharpe]])/3</f>
        <v>267</v>
      </c>
    </row>
    <row r="238" spans="1:48" x14ac:dyDescent="0.3">
      <c r="A238" t="s">
        <v>343</v>
      </c>
      <c r="B238" t="s">
        <v>344</v>
      </c>
      <c r="C238" t="s">
        <v>3087</v>
      </c>
      <c r="D238" t="s">
        <v>293</v>
      </c>
      <c r="E238">
        <v>71538.750157489994</v>
      </c>
      <c r="F238">
        <v>4675.8999999999996</v>
      </c>
      <c r="G238">
        <v>64.063339042093403</v>
      </c>
      <c r="H238">
        <f>(Table2[[#This Row],[1Y Return vs Nifty]]-AVERAGE(Table2[1Y Return vs Nifty]))/_xlfn.STDEV.P(Table2[1Y Return vs Nifty])</f>
        <v>0.45044690450449665</v>
      </c>
      <c r="I238">
        <v>0.81442516123564601</v>
      </c>
      <c r="J238">
        <f>(Table2[[#This Row],[1M Return vs Nifty]]-AVERAGE(Table2[1M Return vs Nifty]))/_xlfn.STDEV.P(Table2[1M Return vs Nifty])</f>
        <v>0.10867801261596773</v>
      </c>
      <c r="K238">
        <v>-5.2007248549022398</v>
      </c>
      <c r="L238">
        <f>(Table2[[#This Row],[6M Return vs Nifty]]-AVERAGE(Table2[6M Return vs Nifty]))/_xlfn.STDEV.P(Table2[6M Return vs Nifty])</f>
        <v>-0.45342677643574464</v>
      </c>
      <c r="M238">
        <v>3.7953435620886</v>
      </c>
      <c r="N238">
        <f>(Table2[[#This Row],[1W Return vs Nifty]]-AVERAGE(Table2[1W Return vs Nifty]))/_xlfn.STDEV.P(Table2[1W Return vs Nifty])</f>
        <v>0.82175132953733276</v>
      </c>
      <c r="O238">
        <v>4646.8</v>
      </c>
      <c r="P238">
        <v>4413.9189507926003</v>
      </c>
      <c r="Q238">
        <v>3831.0236656389002</v>
      </c>
      <c r="R238">
        <v>50.615267704373402</v>
      </c>
      <c r="S238" s="1">
        <f>(Table2[[#This Row],[Close Price]]-Table2[[#This Row],[20D EMA]])/Table2[[#This Row],[20D EMA]]</f>
        <v>6.262374106912166E-3</v>
      </c>
      <c r="T238" s="1">
        <f>(Table2[[#This Row],[Close Price]]-Table2[[#This Row],[50D EMA]])/Table2[[#This Row],[50D EMA]]</f>
        <v>5.935338916006961E-2</v>
      </c>
      <c r="U238" s="1">
        <f>(Table2[[#This Row],[Close Price]]-Table2[[#This Row],[200D EMA]])/Table2[[#This Row],[200D EMA]]</f>
        <v>0.22053539943878142</v>
      </c>
      <c r="V238">
        <v>0.63538224342705296</v>
      </c>
      <c r="W238">
        <v>4689.8999999999996</v>
      </c>
      <c r="X238">
        <v>4780</v>
      </c>
      <c r="Y238">
        <v>4600</v>
      </c>
      <c r="Z238">
        <v>4746.7</v>
      </c>
      <c r="AA238">
        <v>4409.1000000000004</v>
      </c>
      <c r="AB238">
        <v>4883.45</v>
      </c>
      <c r="AC238" s="1">
        <f>(Table2[[#This Row],[Close Price]]/Table2[[#This Row],[Day Low]])-1</f>
        <v>-2.9851382758694367E-3</v>
      </c>
      <c r="AD238" s="1">
        <f>(Table2[[#This Row],[Day High]]/Table2[[#This Row],[Close Price]])-1</f>
        <v>2.2263093735965356E-2</v>
      </c>
      <c r="AE238" s="1">
        <f>(Table2[[#This Row],[Close Price]]/Table2[[#This Row],[Current Week Low]])-1</f>
        <v>1.6499999999999959E-2</v>
      </c>
      <c r="AF238" s="1">
        <f>(Table2[[#This Row],[Current Week High]]/Table2[[#This Row],[Close Price]])-1</f>
        <v>1.5141470091319276E-2</v>
      </c>
      <c r="AG238" s="1">
        <f>(Table2[[#This Row],[Close Price]]/Table2[[#This Row],[Current Month Low]])-1</f>
        <v>6.0511215440792743E-2</v>
      </c>
      <c r="AH238" s="1">
        <f>(Table2[[#This Row],[Current Month High]]/Table2[[#This Row],[Close Price]])-1</f>
        <v>4.4387176800188222E-2</v>
      </c>
      <c r="AI238">
        <v>6.1784897025171697</v>
      </c>
      <c r="AJ238">
        <v>96.548970155527499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0.14000000000000001</v>
      </c>
      <c r="AM238" t="s">
        <v>3133</v>
      </c>
      <c r="AN238">
        <v>-0.87</v>
      </c>
      <c r="AO238" t="s">
        <v>3132</v>
      </c>
      <c r="AP238">
        <v>0.13119788499589899</v>
      </c>
      <c r="AQ238">
        <f>(Table2[[#This Row],[Sharpe Ratio]]-AVERAGE(Table2[Sharpe Ratio]))/_xlfn.STDEV.P(Table2[Sharpe Ratio])</f>
        <v>0.75643628287330711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1.6838857530953595</v>
      </c>
      <c r="AS238">
        <f>_xlfn.RANK.AVG(Table2[[#This Row],[1Y Return vs Nifty Z-Score]],Table2[1Y Return vs Nifty Z-Score])</f>
        <v>175</v>
      </c>
      <c r="AT238">
        <f>_xlfn.RANK.AVG(Table2[[#This Row],[6M Return vs Nifty Z-Score]],Table2[6M Return vs Nifty Z-Score])</f>
        <v>466</v>
      </c>
      <c r="AU238">
        <f>_xlfn.RANK.AVG(Table2[[#This Row],[Sharpe Ratio Z-Score]],Table2[Sharpe Ratio Z-Score])</f>
        <v>162</v>
      </c>
      <c r="AV238">
        <f>(Table2[[#This Row],[Rank 1Y]]+Table2[[#This Row],[Rank 6M]]+Table2[[#This Row],[Rank Sharpe]])/3</f>
        <v>267.66666666666669</v>
      </c>
    </row>
    <row r="239" spans="1:48" x14ac:dyDescent="0.3">
      <c r="A239" t="s">
        <v>409</v>
      </c>
      <c r="B239" t="s">
        <v>410</v>
      </c>
      <c r="C239" t="s">
        <v>3086</v>
      </c>
      <c r="D239" t="s">
        <v>411</v>
      </c>
      <c r="E239">
        <v>56055.003288559899</v>
      </c>
      <c r="F239">
        <v>373.7</v>
      </c>
      <c r="G239">
        <v>41.475934602897802</v>
      </c>
      <c r="H239">
        <f>(Table2[[#This Row],[1Y Return vs Nifty]]-AVERAGE(Table2[1Y Return vs Nifty]))/_xlfn.STDEV.P(Table2[1Y Return vs Nifty])</f>
        <v>0.11061714638179149</v>
      </c>
      <c r="I239">
        <v>8.45443878901653</v>
      </c>
      <c r="J239">
        <f>(Table2[[#This Row],[1M Return vs Nifty]]-AVERAGE(Table2[1M Return vs Nifty]))/_xlfn.STDEV.P(Table2[1M Return vs Nifty])</f>
        <v>0.83818031906211432</v>
      </c>
      <c r="K239">
        <v>32.774660963345802</v>
      </c>
      <c r="L239">
        <f>(Table2[[#This Row],[6M Return vs Nifty]]-AVERAGE(Table2[6M Return vs Nifty]))/_xlfn.STDEV.P(Table2[6M Return vs Nifty])</f>
        <v>0.78316242903568289</v>
      </c>
      <c r="M239">
        <v>2.0553250921949902</v>
      </c>
      <c r="N239">
        <f>(Table2[[#This Row],[1W Return vs Nifty]]-AVERAGE(Table2[1W Return vs Nifty]))/_xlfn.STDEV.P(Table2[1W Return vs Nifty])</f>
        <v>0.48524988933705282</v>
      </c>
      <c r="O239">
        <v>357.51</v>
      </c>
      <c r="P239">
        <v>339.97625439556901</v>
      </c>
      <c r="Q239">
        <v>290.97944196301802</v>
      </c>
      <c r="R239">
        <v>69.495567218249406</v>
      </c>
      <c r="S239" s="1">
        <f>(Table2[[#This Row],[Close Price]]-Table2[[#This Row],[20D EMA]])/Table2[[#This Row],[20D EMA]]</f>
        <v>4.5285446560935354E-2</v>
      </c>
      <c r="T239" s="1">
        <f>(Table2[[#This Row],[Close Price]]-Table2[[#This Row],[50D EMA]])/Table2[[#This Row],[50D EMA]]</f>
        <v>9.9194414811078949E-2</v>
      </c>
      <c r="U239" s="1">
        <f>(Table2[[#This Row],[Close Price]]-Table2[[#This Row],[200D EMA]])/Table2[[#This Row],[200D EMA]]</f>
        <v>0.28428316955634042</v>
      </c>
      <c r="V239">
        <v>0.77447197425581304</v>
      </c>
      <c r="W239">
        <v>368.15</v>
      </c>
      <c r="X239">
        <v>375.3</v>
      </c>
      <c r="Y239">
        <v>361.85</v>
      </c>
      <c r="Z239">
        <v>375.6</v>
      </c>
      <c r="AA239">
        <v>350.5</v>
      </c>
      <c r="AB239">
        <v>375.6</v>
      </c>
      <c r="AC239" s="1">
        <f>(Table2[[#This Row],[Close Price]]/Table2[[#This Row],[Day Low]])-1</f>
        <v>1.5075376884422065E-2</v>
      </c>
      <c r="AD239" s="1">
        <f>(Table2[[#This Row],[Day High]]/Table2[[#This Row],[Close Price]])-1</f>
        <v>4.2815092320043213E-3</v>
      </c>
      <c r="AE239" s="1">
        <f>(Table2[[#This Row],[Close Price]]/Table2[[#This Row],[Current Week Low]])-1</f>
        <v>3.2748376399060364E-2</v>
      </c>
      <c r="AF239" s="1">
        <f>(Table2[[#This Row],[Current Week High]]/Table2[[#This Row],[Close Price]])-1</f>
        <v>5.0842922130052148E-3</v>
      </c>
      <c r="AG239" s="1">
        <f>(Table2[[#This Row],[Close Price]]/Table2[[#This Row],[Current Month Low]])-1</f>
        <v>6.619115549215393E-2</v>
      </c>
      <c r="AH239" s="1">
        <f>(Table2[[#This Row],[Current Month High]]/Table2[[#This Row],[Close Price]])-1</f>
        <v>5.0842922130052148E-3</v>
      </c>
      <c r="AI239">
        <v>1.1372758897511399</v>
      </c>
      <c r="AJ239">
        <v>94.940010432968094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0.17</v>
      </c>
      <c r="AM239" t="s">
        <v>3133</v>
      </c>
      <c r="AN239">
        <v>2.29</v>
      </c>
      <c r="AO239" t="s">
        <v>3133</v>
      </c>
      <c r="AP239">
        <v>4.5772383931287998E-2</v>
      </c>
      <c r="AQ239">
        <f>(Table2[[#This Row],[Sharpe Ratio]]-AVERAGE(Table2[Sharpe Ratio]))/_xlfn.STDEV.P(Table2[Sharpe Ratio])</f>
        <v>-0.21886688452663328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1.9983428992900083</v>
      </c>
      <c r="AS239">
        <f>_xlfn.RANK.AVG(Table2[[#This Row],[1Y Return vs Nifty Z-Score]],Table2[1Y Return vs Nifty Z-Score])</f>
        <v>268</v>
      </c>
      <c r="AT239">
        <f>_xlfn.RANK.AVG(Table2[[#This Row],[6M Return vs Nifty Z-Score]],Table2[6M Return vs Nifty Z-Score])</f>
        <v>132</v>
      </c>
      <c r="AU239">
        <f>_xlfn.RANK.AVG(Table2[[#This Row],[Sharpe Ratio Z-Score]],Table2[Sharpe Ratio Z-Score])</f>
        <v>403</v>
      </c>
      <c r="AV239">
        <f>(Table2[[#This Row],[Rank 1Y]]+Table2[[#This Row],[Rank 6M]]+Table2[[#This Row],[Rank Sharpe]])/3</f>
        <v>267.66666666666669</v>
      </c>
    </row>
    <row r="240" spans="1:48" x14ac:dyDescent="0.3">
      <c r="A240" t="s">
        <v>1086</v>
      </c>
      <c r="B240" t="s">
        <v>1087</v>
      </c>
      <c r="C240" t="s">
        <v>3100</v>
      </c>
      <c r="D240" t="s">
        <v>465</v>
      </c>
      <c r="E240">
        <v>11671.12257102</v>
      </c>
      <c r="F240">
        <v>2388.65</v>
      </c>
      <c r="G240">
        <v>10.391919637422699</v>
      </c>
      <c r="H240">
        <f>(Table2[[#This Row],[1Y Return vs Nifty]]-AVERAGE(Table2[1Y Return vs Nifty]))/_xlfn.STDEV.P(Table2[1Y Return vs Nifty])</f>
        <v>-0.35704496661732998</v>
      </c>
      <c r="I240">
        <v>7.6233888259700304</v>
      </c>
      <c r="J240">
        <f>(Table2[[#This Row],[1M Return vs Nifty]]-AVERAGE(Table2[1M Return vs Nifty]))/_xlfn.STDEV.P(Table2[1M Return vs Nifty])</f>
        <v>0.75882799138956558</v>
      </c>
      <c r="K240">
        <v>3.0224217676381899</v>
      </c>
      <c r="L240">
        <f>(Table2[[#This Row],[6M Return vs Nifty]]-AVERAGE(Table2[6M Return vs Nifty]))/_xlfn.STDEV.P(Table2[6M Return vs Nifty])</f>
        <v>-0.18565716384747563</v>
      </c>
      <c r="M240">
        <v>10.987544318754599</v>
      </c>
      <c r="N240">
        <f>(Table2[[#This Row],[1W Return vs Nifty]]-AVERAGE(Table2[1W Return vs Nifty]))/_xlfn.STDEV.P(Table2[1W Return vs Nifty])</f>
        <v>2.2126480094878791</v>
      </c>
      <c r="O240">
        <v>2174.11</v>
      </c>
      <c r="P240">
        <v>2116.58470778743</v>
      </c>
      <c r="Q240">
        <v>1969.3441209933901</v>
      </c>
      <c r="R240">
        <v>77.293479883075506</v>
      </c>
      <c r="S240" s="1">
        <f>(Table2[[#This Row],[Close Price]]-Table2[[#This Row],[20D EMA]])/Table2[[#This Row],[20D EMA]]</f>
        <v>9.8679459640956507E-2</v>
      </c>
      <c r="T240" s="1">
        <f>(Table2[[#This Row],[Close Price]]-Table2[[#This Row],[50D EMA]])/Table2[[#This Row],[50D EMA]]</f>
        <v>0.12853976087589392</v>
      </c>
      <c r="U240" s="1">
        <f>(Table2[[#This Row],[Close Price]]-Table2[[#This Row],[200D EMA]])/Table2[[#This Row],[200D EMA]]</f>
        <v>0.21291651090166042</v>
      </c>
      <c r="V240">
        <v>2.9503221496392902</v>
      </c>
      <c r="W240">
        <v>2365</v>
      </c>
      <c r="X240">
        <v>2410</v>
      </c>
      <c r="Y240">
        <v>2366</v>
      </c>
      <c r="Z240">
        <v>2457.6999999999998</v>
      </c>
      <c r="AA240">
        <v>2028</v>
      </c>
      <c r="AB240">
        <v>2457.6999999999998</v>
      </c>
      <c r="AC240" s="1">
        <f>(Table2[[#This Row],[Close Price]]/Table2[[#This Row],[Day Low]])-1</f>
        <v>1.0000000000000009E-2</v>
      </c>
      <c r="AD240" s="1">
        <f>(Table2[[#This Row],[Day High]]/Table2[[#This Row],[Close Price]])-1</f>
        <v>8.9381031126367638E-3</v>
      </c>
      <c r="AE240" s="1">
        <f>(Table2[[#This Row],[Close Price]]/Table2[[#This Row],[Current Week Low]])-1</f>
        <v>9.573119188503787E-3</v>
      </c>
      <c r="AF240" s="1">
        <f>(Table2[[#This Row],[Current Week High]]/Table2[[#This Row],[Close Price]])-1</f>
        <v>2.8907541916982193E-2</v>
      </c>
      <c r="AG240" s="1">
        <f>(Table2[[#This Row],[Close Price]]/Table2[[#This Row],[Current Month Low]])-1</f>
        <v>0.17783530571992112</v>
      </c>
      <c r="AH240" s="1">
        <f>(Table2[[#This Row],[Current Month High]]/Table2[[#This Row],[Close Price]])-1</f>
        <v>2.8907541916982193E-2</v>
      </c>
      <c r="AI240">
        <v>2.89075419169821</v>
      </c>
      <c r="AJ240">
        <v>44.889603299769497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0.05</v>
      </c>
      <c r="AM240" t="s">
        <v>3133</v>
      </c>
      <c r="AN240">
        <v>13.44</v>
      </c>
      <c r="AO240" t="s">
        <v>3133</v>
      </c>
      <c r="AP240">
        <v>0.206800035637248</v>
      </c>
      <c r="AQ240">
        <f>(Table2[[#This Row],[Sharpe Ratio]]-AVERAGE(Table2[Sharpe Ratio]))/_xlfn.STDEV.P(Table2[Sharpe Ratio])</f>
        <v>1.6195862329916699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4.0483601034043097</v>
      </c>
      <c r="AS240">
        <f>_xlfn.RANK.AVG(Table2[[#This Row],[1Y Return vs Nifty Z-Score]],Table2[1Y Return vs Nifty Z-Score])</f>
        <v>402</v>
      </c>
      <c r="AT240">
        <f>_xlfn.RANK.AVG(Table2[[#This Row],[6M Return vs Nifty Z-Score]],Table2[6M Return vs Nifty Z-Score])</f>
        <v>369</v>
      </c>
      <c r="AU240">
        <f>_xlfn.RANK.AVG(Table2[[#This Row],[Sharpe Ratio Z-Score]],Table2[Sharpe Ratio Z-Score])</f>
        <v>36</v>
      </c>
      <c r="AV240">
        <f>(Table2[[#This Row],[Rank 1Y]]+Table2[[#This Row],[Rank 6M]]+Table2[[#This Row],[Rank Sharpe]])/3</f>
        <v>269</v>
      </c>
    </row>
    <row r="241" spans="1:48" x14ac:dyDescent="0.3">
      <c r="A241" t="s">
        <v>1043</v>
      </c>
      <c r="B241" t="s">
        <v>1044</v>
      </c>
      <c r="C241" t="s">
        <v>3099</v>
      </c>
      <c r="D241" t="s">
        <v>260</v>
      </c>
      <c r="E241">
        <v>12625.148080000001</v>
      </c>
      <c r="F241">
        <v>3999.35</v>
      </c>
      <c r="G241">
        <v>8.4783686795181197</v>
      </c>
      <c r="H241">
        <f>(Table2[[#This Row],[1Y Return vs Nifty]]-AVERAGE(Table2[1Y Return vs Nifty]))/_xlfn.STDEV.P(Table2[1Y Return vs Nifty])</f>
        <v>-0.38583453209975255</v>
      </c>
      <c r="I241">
        <v>-9.7406782955079798</v>
      </c>
      <c r="J241">
        <f>(Table2[[#This Row],[1M Return vs Nifty]]-AVERAGE(Table2[1M Return vs Nifty]))/_xlfn.STDEV.P(Table2[1M Return vs Nifty])</f>
        <v>-0.89916996928726622</v>
      </c>
      <c r="K241">
        <v>8.5511803442016507</v>
      </c>
      <c r="L241">
        <f>(Table2[[#This Row],[6M Return vs Nifty]]-AVERAGE(Table2[6M Return vs Nifty]))/_xlfn.STDEV.P(Table2[6M Return vs Nifty])</f>
        <v>-5.6246762736242989E-3</v>
      </c>
      <c r="M241">
        <v>-6.1758993556181103</v>
      </c>
      <c r="N241">
        <f>(Table2[[#This Row],[1W Return vs Nifty]]-AVERAGE(Table2[1W Return vs Nifty]))/_xlfn.STDEV.P(Table2[1W Return vs Nifty])</f>
        <v>-1.1065831453262043</v>
      </c>
      <c r="O241">
        <v>4213.51</v>
      </c>
      <c r="P241">
        <v>4298.3532883989601</v>
      </c>
      <c r="Q241">
        <v>3822.0748286267399</v>
      </c>
      <c r="R241">
        <v>31.213500283559899</v>
      </c>
      <c r="S241" s="1">
        <f>(Table2[[#This Row],[Close Price]]-Table2[[#This Row],[20D EMA]])/Table2[[#This Row],[20D EMA]]</f>
        <v>-5.0826982729363479E-2</v>
      </c>
      <c r="T241" s="1">
        <f>(Table2[[#This Row],[Close Price]]-Table2[[#This Row],[50D EMA]])/Table2[[#This Row],[50D EMA]]</f>
        <v>-6.9562287773309625E-2</v>
      </c>
      <c r="U241" s="1">
        <f>(Table2[[#This Row],[Close Price]]-Table2[[#This Row],[200D EMA]])/Table2[[#This Row],[200D EMA]]</f>
        <v>4.6381920637842265E-2</v>
      </c>
      <c r="V241">
        <v>1.2230908517008401</v>
      </c>
      <c r="W241">
        <v>4066</v>
      </c>
      <c r="X241">
        <v>4195</v>
      </c>
      <c r="Y241">
        <v>3950</v>
      </c>
      <c r="Z241">
        <v>4046</v>
      </c>
      <c r="AA241">
        <v>3903.05</v>
      </c>
      <c r="AB241">
        <v>4449</v>
      </c>
      <c r="AC241" s="1">
        <f>(Table2[[#This Row],[Close Price]]/Table2[[#This Row],[Day Low]])-1</f>
        <v>-1.6392031480570557E-2</v>
      </c>
      <c r="AD241" s="1">
        <f>(Table2[[#This Row],[Day High]]/Table2[[#This Row],[Close Price]])-1</f>
        <v>4.8920449573055746E-2</v>
      </c>
      <c r="AE241" s="1">
        <f>(Table2[[#This Row],[Close Price]]/Table2[[#This Row],[Current Week Low]])-1</f>
        <v>1.2493670886075892E-2</v>
      </c>
      <c r="AF241" s="1">
        <f>(Table2[[#This Row],[Current Week High]]/Table2[[#This Row],[Close Price]])-1</f>
        <v>1.1664395464263011E-2</v>
      </c>
      <c r="AG241" s="1">
        <f>(Table2[[#This Row],[Close Price]]/Table2[[#This Row],[Current Month Low]])-1</f>
        <v>2.4673012131538163E-2</v>
      </c>
      <c r="AH241" s="1">
        <f>(Table2[[#This Row],[Current Month High]]/Table2[[#This Row],[Close Price]])-1</f>
        <v>0.11243077000012502</v>
      </c>
      <c r="AI241">
        <v>25.0203158013177</v>
      </c>
      <c r="AJ241">
        <v>44.903985507246297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-0.2</v>
      </c>
      <c r="AM241" t="s">
        <v>3132</v>
      </c>
      <c r="AN241">
        <v>-4.92</v>
      </c>
      <c r="AO241" t="s">
        <v>3132</v>
      </c>
      <c r="AP241">
        <v>0.18328017439871899</v>
      </c>
      <c r="AQ241">
        <f>(Table2[[#This Row],[Sharpe Ratio]]-AVERAGE(Table2[Sharpe Ratio]))/_xlfn.STDEV.P(Table2[Sharpe Ratio])</f>
        <v>1.3510599161791448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421</v>
      </c>
      <c r="AT241">
        <f>_xlfn.RANK.AVG(Table2[[#This Row],[6M Return vs Nifty Z-Score]],Table2[6M Return vs Nifty Z-Score])</f>
        <v>320</v>
      </c>
      <c r="AU241">
        <f>_xlfn.RANK.AVG(Table2[[#This Row],[Sharpe Ratio Z-Score]],Table2[Sharpe Ratio Z-Score])</f>
        <v>68</v>
      </c>
      <c r="AV241">
        <f>(Table2[[#This Row],[Rank 1Y]]+Table2[[#This Row],[Rank 6M]]+Table2[[#This Row],[Rank Sharpe]])/3</f>
        <v>269.66666666666669</v>
      </c>
    </row>
    <row r="242" spans="1:48" x14ac:dyDescent="0.3">
      <c r="A242" t="s">
        <v>1181</v>
      </c>
      <c r="B242" t="s">
        <v>1182</v>
      </c>
      <c r="C242" t="s">
        <v>3090</v>
      </c>
      <c r="D242" t="s">
        <v>380</v>
      </c>
      <c r="E242">
        <v>10063.1022318</v>
      </c>
      <c r="F242">
        <v>738.6</v>
      </c>
      <c r="G242">
        <v>56.223916585294397</v>
      </c>
      <c r="H242">
        <f>(Table2[[#This Row],[1Y Return vs Nifty]]-AVERAGE(Table2[1Y Return vs Nifty]))/_xlfn.STDEV.P(Table2[1Y Return vs Nifty])</f>
        <v>0.33250200984042499</v>
      </c>
      <c r="I242">
        <v>26.088642399765099</v>
      </c>
      <c r="J242">
        <f>(Table2[[#This Row],[1M Return vs Nifty]]-AVERAGE(Table2[1M Return vs Nifty]))/_xlfn.STDEV.P(Table2[1M Return vs Nifty])</f>
        <v>2.5219721070250078</v>
      </c>
      <c r="K242">
        <v>33.82654086622</v>
      </c>
      <c r="L242">
        <f>(Table2[[#This Row],[6M Return vs Nifty]]-AVERAGE(Table2[6M Return vs Nifty]))/_xlfn.STDEV.P(Table2[6M Return vs Nifty])</f>
        <v>0.81741470337917432</v>
      </c>
      <c r="M242">
        <v>16.580331771205199</v>
      </c>
      <c r="N242">
        <f>(Table2[[#This Row],[1W Return vs Nifty]]-AVERAGE(Table2[1W Return vs Nifty]))/_xlfn.STDEV.P(Table2[1W Return vs Nifty])</f>
        <v>3.2942348231029959</v>
      </c>
      <c r="O242">
        <v>677.92</v>
      </c>
      <c r="P242">
        <v>634.30648350498598</v>
      </c>
      <c r="Q242">
        <v>538.85920484685903</v>
      </c>
      <c r="R242">
        <v>61.234870724053799</v>
      </c>
      <c r="S242" s="1">
        <f>(Table2[[#This Row],[Close Price]]-Table2[[#This Row],[20D EMA]])/Table2[[#This Row],[20D EMA]]</f>
        <v>8.9509086617890116E-2</v>
      </c>
      <c r="T242" s="1">
        <f>(Table2[[#This Row],[Close Price]]-Table2[[#This Row],[50D EMA]])/Table2[[#This Row],[50D EMA]]</f>
        <v>0.16442133133925982</v>
      </c>
      <c r="U242" s="1">
        <f>(Table2[[#This Row],[Close Price]]-Table2[[#This Row],[200D EMA]])/Table2[[#This Row],[200D EMA]]</f>
        <v>0.370673440031346</v>
      </c>
      <c r="V242">
        <v>1.52447734030503</v>
      </c>
      <c r="W242">
        <v>720.55</v>
      </c>
      <c r="X242">
        <v>742.25</v>
      </c>
      <c r="Y242">
        <v>734.8</v>
      </c>
      <c r="Z242">
        <v>771</v>
      </c>
      <c r="AA242">
        <v>635.5</v>
      </c>
      <c r="AB242">
        <v>793</v>
      </c>
      <c r="AC242" s="1">
        <f>(Table2[[#This Row],[Close Price]]/Table2[[#This Row],[Day Low]])-1</f>
        <v>2.5050308791895182E-2</v>
      </c>
      <c r="AD242" s="1">
        <f>(Table2[[#This Row],[Day High]]/Table2[[#This Row],[Close Price]])-1</f>
        <v>4.9417817492554139E-3</v>
      </c>
      <c r="AE242" s="1">
        <f>(Table2[[#This Row],[Close Price]]/Table2[[#This Row],[Current Week Low]])-1</f>
        <v>5.1714752313556378E-3</v>
      </c>
      <c r="AF242" s="1">
        <f>(Table2[[#This Row],[Current Week High]]/Table2[[#This Row],[Close Price]])-1</f>
        <v>4.386677497969127E-2</v>
      </c>
      <c r="AG242" s="1">
        <f>(Table2[[#This Row],[Close Price]]/Table2[[#This Row],[Current Month Low]])-1</f>
        <v>0.16223446105428807</v>
      </c>
      <c r="AH242" s="1">
        <f>(Table2[[#This Row],[Current Month High]]/Table2[[#This Row],[Close Price]])-1</f>
        <v>7.3652856756024843E-2</v>
      </c>
      <c r="AI242">
        <v>7.3652856756024798</v>
      </c>
      <c r="AJ242">
        <v>91.396734905415897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0.25</v>
      </c>
      <c r="AM242" t="s">
        <v>3133</v>
      </c>
      <c r="AN242">
        <v>5.08</v>
      </c>
      <c r="AO242" t="s">
        <v>3133</v>
      </c>
      <c r="AP242">
        <v>1.7508367779411001E-2</v>
      </c>
      <c r="AQ242">
        <f>(Table2[[#This Row],[Sharpe Ratio]]-AVERAGE(Table2[Sharpe Ratio]))/_xlfn.STDEV.P(Table2[Sharpe Ratio])</f>
        <v>-0.54155723029960523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6.424566413047998</v>
      </c>
      <c r="AS242">
        <f>_xlfn.RANK.AVG(Table2[[#This Row],[1Y Return vs Nifty Z-Score]],Table2[1Y Return vs Nifty Z-Score])</f>
        <v>205</v>
      </c>
      <c r="AT242">
        <f>_xlfn.RANK.AVG(Table2[[#This Row],[6M Return vs Nifty Z-Score]],Table2[6M Return vs Nifty Z-Score])</f>
        <v>124</v>
      </c>
      <c r="AU242">
        <f>_xlfn.RANK.AVG(Table2[[#This Row],[Sharpe Ratio Z-Score]],Table2[Sharpe Ratio Z-Score])</f>
        <v>480</v>
      </c>
      <c r="AV242">
        <f>(Table2[[#This Row],[Rank 1Y]]+Table2[[#This Row],[Rank 6M]]+Table2[[#This Row],[Rank Sharpe]])/3</f>
        <v>269.66666666666669</v>
      </c>
    </row>
    <row r="243" spans="1:48" x14ac:dyDescent="0.3">
      <c r="A243" t="s">
        <v>1362</v>
      </c>
      <c r="B243" t="s">
        <v>1363</v>
      </c>
      <c r="C243" t="s">
        <v>3100</v>
      </c>
      <c r="D243" t="s">
        <v>95</v>
      </c>
      <c r="E243">
        <v>8048.1594904000003</v>
      </c>
      <c r="F243">
        <v>1035.5</v>
      </c>
      <c r="G243">
        <v>129.763483028612</v>
      </c>
      <c r="H243">
        <f>(Table2[[#This Row],[1Y Return vs Nifty]]-AVERAGE(Table2[1Y Return vs Nifty]))/_xlfn.STDEV.P(Table2[1Y Return vs Nifty])</f>
        <v>1.4389121396167712</v>
      </c>
      <c r="I243">
        <v>6.0307780350184403</v>
      </c>
      <c r="J243">
        <f>(Table2[[#This Row],[1M Return vs Nifty]]-AVERAGE(Table2[1M Return vs Nifty]))/_xlfn.STDEV.P(Table2[1M Return vs Nifty])</f>
        <v>0.60675846614086959</v>
      </c>
      <c r="K243">
        <v>21.498225004393301</v>
      </c>
      <c r="L243">
        <f>(Table2[[#This Row],[6M Return vs Nifty]]-AVERAGE(Table2[6M Return vs Nifty]))/_xlfn.STDEV.P(Table2[6M Return vs Nifty])</f>
        <v>0.41596881973915945</v>
      </c>
      <c r="M243">
        <v>6.8750336414573896</v>
      </c>
      <c r="N243">
        <f>(Table2[[#This Row],[1W Return vs Nifty]]-AVERAGE(Table2[1W Return vs Nifty]))/_xlfn.STDEV.P(Table2[1W Return vs Nifty])</f>
        <v>1.4173312989508045</v>
      </c>
      <c r="O243">
        <v>999.43</v>
      </c>
      <c r="P243">
        <v>981.20545615564401</v>
      </c>
      <c r="Q243">
        <v>820.64181653736705</v>
      </c>
      <c r="R243">
        <v>72.732828146157004</v>
      </c>
      <c r="S243" s="1">
        <f>(Table2[[#This Row],[Close Price]]-Table2[[#This Row],[20D EMA]])/Table2[[#This Row],[20D EMA]]</f>
        <v>3.6090571625826774E-2</v>
      </c>
      <c r="T243" s="1">
        <f>(Table2[[#This Row],[Close Price]]-Table2[[#This Row],[50D EMA]])/Table2[[#This Row],[50D EMA]]</f>
        <v>5.5334531115513383E-2</v>
      </c>
      <c r="U243" s="1">
        <f>(Table2[[#This Row],[Close Price]]-Table2[[#This Row],[200D EMA]])/Table2[[#This Row],[200D EMA]]</f>
        <v>0.26181724978287113</v>
      </c>
      <c r="V243">
        <v>0.77347596233442895</v>
      </c>
      <c r="W243">
        <v>1086</v>
      </c>
      <c r="X243">
        <v>1129</v>
      </c>
      <c r="Y243">
        <v>1011.55</v>
      </c>
      <c r="Z243">
        <v>1043</v>
      </c>
      <c r="AA243">
        <v>955</v>
      </c>
      <c r="AB243">
        <v>1057.5999999999999</v>
      </c>
      <c r="AC243" s="1">
        <f>(Table2[[#This Row],[Close Price]]/Table2[[#This Row],[Day Low]])-1</f>
        <v>-4.6500920810313096E-2</v>
      </c>
      <c r="AD243" s="1">
        <f>(Table2[[#This Row],[Day High]]/Table2[[#This Row],[Close Price]])-1</f>
        <v>9.0294543698696383E-2</v>
      </c>
      <c r="AE243" s="1">
        <f>(Table2[[#This Row],[Close Price]]/Table2[[#This Row],[Current Week Low]])-1</f>
        <v>2.3676536009094917E-2</v>
      </c>
      <c r="AF243" s="1">
        <f>(Table2[[#This Row],[Current Week High]]/Table2[[#This Row],[Close Price]])-1</f>
        <v>7.2428778367938929E-3</v>
      </c>
      <c r="AG243" s="1">
        <f>(Table2[[#This Row],[Close Price]]/Table2[[#This Row],[Current Month Low]])-1</f>
        <v>8.4293193717277504E-2</v>
      </c>
      <c r="AH243" s="1">
        <f>(Table2[[#This Row],[Current Month High]]/Table2[[#This Row],[Close Price]])-1</f>
        <v>2.1342346692418968E-2</v>
      </c>
      <c r="AI243">
        <v>13.6648961854176</v>
      </c>
      <c r="AJ243">
        <v>172.5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0.08</v>
      </c>
      <c r="AM243" t="s">
        <v>3133</v>
      </c>
      <c r="AN243">
        <v>10.42</v>
      </c>
      <c r="AO243" t="s">
        <v>3133</v>
      </c>
      <c r="AQ243">
        <f>(Table2[[#This Row],[Sharpe Ratio]]-AVERAGE(Table2[Sharpe Ratio]))/_xlfn.STDEV.P(Table2[Sharpe Ratio])</f>
        <v>-0.74145031068490286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3.1375204137627017</v>
      </c>
      <c r="AS243">
        <f>_xlfn.RANK.AVG(Table2[[#This Row],[1Y Return vs Nifty Z-Score]],Table2[1Y Return vs Nifty Z-Score])</f>
        <v>59</v>
      </c>
      <c r="AT243">
        <f>_xlfn.RANK.AVG(Table2[[#This Row],[6M Return vs Nifty Z-Score]],Table2[6M Return vs Nifty Z-Score])</f>
        <v>206</v>
      </c>
      <c r="AU243">
        <f>_xlfn.RANK.AVG(Table2[[#This Row],[Sharpe Ratio Z-Score]],Table2[Sharpe Ratio Z-Score])</f>
        <v>550.5</v>
      </c>
      <c r="AV243">
        <f>(Table2[[#This Row],[Rank 1Y]]+Table2[[#This Row],[Rank 6M]]+Table2[[#This Row],[Rank Sharpe]])/3</f>
        <v>271.83333333333331</v>
      </c>
    </row>
    <row r="244" spans="1:48" x14ac:dyDescent="0.3">
      <c r="A244" t="s">
        <v>1504</v>
      </c>
      <c r="B244" t="s">
        <v>1505</v>
      </c>
      <c r="C244" t="s">
        <v>609</v>
      </c>
      <c r="D244" t="s">
        <v>465</v>
      </c>
      <c r="E244">
        <v>6507.0656639999997</v>
      </c>
      <c r="F244">
        <v>921.7</v>
      </c>
      <c r="G244">
        <v>55.923590685887199</v>
      </c>
      <c r="H244">
        <f>(Table2[[#This Row],[1Y Return vs Nifty]]-AVERAGE(Table2[1Y Return vs Nifty]))/_xlfn.STDEV.P(Table2[1Y Return vs Nifty])</f>
        <v>0.32798357665664452</v>
      </c>
      <c r="I244">
        <v>-3.4735236362888302</v>
      </c>
      <c r="J244">
        <f>(Table2[[#This Row],[1M Return vs Nifty]]-AVERAGE(Table2[1M Return vs Nifty]))/_xlfn.STDEV.P(Table2[1M Return vs Nifty])</f>
        <v>-0.30075431173783895</v>
      </c>
      <c r="K244">
        <v>-7.4109984974330496</v>
      </c>
      <c r="L244">
        <f>(Table2[[#This Row],[6M Return vs Nifty]]-AVERAGE(Table2[6M Return vs Nifty]))/_xlfn.STDEV.P(Table2[6M Return vs Nifty])</f>
        <v>-0.52539972598187523</v>
      </c>
      <c r="M244">
        <v>-2.9942150512055399</v>
      </c>
      <c r="N244">
        <f>(Table2[[#This Row],[1W Return vs Nifty]]-AVERAGE(Table2[1W Return vs Nifty]))/_xlfn.STDEV.P(Table2[1W Return vs Nifty])</f>
        <v>-0.49127855562094769</v>
      </c>
      <c r="O244">
        <v>950.97</v>
      </c>
      <c r="P244">
        <v>921.39349503830397</v>
      </c>
      <c r="Q244">
        <v>830.13718007907698</v>
      </c>
      <c r="R244">
        <v>39.911392286428999</v>
      </c>
      <c r="S244" s="1">
        <f>(Table2[[#This Row],[Close Price]]-Table2[[#This Row],[20D EMA]])/Table2[[#This Row],[20D EMA]]</f>
        <v>-3.0779099235517398E-2</v>
      </c>
      <c r="T244" s="1">
        <f>(Table2[[#This Row],[Close Price]]-Table2[[#This Row],[50D EMA]])/Table2[[#This Row],[50D EMA]]</f>
        <v>3.3265370696299067E-4</v>
      </c>
      <c r="U244" s="1">
        <f>(Table2[[#This Row],[Close Price]]-Table2[[#This Row],[200D EMA]])/Table2[[#This Row],[200D EMA]]</f>
        <v>0.11029842069259083</v>
      </c>
      <c r="V244">
        <v>2.4018510973352001</v>
      </c>
      <c r="W244">
        <v>906.95</v>
      </c>
      <c r="X244">
        <v>920</v>
      </c>
      <c r="Y244">
        <v>901.15</v>
      </c>
      <c r="Z244">
        <v>927.8</v>
      </c>
      <c r="AA244">
        <v>891.1</v>
      </c>
      <c r="AB244">
        <v>1128</v>
      </c>
      <c r="AC244" s="1">
        <f>(Table2[[#This Row],[Close Price]]/Table2[[#This Row],[Day Low]])-1</f>
        <v>1.6263300071668763E-2</v>
      </c>
      <c r="AD244" s="1">
        <f>(Table2[[#This Row],[Day High]]/Table2[[#This Row],[Close Price]])-1</f>
        <v>-1.8444179234025082E-3</v>
      </c>
      <c r="AE244" s="1">
        <f>(Table2[[#This Row],[Close Price]]/Table2[[#This Row],[Current Week Low]])-1</f>
        <v>2.2804194640182018E-2</v>
      </c>
      <c r="AF244" s="1">
        <f>(Table2[[#This Row],[Current Week High]]/Table2[[#This Row],[Close Price]])-1</f>
        <v>6.6182054898555887E-3</v>
      </c>
      <c r="AG244" s="1">
        <f>(Table2[[#This Row],[Close Price]]/Table2[[#This Row],[Current Month Low]])-1</f>
        <v>3.4339580294018734E-2</v>
      </c>
      <c r="AH244" s="1">
        <f>(Table2[[#This Row],[Current Month High]]/Table2[[#This Row],[Close Price]])-1</f>
        <v>0.22382553976348052</v>
      </c>
      <c r="AI244">
        <v>22.382553976347999</v>
      </c>
      <c r="AJ244">
        <v>84.524524524524494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-0.03</v>
      </c>
      <c r="AM244" t="s">
        <v>3132</v>
      </c>
      <c r="AN244">
        <v>-6.98</v>
      </c>
      <c r="AO244" t="s">
        <v>3132</v>
      </c>
      <c r="AP244">
        <v>0.14851346167625101</v>
      </c>
      <c r="AQ244">
        <f>(Table2[[#This Row],[Sharpe Ratio]]-AVERAGE(Table2[Sharpe Ratio]))/_xlfn.STDEV.P(Table2[Sharpe Ratio])</f>
        <v>0.95412826678020624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-3.5320749903811066E-2</v>
      </c>
      <c r="AS244">
        <f>_xlfn.RANK.AVG(Table2[[#This Row],[1Y Return vs Nifty Z-Score]],Table2[1Y Return vs Nifty Z-Score])</f>
        <v>207</v>
      </c>
      <c r="AT244">
        <f>_xlfn.RANK.AVG(Table2[[#This Row],[6M Return vs Nifty Z-Score]],Table2[6M Return vs Nifty Z-Score])</f>
        <v>487</v>
      </c>
      <c r="AU244">
        <f>_xlfn.RANK.AVG(Table2[[#This Row],[Sharpe Ratio Z-Score]],Table2[Sharpe Ratio Z-Score])</f>
        <v>124</v>
      </c>
      <c r="AV244">
        <f>(Table2[[#This Row],[Rank 1Y]]+Table2[[#This Row],[Rank 6M]]+Table2[[#This Row],[Rank Sharpe]])/3</f>
        <v>272.66666666666669</v>
      </c>
    </row>
    <row r="245" spans="1:48" x14ac:dyDescent="0.3">
      <c r="A245" t="s">
        <v>1558</v>
      </c>
      <c r="B245" t="s">
        <v>1559</v>
      </c>
      <c r="C245" t="s">
        <v>3104</v>
      </c>
      <c r="D245" t="s">
        <v>1560</v>
      </c>
      <c r="E245">
        <v>6107.2388257599996</v>
      </c>
      <c r="F245">
        <v>342.8</v>
      </c>
      <c r="G245">
        <v>17.1599485507701</v>
      </c>
      <c r="H245">
        <f>(Table2[[#This Row],[1Y Return vs Nifty]]-AVERAGE(Table2[1Y Return vs Nifty]))/_xlfn.STDEV.P(Table2[1Y Return vs Nifty])</f>
        <v>-0.25521929493461093</v>
      </c>
      <c r="I245">
        <v>-13.2012817331516</v>
      </c>
      <c r="J245">
        <f>(Table2[[#This Row],[1M Return vs Nifty]]-AVERAGE(Table2[1M Return vs Nifty]))/_xlfn.STDEV.P(Table2[1M Return vs Nifty])</f>
        <v>-1.2296036978707785</v>
      </c>
      <c r="K245">
        <v>10.5868051811775</v>
      </c>
      <c r="L245">
        <f>(Table2[[#This Row],[6M Return vs Nifty]]-AVERAGE(Table2[6M Return vs Nifty]))/_xlfn.STDEV.P(Table2[6M Return vs Nifty])</f>
        <v>6.0661199315407414E-2</v>
      </c>
      <c r="M245">
        <v>2.1376319230303702</v>
      </c>
      <c r="N245">
        <f>(Table2[[#This Row],[1W Return vs Nifty]]-AVERAGE(Table2[1W Return vs Nifty]))/_xlfn.STDEV.P(Table2[1W Return vs Nifty])</f>
        <v>0.50116717274159028</v>
      </c>
      <c r="O245">
        <v>342.28</v>
      </c>
      <c r="P245">
        <v>333.29050948975998</v>
      </c>
      <c r="Q245">
        <v>290.30148540398898</v>
      </c>
      <c r="R245">
        <v>52.056314389314501</v>
      </c>
      <c r="S245" s="1">
        <f>(Table2[[#This Row],[Close Price]]-Table2[[#This Row],[20D EMA]])/Table2[[#This Row],[20D EMA]]</f>
        <v>1.5192240271124189E-3</v>
      </c>
      <c r="T245" s="1">
        <f>(Table2[[#This Row],[Close Price]]-Table2[[#This Row],[50D EMA]])/Table2[[#This Row],[50D EMA]]</f>
        <v>2.8532137098047784E-2</v>
      </c>
      <c r="U245" s="1">
        <f>(Table2[[#This Row],[Close Price]]-Table2[[#This Row],[200D EMA]])/Table2[[#This Row],[200D EMA]]</f>
        <v>0.18084135712551769</v>
      </c>
      <c r="V245">
        <v>0.77751345739647004</v>
      </c>
      <c r="W245">
        <v>339.95</v>
      </c>
      <c r="X245">
        <v>346.7</v>
      </c>
      <c r="Y245">
        <v>338</v>
      </c>
      <c r="Z245">
        <v>350.85</v>
      </c>
      <c r="AA245">
        <v>306.25</v>
      </c>
      <c r="AB245">
        <v>355.45</v>
      </c>
      <c r="AC245" s="1">
        <f>(Table2[[#This Row],[Close Price]]/Table2[[#This Row],[Day Low]])-1</f>
        <v>8.3835858214444947E-3</v>
      </c>
      <c r="AD245" s="1">
        <f>(Table2[[#This Row],[Day High]]/Table2[[#This Row],[Close Price]])-1</f>
        <v>1.1376896149358107E-2</v>
      </c>
      <c r="AE245" s="1">
        <f>(Table2[[#This Row],[Close Price]]/Table2[[#This Row],[Current Week Low]])-1</f>
        <v>1.4201183431952646E-2</v>
      </c>
      <c r="AF245" s="1">
        <f>(Table2[[#This Row],[Current Week High]]/Table2[[#This Row],[Close Price]])-1</f>
        <v>2.3483080513418964E-2</v>
      </c>
      <c r="AG245" s="1">
        <f>(Table2[[#This Row],[Close Price]]/Table2[[#This Row],[Current Month Low]])-1</f>
        <v>0.11934693877551017</v>
      </c>
      <c r="AH245" s="1">
        <f>(Table2[[#This Row],[Current Month High]]/Table2[[#This Row],[Close Price]])-1</f>
        <v>3.6901983663943927E-2</v>
      </c>
      <c r="AI245">
        <v>17.823803967327802</v>
      </c>
      <c r="AJ245">
        <v>68.452088452088404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0.02</v>
      </c>
      <c r="AM245" t="s">
        <v>3133</v>
      </c>
      <c r="AN245">
        <v>-3.76</v>
      </c>
      <c r="AO245" t="s">
        <v>3132</v>
      </c>
      <c r="AP245">
        <v>0.13600457230409499</v>
      </c>
      <c r="AQ245">
        <f>(Table2[[#This Row],[Sharpe Ratio]]-AVERAGE(Table2[Sharpe Ratio]))/_xlfn.STDEV.P(Table2[Sharpe Ratio])</f>
        <v>0.81131424434805377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-0.11168037640033801</v>
      </c>
      <c r="AS245">
        <f>_xlfn.RANK.AVG(Table2[[#This Row],[1Y Return vs Nifty Z-Score]],Table2[1Y Return vs Nifty Z-Score])</f>
        <v>371</v>
      </c>
      <c r="AT245">
        <f>_xlfn.RANK.AVG(Table2[[#This Row],[6M Return vs Nifty Z-Score]],Table2[6M Return vs Nifty Z-Score])</f>
        <v>296</v>
      </c>
      <c r="AU245">
        <f>_xlfn.RANK.AVG(Table2[[#This Row],[Sharpe Ratio Z-Score]],Table2[Sharpe Ratio Z-Score])</f>
        <v>151</v>
      </c>
      <c r="AV245">
        <f>(Table2[[#This Row],[Rank 1Y]]+Table2[[#This Row],[Rank 6M]]+Table2[[#This Row],[Rank Sharpe]])/3</f>
        <v>272.66666666666669</v>
      </c>
    </row>
    <row r="246" spans="1:48" x14ac:dyDescent="0.3">
      <c r="A246" t="s">
        <v>686</v>
      </c>
      <c r="B246" t="s">
        <v>687</v>
      </c>
      <c r="C246" t="s">
        <v>3086</v>
      </c>
      <c r="D246" t="s">
        <v>302</v>
      </c>
      <c r="E246">
        <v>25232.512015839999</v>
      </c>
      <c r="F246">
        <v>255.1</v>
      </c>
      <c r="G246">
        <v>45.718677998243102</v>
      </c>
      <c r="H246">
        <f>(Table2[[#This Row],[1Y Return vs Nifty]]-AVERAGE(Table2[1Y Return vs Nifty]))/_xlfn.STDEV.P(Table2[1Y Return vs Nifty])</f>
        <v>0.17444964496294521</v>
      </c>
      <c r="I246">
        <v>2.73704685074263</v>
      </c>
      <c r="J246">
        <f>(Table2[[#This Row],[1M Return vs Nifty]]-AVERAGE(Table2[1M Return vs Nifty]))/_xlfn.STDEV.P(Table2[1M Return vs Nifty])</f>
        <v>0.29225843867943774</v>
      </c>
      <c r="K246">
        <v>19.064603491504201</v>
      </c>
      <c r="L246">
        <f>(Table2[[#This Row],[6M Return vs Nifty]]-AVERAGE(Table2[6M Return vs Nifty]))/_xlfn.STDEV.P(Table2[6M Return vs Nifty])</f>
        <v>0.33672301279871686</v>
      </c>
      <c r="M246">
        <v>0.25369607594447602</v>
      </c>
      <c r="N246">
        <f>(Table2[[#This Row],[1W Return vs Nifty]]-AVERAGE(Table2[1W Return vs Nifty]))/_xlfn.STDEV.P(Table2[1W Return vs Nifty])</f>
        <v>0.13683361148456569</v>
      </c>
      <c r="O246">
        <v>253.5</v>
      </c>
      <c r="P246">
        <v>238.52604538450399</v>
      </c>
      <c r="Q246">
        <v>199.47271080550701</v>
      </c>
      <c r="R246">
        <v>49.590708989018196</v>
      </c>
      <c r="S246" s="1">
        <f>(Table2[[#This Row],[Close Price]]-Table2[[#This Row],[20D EMA]])/Table2[[#This Row],[20D EMA]]</f>
        <v>6.3116370808678273E-3</v>
      </c>
      <c r="T246" s="1">
        <f>(Table2[[#This Row],[Close Price]]-Table2[[#This Row],[50D EMA]])/Table2[[#This Row],[50D EMA]]</f>
        <v>6.9484884087935933E-2</v>
      </c>
      <c r="U246" s="1">
        <f>(Table2[[#This Row],[Close Price]]-Table2[[#This Row],[200D EMA]])/Table2[[#This Row],[200D EMA]]</f>
        <v>0.27887167607969982</v>
      </c>
      <c r="V246">
        <v>0.80909648717693405</v>
      </c>
      <c r="W246">
        <v>254.5</v>
      </c>
      <c r="X246">
        <v>258.39999999999998</v>
      </c>
      <c r="Y246">
        <v>253</v>
      </c>
      <c r="Z246">
        <v>263</v>
      </c>
      <c r="AA246">
        <v>240</v>
      </c>
      <c r="AB246">
        <v>266.85000000000002</v>
      </c>
      <c r="AC246" s="1">
        <f>(Table2[[#This Row],[Close Price]]/Table2[[#This Row],[Day Low]])-1</f>
        <v>2.3575638506876384E-3</v>
      </c>
      <c r="AD246" s="1">
        <f>(Table2[[#This Row],[Day High]]/Table2[[#This Row],[Close Price]])-1</f>
        <v>1.2936103488827788E-2</v>
      </c>
      <c r="AE246" s="1">
        <f>(Table2[[#This Row],[Close Price]]/Table2[[#This Row],[Current Week Low]])-1</f>
        <v>8.3003952569169481E-3</v>
      </c>
      <c r="AF246" s="1">
        <f>(Table2[[#This Row],[Current Week High]]/Table2[[#This Row],[Close Price]])-1</f>
        <v>3.0968247745982058E-2</v>
      </c>
      <c r="AG246" s="1">
        <f>(Table2[[#This Row],[Close Price]]/Table2[[#This Row],[Current Month Low]])-1</f>
        <v>6.2916666666666732E-2</v>
      </c>
      <c r="AH246" s="1">
        <f>(Table2[[#This Row],[Current Month High]]/Table2[[#This Row],[Close Price]])-1</f>
        <v>4.6060368482947922E-2</v>
      </c>
      <c r="AI246">
        <v>9.6824774598196903</v>
      </c>
      <c r="AJ246">
        <v>92.673716012084498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0.24</v>
      </c>
      <c r="AM246" t="s">
        <v>3133</v>
      </c>
      <c r="AN246">
        <v>-5.85</v>
      </c>
      <c r="AO246" t="s">
        <v>3132</v>
      </c>
      <c r="AP246">
        <v>6.4583115524099996E-2</v>
      </c>
      <c r="AQ246">
        <f>(Table2[[#This Row],[Sharpe Ratio]]-AVERAGE(Table2[Sharpe Ratio]))/_xlfn.STDEV.P(Table2[Sharpe Ratio])</f>
        <v>-4.1047131030946581E-3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0.93615999482257073</v>
      </c>
      <c r="AS246">
        <f>_xlfn.RANK.AVG(Table2[[#This Row],[1Y Return vs Nifty Z-Score]],Table2[1Y Return vs Nifty Z-Score])</f>
        <v>249</v>
      </c>
      <c r="AT246">
        <f>_xlfn.RANK.AVG(Table2[[#This Row],[6M Return vs Nifty Z-Score]],Table2[6M Return vs Nifty Z-Score])</f>
        <v>230</v>
      </c>
      <c r="AU246">
        <f>_xlfn.RANK.AVG(Table2[[#This Row],[Sharpe Ratio Z-Score]],Table2[Sharpe Ratio Z-Score])</f>
        <v>348</v>
      </c>
      <c r="AV246">
        <f>(Table2[[#This Row],[Rank 1Y]]+Table2[[#This Row],[Rank 6M]]+Table2[[#This Row],[Rank Sharpe]])/3</f>
        <v>275.66666666666669</v>
      </c>
    </row>
    <row r="247" spans="1:48" x14ac:dyDescent="0.3">
      <c r="A247" t="s">
        <v>737</v>
      </c>
      <c r="B247" t="s">
        <v>738</v>
      </c>
      <c r="C247" t="s">
        <v>3087</v>
      </c>
      <c r="D247" t="s">
        <v>739</v>
      </c>
      <c r="E247">
        <v>21895.814423250002</v>
      </c>
      <c r="F247">
        <v>1561.5</v>
      </c>
      <c r="G247">
        <v>20.945453254104802</v>
      </c>
      <c r="H247">
        <f>(Table2[[#This Row],[1Y Return vs Nifty]]-AVERAGE(Table2[1Y Return vs Nifty]))/_xlfn.STDEV.P(Table2[1Y Return vs Nifty])</f>
        <v>-0.1982659981904186</v>
      </c>
      <c r="I247">
        <v>12.817182452264399</v>
      </c>
      <c r="J247">
        <f>(Table2[[#This Row],[1M Return vs Nifty]]-AVERAGE(Table2[1M Return vs Nifty]))/_xlfn.STDEV.P(Table2[1M Return vs Nifty])</f>
        <v>1.2547543881449017</v>
      </c>
      <c r="K247">
        <v>27.291724559942899</v>
      </c>
      <c r="L247">
        <f>(Table2[[#This Row],[6M Return vs Nifty]]-AVERAGE(Table2[6M Return vs Nifty]))/_xlfn.STDEV.P(Table2[6M Return vs Nifty])</f>
        <v>0.6046220449251849</v>
      </c>
      <c r="M247">
        <v>8.2738833028124397</v>
      </c>
      <c r="N247">
        <f>(Table2[[#This Row],[1W Return vs Nifty]]-AVERAGE(Table2[1W Return vs Nifty]))/_xlfn.STDEV.P(Table2[1W Return vs Nifty])</f>
        <v>1.6878542467321744</v>
      </c>
      <c r="O247">
        <v>1463.17</v>
      </c>
      <c r="P247">
        <v>1372.5821074978501</v>
      </c>
      <c r="Q247">
        <v>1215.6416226051599</v>
      </c>
      <c r="R247">
        <v>65.831419408943006</v>
      </c>
      <c r="S247" s="1">
        <f>(Table2[[#This Row],[Close Price]]-Table2[[#This Row],[20D EMA]])/Table2[[#This Row],[20D EMA]]</f>
        <v>6.72034008351729E-2</v>
      </c>
      <c r="T247" s="1">
        <f>(Table2[[#This Row],[Close Price]]-Table2[[#This Row],[50D EMA]])/Table2[[#This Row],[50D EMA]]</f>
        <v>0.1376368608261534</v>
      </c>
      <c r="U247" s="1">
        <f>(Table2[[#This Row],[Close Price]]-Table2[[#This Row],[200D EMA]])/Table2[[#This Row],[200D EMA]]</f>
        <v>0.28450685708971879</v>
      </c>
      <c r="V247">
        <v>1.4511793586633801</v>
      </c>
      <c r="W247">
        <v>1547.25</v>
      </c>
      <c r="X247">
        <v>1569.95</v>
      </c>
      <c r="Y247">
        <v>1555.55</v>
      </c>
      <c r="Z247">
        <v>1618.8</v>
      </c>
      <c r="AA247">
        <v>1419.05</v>
      </c>
      <c r="AB247">
        <v>1634</v>
      </c>
      <c r="AC247" s="1">
        <f>(Table2[[#This Row],[Close Price]]/Table2[[#This Row],[Day Low]])-1</f>
        <v>9.2098885118758744E-3</v>
      </c>
      <c r="AD247" s="1">
        <f>(Table2[[#This Row],[Day High]]/Table2[[#This Row],[Close Price]])-1</f>
        <v>5.4114633365354159E-3</v>
      </c>
      <c r="AE247" s="1">
        <f>(Table2[[#This Row],[Close Price]]/Table2[[#This Row],[Current Week Low]])-1</f>
        <v>3.8250136607631546E-3</v>
      </c>
      <c r="AF247" s="1">
        <f>(Table2[[#This Row],[Current Week High]]/Table2[[#This Row],[Close Price]])-1</f>
        <v>3.6695485110470605E-2</v>
      </c>
      <c r="AG247" s="1">
        <f>(Table2[[#This Row],[Close Price]]/Table2[[#This Row],[Current Month Low]])-1</f>
        <v>0.10038405975828901</v>
      </c>
      <c r="AH247" s="1">
        <f>(Table2[[#This Row],[Current Month High]]/Table2[[#This Row],[Close Price]])-1</f>
        <v>4.6429715017611173E-2</v>
      </c>
      <c r="AI247">
        <v>4.6429715017611102</v>
      </c>
      <c r="AJ247">
        <v>58.022567423974003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0.14000000000000001</v>
      </c>
      <c r="AM247" t="s">
        <v>3133</v>
      </c>
      <c r="AN247">
        <v>8.9</v>
      </c>
      <c r="AO247" t="s">
        <v>3133</v>
      </c>
      <c r="AP247">
        <v>7.2326838433991E-2</v>
      </c>
      <c r="AQ247">
        <f>(Table2[[#This Row],[Sharpe Ratio]]-AVERAGE(Table2[Sharpe Ratio]))/_xlfn.STDEV.P(Table2[Sharpe Ratio])</f>
        <v>8.4305391460083909E-2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3.4332700730719266</v>
      </c>
      <c r="AS247">
        <f>_xlfn.RANK.AVG(Table2[[#This Row],[1Y Return vs Nifty Z-Score]],Table2[1Y Return vs Nifty Z-Score])</f>
        <v>346</v>
      </c>
      <c r="AT247">
        <f>_xlfn.RANK.AVG(Table2[[#This Row],[6M Return vs Nifty Z-Score]],Table2[6M Return vs Nifty Z-Score])</f>
        <v>160</v>
      </c>
      <c r="AU247">
        <f>_xlfn.RANK.AVG(Table2[[#This Row],[Sharpe Ratio Z-Score]],Table2[Sharpe Ratio Z-Score])</f>
        <v>321</v>
      </c>
      <c r="AV247">
        <f>(Table2[[#This Row],[Rank 1Y]]+Table2[[#This Row],[Rank 6M]]+Table2[[#This Row],[Rank Sharpe]])/3</f>
        <v>275.66666666666669</v>
      </c>
    </row>
    <row r="248" spans="1:48" x14ac:dyDescent="0.3">
      <c r="A248" t="s">
        <v>691</v>
      </c>
      <c r="B248" t="s">
        <v>692</v>
      </c>
      <c r="C248" t="s">
        <v>3096</v>
      </c>
      <c r="D248" t="s">
        <v>311</v>
      </c>
      <c r="E248">
        <v>24586.19281533</v>
      </c>
      <c r="F248">
        <v>393.15</v>
      </c>
      <c r="G248">
        <v>65.486011174684293</v>
      </c>
      <c r="H248">
        <f>(Table2[[#This Row],[1Y Return vs Nifty]]-AVERAGE(Table2[1Y Return vs Nifty]))/_xlfn.STDEV.P(Table2[1Y Return vs Nifty])</f>
        <v>0.47185114898100333</v>
      </c>
      <c r="I248">
        <v>-8.54559049422725</v>
      </c>
      <c r="J248">
        <f>(Table2[[#This Row],[1M Return vs Nifty]]-AVERAGE(Table2[1M Return vs Nifty]))/_xlfn.STDEV.P(Table2[1M Return vs Nifty])</f>
        <v>-0.78505769803819314</v>
      </c>
      <c r="K248">
        <v>-12.109736729682</v>
      </c>
      <c r="L248">
        <f>(Table2[[#This Row],[6M Return vs Nifty]]-AVERAGE(Table2[6M Return vs Nifty]))/_xlfn.STDEV.P(Table2[6M Return vs Nifty])</f>
        <v>-0.67840433283811208</v>
      </c>
      <c r="M248">
        <v>-7.2716013123813301</v>
      </c>
      <c r="N248">
        <f>(Table2[[#This Row],[1W Return vs Nifty]]-AVERAGE(Table2[1W Return vs Nifty]))/_xlfn.STDEV.P(Table2[1W Return vs Nifty])</f>
        <v>-1.3184804859927273</v>
      </c>
      <c r="O248">
        <v>409.14</v>
      </c>
      <c r="P248">
        <v>421.78541203814001</v>
      </c>
      <c r="Q248">
        <v>378.08362745935102</v>
      </c>
      <c r="R248">
        <v>40.1994068763154</v>
      </c>
      <c r="S248" s="1">
        <f>(Table2[[#This Row],[Close Price]]-Table2[[#This Row],[20D EMA]])/Table2[[#This Row],[20D EMA]]</f>
        <v>-3.9081976829447154E-2</v>
      </c>
      <c r="T248" s="1">
        <f>(Table2[[#This Row],[Close Price]]-Table2[[#This Row],[50D EMA]])/Table2[[#This Row],[50D EMA]]</f>
        <v>-6.7890949333142589E-2</v>
      </c>
      <c r="U248" s="1">
        <f>(Table2[[#This Row],[Close Price]]-Table2[[#This Row],[200D EMA]])/Table2[[#This Row],[200D EMA]]</f>
        <v>3.984931228546465E-2</v>
      </c>
      <c r="V248">
        <v>1.8828912971601901</v>
      </c>
      <c r="W248">
        <v>386.05</v>
      </c>
      <c r="X248">
        <v>393</v>
      </c>
      <c r="Y248">
        <v>382.25</v>
      </c>
      <c r="Z248">
        <v>398.95</v>
      </c>
      <c r="AA248">
        <v>356.65</v>
      </c>
      <c r="AB248">
        <v>444.9</v>
      </c>
      <c r="AC248" s="1">
        <f>(Table2[[#This Row],[Close Price]]/Table2[[#This Row],[Day Low]])-1</f>
        <v>1.8391400077710118E-2</v>
      </c>
      <c r="AD248" s="1">
        <f>(Table2[[#This Row],[Day High]]/Table2[[#This Row],[Close Price]])-1</f>
        <v>-3.8153376573824005E-4</v>
      </c>
      <c r="AE248" s="1">
        <f>(Table2[[#This Row],[Close Price]]/Table2[[#This Row],[Current Week Low]])-1</f>
        <v>2.8515369522563727E-2</v>
      </c>
      <c r="AF248" s="1">
        <f>(Table2[[#This Row],[Current Week High]]/Table2[[#This Row],[Close Price]])-1</f>
        <v>1.4752638941879725E-2</v>
      </c>
      <c r="AG248" s="1">
        <f>(Table2[[#This Row],[Close Price]]/Table2[[#This Row],[Current Month Low]])-1</f>
        <v>0.10234123089864022</v>
      </c>
      <c r="AH248" s="1">
        <f>(Table2[[#This Row],[Current Month High]]/Table2[[#This Row],[Close Price]])-1</f>
        <v>0.13162914917970236</v>
      </c>
      <c r="AI248">
        <v>27.737504769171998</v>
      </c>
      <c r="AJ248">
        <v>91.733723482077494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-0.24</v>
      </c>
      <c r="AM248" t="s">
        <v>3132</v>
      </c>
      <c r="AN248">
        <v>-5.89</v>
      </c>
      <c r="AO248" t="s">
        <v>3132</v>
      </c>
      <c r="AP248">
        <v>0.15228117276997</v>
      </c>
      <c r="AQ248">
        <f>(Table2[[#This Row],[Sharpe Ratio]]-AVERAGE(Table2[Sharpe Ratio]))/_xlfn.STDEV.P(Table2[Sharpe Ratio])</f>
        <v>0.99714423411732156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172</v>
      </c>
      <c r="AT248">
        <f>_xlfn.RANK.AVG(Table2[[#This Row],[6M Return vs Nifty Z-Score]],Table2[6M Return vs Nifty Z-Score])</f>
        <v>541</v>
      </c>
      <c r="AU248">
        <f>_xlfn.RANK.AVG(Table2[[#This Row],[Sharpe Ratio Z-Score]],Table2[Sharpe Ratio Z-Score])</f>
        <v>115</v>
      </c>
      <c r="AV248">
        <f>(Table2[[#This Row],[Rank 1Y]]+Table2[[#This Row],[Rank 6M]]+Table2[[#This Row],[Rank Sharpe]])/3</f>
        <v>276</v>
      </c>
    </row>
    <row r="249" spans="1:48" x14ac:dyDescent="0.3">
      <c r="A249" t="s">
        <v>381</v>
      </c>
      <c r="B249" t="s">
        <v>382</v>
      </c>
      <c r="C249" t="s">
        <v>3093</v>
      </c>
      <c r="D249" t="s">
        <v>206</v>
      </c>
      <c r="E249">
        <v>62935.672725500001</v>
      </c>
      <c r="F249">
        <v>4026.5</v>
      </c>
      <c r="G249">
        <v>8.4780198182973905</v>
      </c>
      <c r="H249">
        <f>(Table2[[#This Row],[1Y Return vs Nifty]]-AVERAGE(Table2[1Y Return vs Nifty]))/_xlfn.STDEV.P(Table2[1Y Return vs Nifty])</f>
        <v>-0.38583978075169828</v>
      </c>
      <c r="I249">
        <v>-4.7560118181490001</v>
      </c>
      <c r="J249">
        <f>(Table2[[#This Row],[1M Return vs Nifty]]-AVERAGE(Table2[1M Return vs Nifty]))/_xlfn.STDEV.P(Table2[1M Return vs Nifty])</f>
        <v>-0.4232119580507902</v>
      </c>
      <c r="K249">
        <v>21.3371537214345</v>
      </c>
      <c r="L249">
        <f>(Table2[[#This Row],[6M Return vs Nifty]]-AVERAGE(Table2[6M Return vs Nifty]))/_xlfn.STDEV.P(Table2[6M Return vs Nifty])</f>
        <v>0.41072386947659817</v>
      </c>
      <c r="M249">
        <v>-0.51284405831024504</v>
      </c>
      <c r="N249">
        <f>(Table2[[#This Row],[1W Return vs Nifty]]-AVERAGE(Table2[1W Return vs Nifty]))/_xlfn.STDEV.P(Table2[1W Return vs Nifty])</f>
        <v>-1.1407262742361892E-2</v>
      </c>
      <c r="O249">
        <v>4064.25</v>
      </c>
      <c r="P249">
        <v>4125.8979853814599</v>
      </c>
      <c r="Q249">
        <v>3652.7541095073998</v>
      </c>
      <c r="R249">
        <v>50.358108976356199</v>
      </c>
      <c r="S249" s="1">
        <f>(Table2[[#This Row],[Close Price]]-Table2[[#This Row],[20D EMA]])/Table2[[#This Row],[20D EMA]]</f>
        <v>-9.2883065756289591E-3</v>
      </c>
      <c r="T249" s="1">
        <f>(Table2[[#This Row],[Close Price]]-Table2[[#This Row],[50D EMA]])/Table2[[#This Row],[50D EMA]]</f>
        <v>-2.4091236800725221E-2</v>
      </c>
      <c r="U249" s="1">
        <f>(Table2[[#This Row],[Close Price]]-Table2[[#This Row],[200D EMA]])/Table2[[#This Row],[200D EMA]]</f>
        <v>0.10231892957694942</v>
      </c>
      <c r="V249">
        <v>0.53630381694290796</v>
      </c>
      <c r="W249">
        <v>3933</v>
      </c>
      <c r="X249">
        <v>4010</v>
      </c>
      <c r="Y249">
        <v>3865</v>
      </c>
      <c r="Z249">
        <v>4041.9</v>
      </c>
      <c r="AA249">
        <v>3784.9</v>
      </c>
      <c r="AB249">
        <v>4286.3999999999996</v>
      </c>
      <c r="AC249" s="1">
        <f>(Table2[[#This Row],[Close Price]]/Table2[[#This Row],[Day Low]])-1</f>
        <v>2.3773201118738818E-2</v>
      </c>
      <c r="AD249" s="1">
        <f>(Table2[[#This Row],[Day High]]/Table2[[#This Row],[Close Price]])-1</f>
        <v>-4.0978517322737273E-3</v>
      </c>
      <c r="AE249" s="1">
        <f>(Table2[[#This Row],[Close Price]]/Table2[[#This Row],[Current Week Low]])-1</f>
        <v>4.1785252263906836E-2</v>
      </c>
      <c r="AF249" s="1">
        <f>(Table2[[#This Row],[Current Week High]]/Table2[[#This Row],[Close Price]])-1</f>
        <v>3.8246616167887382E-3</v>
      </c>
      <c r="AG249" s="1">
        <f>(Table2[[#This Row],[Close Price]]/Table2[[#This Row],[Current Month Low]])-1</f>
        <v>6.3832597955031822E-2</v>
      </c>
      <c r="AH249" s="1">
        <f>(Table2[[#This Row],[Current Month High]]/Table2[[#This Row],[Close Price]])-1</f>
        <v>6.4547373649571416E-2</v>
      </c>
      <c r="AI249">
        <v>22.960387433254599</v>
      </c>
      <c r="AJ249">
        <v>54.142102442385699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-0.17</v>
      </c>
      <c r="AM249" t="s">
        <v>3132</v>
      </c>
      <c r="AN249">
        <v>-0.38</v>
      </c>
      <c r="AO249" t="s">
        <v>3132</v>
      </c>
      <c r="AP249">
        <v>0.11532427149777399</v>
      </c>
      <c r="AQ249">
        <f>(Table2[[#This Row],[Sharpe Ratio]]-AVERAGE(Table2[Sharpe Ratio]))/_xlfn.STDEV.P(Table2[Sharpe Ratio])</f>
        <v>0.57520719636090412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422</v>
      </c>
      <c r="AT249">
        <f>_xlfn.RANK.AVG(Table2[[#This Row],[6M Return vs Nifty Z-Score]],Table2[6M Return vs Nifty Z-Score])</f>
        <v>207</v>
      </c>
      <c r="AU249">
        <f>_xlfn.RANK.AVG(Table2[[#This Row],[Sharpe Ratio Z-Score]],Table2[Sharpe Ratio Z-Score])</f>
        <v>204</v>
      </c>
      <c r="AV249">
        <f>(Table2[[#This Row],[Rank 1Y]]+Table2[[#This Row],[Rank 6M]]+Table2[[#This Row],[Rank Sharpe]])/3</f>
        <v>277.66666666666669</v>
      </c>
    </row>
    <row r="250" spans="1:48" x14ac:dyDescent="0.3">
      <c r="A250" t="s">
        <v>618</v>
      </c>
      <c r="B250" t="s">
        <v>619</v>
      </c>
      <c r="C250" t="s">
        <v>3099</v>
      </c>
      <c r="D250" t="s">
        <v>260</v>
      </c>
      <c r="E250">
        <v>29549.813581440001</v>
      </c>
      <c r="F250">
        <v>1552.9</v>
      </c>
      <c r="G250">
        <v>21.480558222255599</v>
      </c>
      <c r="H250">
        <f>(Table2[[#This Row],[1Y Return vs Nifty]]-AVERAGE(Table2[1Y Return vs Nifty]))/_xlfn.STDEV.P(Table2[1Y Return vs Nifty])</f>
        <v>-0.190215290443698</v>
      </c>
      <c r="I250">
        <v>-9.2763540394871509</v>
      </c>
      <c r="J250">
        <f>(Table2[[#This Row],[1M Return vs Nifty]]-AVERAGE(Table2[1M Return vs Nifty]))/_xlfn.STDEV.P(Table2[1M Return vs Nifty])</f>
        <v>-0.85483423479663645</v>
      </c>
      <c r="K250">
        <v>22.3480642315306</v>
      </c>
      <c r="L250">
        <f>(Table2[[#This Row],[6M Return vs Nifty]]-AVERAGE(Table2[6M Return vs Nifty]))/_xlfn.STDEV.P(Table2[6M Return vs Nifty])</f>
        <v>0.44364206102481302</v>
      </c>
      <c r="M250">
        <v>-5.7969369104390296</v>
      </c>
      <c r="N250">
        <f>(Table2[[#This Row],[1W Return vs Nifty]]-AVERAGE(Table2[1W Return vs Nifty]))/_xlfn.STDEV.P(Table2[1W Return vs Nifty])</f>
        <v>-1.0332957574099269</v>
      </c>
      <c r="O250">
        <v>1646.05</v>
      </c>
      <c r="P250">
        <v>1639.46677518968</v>
      </c>
      <c r="Q250">
        <v>1407.4756693916299</v>
      </c>
      <c r="R250">
        <v>31.218821145304599</v>
      </c>
      <c r="S250" s="1">
        <f>(Table2[[#This Row],[Close Price]]-Table2[[#This Row],[20D EMA]])/Table2[[#This Row],[20D EMA]]</f>
        <v>-5.6590018529206199E-2</v>
      </c>
      <c r="T250" s="1">
        <f>(Table2[[#This Row],[Close Price]]-Table2[[#This Row],[50D EMA]])/Table2[[#This Row],[50D EMA]]</f>
        <v>-5.2801786836860085E-2</v>
      </c>
      <c r="U250" s="1">
        <f>(Table2[[#This Row],[Close Price]]-Table2[[#This Row],[200D EMA]])/Table2[[#This Row],[200D EMA]]</f>
        <v>0.10332280249734524</v>
      </c>
      <c r="V250">
        <v>0.85993678509896398</v>
      </c>
      <c r="W250">
        <v>1557</v>
      </c>
      <c r="X250">
        <v>1592</v>
      </c>
      <c r="Y250">
        <v>1506.8</v>
      </c>
      <c r="Z250">
        <v>1562.9</v>
      </c>
      <c r="AA250">
        <v>1506.8</v>
      </c>
      <c r="AB250">
        <v>1735.15</v>
      </c>
      <c r="AC250" s="1">
        <f>(Table2[[#This Row],[Close Price]]/Table2[[#This Row],[Day Low]])-1</f>
        <v>-2.6332691072574743E-3</v>
      </c>
      <c r="AD250" s="1">
        <f>(Table2[[#This Row],[Day High]]/Table2[[#This Row],[Close Price]])-1</f>
        <v>2.5178697920020587E-2</v>
      </c>
      <c r="AE250" s="1">
        <f>(Table2[[#This Row],[Close Price]]/Table2[[#This Row],[Current Week Low]])-1</f>
        <v>3.0594637642686662E-2</v>
      </c>
      <c r="AF250" s="1">
        <f>(Table2[[#This Row],[Current Week High]]/Table2[[#This Row],[Close Price]])-1</f>
        <v>6.4395646854271682E-3</v>
      </c>
      <c r="AG250" s="1">
        <f>(Table2[[#This Row],[Close Price]]/Table2[[#This Row],[Current Month Low]])-1</f>
        <v>3.0594637642686662E-2</v>
      </c>
      <c r="AH250" s="1">
        <f>(Table2[[#This Row],[Current Month High]]/Table2[[#This Row],[Close Price]])-1</f>
        <v>0.11736106639191179</v>
      </c>
      <c r="AI250">
        <v>18.562045205743999</v>
      </c>
      <c r="AJ250">
        <v>51.413806552262102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-0.12</v>
      </c>
      <c r="AM250" t="s">
        <v>3132</v>
      </c>
      <c r="AN250">
        <v>-9.92</v>
      </c>
      <c r="AO250" t="s">
        <v>3132</v>
      </c>
      <c r="AP250">
        <v>8.1613134074127999E-2</v>
      </c>
      <c r="AQ250">
        <f>(Table2[[#This Row],[Sharpe Ratio]]-AVERAGE(Table2[Sharpe Ratio]))/_xlfn.STDEV.P(Table2[Sharpe Ratio])</f>
        <v>0.19032705288865084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-1.4443761687367975</v>
      </c>
      <c r="AS250">
        <f>_xlfn.RANK.AVG(Table2[[#This Row],[1Y Return vs Nifty Z-Score]],Table2[1Y Return vs Nifty Z-Score])</f>
        <v>344</v>
      </c>
      <c r="AT250">
        <f>_xlfn.RANK.AVG(Table2[[#This Row],[6M Return vs Nifty Z-Score]],Table2[6M Return vs Nifty Z-Score])</f>
        <v>199</v>
      </c>
      <c r="AU250">
        <f>_xlfn.RANK.AVG(Table2[[#This Row],[Sharpe Ratio Z-Score]],Table2[Sharpe Ratio Z-Score])</f>
        <v>290</v>
      </c>
      <c r="AV250">
        <f>(Table2[[#This Row],[Rank 1Y]]+Table2[[#This Row],[Rank 6M]]+Table2[[#This Row],[Rank Sharpe]])/3</f>
        <v>277.66666666666669</v>
      </c>
    </row>
    <row r="251" spans="1:48" x14ac:dyDescent="0.3">
      <c r="A251" t="s">
        <v>934</v>
      </c>
      <c r="B251" t="s">
        <v>935</v>
      </c>
      <c r="C251" t="s">
        <v>3096</v>
      </c>
      <c r="D251" t="s">
        <v>800</v>
      </c>
      <c r="E251">
        <v>15597.415173400001</v>
      </c>
      <c r="F251">
        <v>379.1</v>
      </c>
      <c r="G251">
        <v>29.039485593072101</v>
      </c>
      <c r="H251">
        <f>(Table2[[#This Row],[1Y Return vs Nifty]]-AVERAGE(Table2[1Y Return vs Nifty]))/_xlfn.STDEV.P(Table2[1Y Return vs Nifty])</f>
        <v>-7.649047239270694E-2</v>
      </c>
      <c r="I251">
        <v>4.8566793992557802</v>
      </c>
      <c r="J251">
        <f>(Table2[[#This Row],[1M Return vs Nifty]]-AVERAGE(Table2[1M Return vs Nifty]))/_xlfn.STDEV.P(Table2[1M Return vs Nifty])</f>
        <v>0.49465033328758884</v>
      </c>
      <c r="K251">
        <v>-8.1698596675854898</v>
      </c>
      <c r="L251">
        <f>(Table2[[#This Row],[6M Return vs Nifty]]-AVERAGE(Table2[6M Return vs Nifty]))/_xlfn.STDEV.P(Table2[6M Return vs Nifty])</f>
        <v>-0.55011045666287861</v>
      </c>
      <c r="M251">
        <v>12.677934233042601</v>
      </c>
      <c r="N251">
        <f>(Table2[[#This Row],[1W Return vs Nifty]]-AVERAGE(Table2[1W Return vs Nifty]))/_xlfn.STDEV.P(Table2[1W Return vs Nifty])</f>
        <v>2.5395518041888168</v>
      </c>
      <c r="O251">
        <v>367.84</v>
      </c>
      <c r="P251">
        <v>357.39682351024402</v>
      </c>
      <c r="Q251">
        <v>326.56919691563297</v>
      </c>
      <c r="R251">
        <v>55.829595524772998</v>
      </c>
      <c r="S251" s="1">
        <f>(Table2[[#This Row],[Close Price]]-Table2[[#This Row],[20D EMA]])/Table2[[#This Row],[20D EMA]]</f>
        <v>3.061113527620718E-2</v>
      </c>
      <c r="T251" s="1">
        <f>(Table2[[#This Row],[Close Price]]-Table2[[#This Row],[50D EMA]])/Table2[[#This Row],[50D EMA]]</f>
        <v>6.0725711763730685E-2</v>
      </c>
      <c r="U251" s="1">
        <f>(Table2[[#This Row],[Close Price]]-Table2[[#This Row],[200D EMA]])/Table2[[#This Row],[200D EMA]]</f>
        <v>0.16085657673934889</v>
      </c>
      <c r="V251">
        <v>1.78025923887816</v>
      </c>
      <c r="W251">
        <v>374.05</v>
      </c>
      <c r="X251">
        <v>381.85</v>
      </c>
      <c r="Y251">
        <v>377.1</v>
      </c>
      <c r="Z251">
        <v>393</v>
      </c>
      <c r="AA251">
        <v>336</v>
      </c>
      <c r="AB251">
        <v>409.25</v>
      </c>
      <c r="AC251" s="1">
        <f>(Table2[[#This Row],[Close Price]]/Table2[[#This Row],[Day Low]])-1</f>
        <v>1.3500868867798443E-2</v>
      </c>
      <c r="AD251" s="1">
        <f>(Table2[[#This Row],[Day High]]/Table2[[#This Row],[Close Price]])-1</f>
        <v>7.254022685307282E-3</v>
      </c>
      <c r="AE251" s="1">
        <f>(Table2[[#This Row],[Close Price]]/Table2[[#This Row],[Current Week Low]])-1</f>
        <v>5.3036329885971512E-3</v>
      </c>
      <c r="AF251" s="1">
        <f>(Table2[[#This Row],[Current Week High]]/Table2[[#This Row],[Close Price]])-1</f>
        <v>3.666578739118953E-2</v>
      </c>
      <c r="AG251" s="1">
        <f>(Table2[[#This Row],[Close Price]]/Table2[[#This Row],[Current Month Low]])-1</f>
        <v>0.12827380952380962</v>
      </c>
      <c r="AH251" s="1">
        <f>(Table2[[#This Row],[Current Month High]]/Table2[[#This Row],[Close Price]])-1</f>
        <v>7.9530466895278318E-2</v>
      </c>
      <c r="AI251">
        <v>13.4133474017409</v>
      </c>
      <c r="AJ251">
        <v>64.969538729329798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7.0000000000000007E-2</v>
      </c>
      <c r="AM251" t="s">
        <v>3133</v>
      </c>
      <c r="AN251">
        <v>13.05</v>
      </c>
      <c r="AO251" t="s">
        <v>3133</v>
      </c>
      <c r="AP251">
        <v>0.21366050175470899</v>
      </c>
      <c r="AQ251">
        <f>(Table2[[#This Row],[Sharpe Ratio]]-AVERAGE(Table2[Sharpe Ratio]))/_xlfn.STDEV.P(Table2[Sharpe Ratio])</f>
        <v>1.6979121924629401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4.1055134008837602</v>
      </c>
      <c r="AS251">
        <f>_xlfn.RANK.AVG(Table2[[#This Row],[1Y Return vs Nifty Z-Score]],Table2[1Y Return vs Nifty Z-Score])</f>
        <v>308</v>
      </c>
      <c r="AT251">
        <f>_xlfn.RANK.AVG(Table2[[#This Row],[6M Return vs Nifty Z-Score]],Table2[6M Return vs Nifty Z-Score])</f>
        <v>493</v>
      </c>
      <c r="AU251">
        <f>_xlfn.RANK.AVG(Table2[[#This Row],[Sharpe Ratio Z-Score]],Table2[Sharpe Ratio Z-Score])</f>
        <v>32</v>
      </c>
      <c r="AV251">
        <f>(Table2[[#This Row],[Rank 1Y]]+Table2[[#This Row],[Rank 6M]]+Table2[[#This Row],[Rank Sharpe]])/3</f>
        <v>277.66666666666669</v>
      </c>
    </row>
    <row r="252" spans="1:48" x14ac:dyDescent="0.3">
      <c r="A252" t="s">
        <v>238</v>
      </c>
      <c r="B252" t="s">
        <v>239</v>
      </c>
      <c r="C252" t="s">
        <v>3089</v>
      </c>
      <c r="D252" t="s">
        <v>27</v>
      </c>
      <c r="E252">
        <v>111589.406440639</v>
      </c>
      <c r="F252">
        <v>16.010000000000002</v>
      </c>
      <c r="G252">
        <v>73.564795646281894</v>
      </c>
      <c r="H252">
        <f>(Table2[[#This Row],[1Y Return vs Nifty]]-AVERAGE(Table2[1Y Return vs Nifty]))/_xlfn.STDEV.P(Table2[1Y Return vs Nifty])</f>
        <v>0.59339726908962487</v>
      </c>
      <c r="I252">
        <v>-2.5538016863980602</v>
      </c>
      <c r="J252">
        <f>(Table2[[#This Row],[1M Return vs Nifty]]-AVERAGE(Table2[1M Return vs Nifty]))/_xlfn.STDEV.P(Table2[1M Return vs Nifty])</f>
        <v>-0.21293519040868697</v>
      </c>
      <c r="K252">
        <v>-1.8380515970731499</v>
      </c>
      <c r="L252">
        <f>(Table2[[#This Row],[6M Return vs Nifty]]-AVERAGE(Table2[6M Return vs Nifty]))/_xlfn.STDEV.P(Table2[6M Return vs Nifty])</f>
        <v>-0.34392833784026999</v>
      </c>
      <c r="M252">
        <v>1.07580610636608</v>
      </c>
      <c r="N252">
        <f>(Table2[[#This Row],[1W Return vs Nifty]]-AVERAGE(Table2[1W Return vs Nifty]))/_xlfn.STDEV.P(Table2[1W Return vs Nifty])</f>
        <v>0.2958211245635966</v>
      </c>
      <c r="O252">
        <v>15.98</v>
      </c>
      <c r="P252">
        <v>15.863673847087901</v>
      </c>
      <c r="Q252">
        <v>14.16258971832</v>
      </c>
      <c r="R252">
        <v>52.531617355628697</v>
      </c>
      <c r="S252" s="1">
        <f>(Table2[[#This Row],[Close Price]]-Table2[[#This Row],[20D EMA]])/Table2[[#This Row],[20D EMA]]</f>
        <v>1.8773466833542638E-3</v>
      </c>
      <c r="T252" s="1">
        <f>(Table2[[#This Row],[Close Price]]-Table2[[#This Row],[50D EMA]])/Table2[[#This Row],[50D EMA]]</f>
        <v>9.2239763829336466E-3</v>
      </c>
      <c r="U252" s="1">
        <f>(Table2[[#This Row],[Close Price]]-Table2[[#This Row],[200D EMA]])/Table2[[#This Row],[200D EMA]]</f>
        <v>0.13044297112485628</v>
      </c>
      <c r="V252">
        <v>0.44078493362596899</v>
      </c>
      <c r="W252">
        <v>15.61</v>
      </c>
      <c r="X252">
        <v>16.190000000000001</v>
      </c>
      <c r="Y252">
        <v>15.82</v>
      </c>
      <c r="Z252">
        <v>16.22</v>
      </c>
      <c r="AA252">
        <v>15.05</v>
      </c>
      <c r="AB252">
        <v>16.420000000000002</v>
      </c>
      <c r="AC252" s="1">
        <f>(Table2[[#This Row],[Close Price]]/Table2[[#This Row],[Day Low]])-1</f>
        <v>2.5624599615631238E-2</v>
      </c>
      <c r="AD252" s="1">
        <f>(Table2[[#This Row],[Day High]]/Table2[[#This Row],[Close Price]])-1</f>
        <v>1.1242973141786461E-2</v>
      </c>
      <c r="AE252" s="1">
        <f>(Table2[[#This Row],[Close Price]]/Table2[[#This Row],[Current Week Low]])-1</f>
        <v>1.2010113780025256E-2</v>
      </c>
      <c r="AF252" s="1">
        <f>(Table2[[#This Row],[Current Week High]]/Table2[[#This Row],[Close Price]])-1</f>
        <v>1.3116801998750649E-2</v>
      </c>
      <c r="AG252" s="1">
        <f>(Table2[[#This Row],[Close Price]]/Table2[[#This Row],[Current Month Low]])-1</f>
        <v>6.3787375415282455E-2</v>
      </c>
      <c r="AH252" s="1">
        <f>(Table2[[#This Row],[Current Month High]]/Table2[[#This Row],[Close Price]])-1</f>
        <v>2.5608994378513383E-2</v>
      </c>
      <c r="AI252">
        <v>19.8001249219237</v>
      </c>
      <c r="AJ252">
        <v>113.466666666666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0.06</v>
      </c>
      <c r="AM252" t="s">
        <v>3133</v>
      </c>
      <c r="AN252">
        <v>5.47</v>
      </c>
      <c r="AO252" t="s">
        <v>3133</v>
      </c>
      <c r="AP252">
        <v>9.2478990651748999E-2</v>
      </c>
      <c r="AQ252">
        <f>(Table2[[#This Row],[Sharpe Ratio]]-AVERAGE(Table2[Sharpe Ratio]))/_xlfn.STDEV.P(Table2[Sharpe Ratio])</f>
        <v>0.31438256564065553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0.6467374310449201</v>
      </c>
      <c r="AS252">
        <f>_xlfn.RANK.AVG(Table2[[#This Row],[1Y Return vs Nifty Z-Score]],Table2[1Y Return vs Nifty Z-Score])</f>
        <v>143</v>
      </c>
      <c r="AT252">
        <f>_xlfn.RANK.AVG(Table2[[#This Row],[6M Return vs Nifty Z-Score]],Table2[6M Return vs Nifty Z-Score])</f>
        <v>432</v>
      </c>
      <c r="AU252">
        <f>_xlfn.RANK.AVG(Table2[[#This Row],[Sharpe Ratio Z-Score]],Table2[Sharpe Ratio Z-Score])</f>
        <v>259</v>
      </c>
      <c r="AV252">
        <f>(Table2[[#This Row],[Rank 1Y]]+Table2[[#This Row],[Rank 6M]]+Table2[[#This Row],[Rank Sharpe]])/3</f>
        <v>278</v>
      </c>
    </row>
    <row r="253" spans="1:48" x14ac:dyDescent="0.3">
      <c r="A253" t="s">
        <v>863</v>
      </c>
      <c r="B253" t="s">
        <v>864</v>
      </c>
      <c r="C253" t="s">
        <v>3087</v>
      </c>
      <c r="D253" t="s">
        <v>21</v>
      </c>
      <c r="E253">
        <v>17389.1071911</v>
      </c>
      <c r="F253">
        <v>772.35</v>
      </c>
      <c r="G253">
        <v>28.369008446713899</v>
      </c>
      <c r="H253">
        <f>(Table2[[#This Row],[1Y Return vs Nifty]]-AVERAGE(Table2[1Y Return vs Nifty]))/_xlfn.STDEV.P(Table2[1Y Return vs Nifty])</f>
        <v>-8.6577868095345872E-2</v>
      </c>
      <c r="I253">
        <v>7.1568977602529804</v>
      </c>
      <c r="J253">
        <f>(Table2[[#This Row],[1M Return vs Nifty]]-AVERAGE(Table2[1M Return vs Nifty]))/_xlfn.STDEV.P(Table2[1M Return vs Nifty])</f>
        <v>0.71428536032151679</v>
      </c>
      <c r="K253">
        <v>30.526434294323099</v>
      </c>
      <c r="L253">
        <f>(Table2[[#This Row],[6M Return vs Nifty]]-AVERAGE(Table2[6M Return vs Nifty]))/_xlfn.STDEV.P(Table2[6M Return vs Nifty])</f>
        <v>0.70995361836889193</v>
      </c>
      <c r="M253">
        <v>3.9561233116048</v>
      </c>
      <c r="N253">
        <f>(Table2[[#This Row],[1W Return vs Nifty]]-AVERAGE(Table2[1W Return vs Nifty]))/_xlfn.STDEV.P(Table2[1W Return vs Nifty])</f>
        <v>0.85284445768702966</v>
      </c>
      <c r="O253">
        <v>761.3</v>
      </c>
      <c r="P253">
        <v>728.61480193129398</v>
      </c>
      <c r="Q253">
        <v>614.94155343986495</v>
      </c>
      <c r="R253">
        <v>52.3074915188337</v>
      </c>
      <c r="S253" s="1">
        <f>(Table2[[#This Row],[Close Price]]-Table2[[#This Row],[20D EMA]])/Table2[[#This Row],[20D EMA]]</f>
        <v>1.4514646000262799E-2</v>
      </c>
      <c r="T253" s="1">
        <f>(Table2[[#This Row],[Close Price]]-Table2[[#This Row],[50D EMA]])/Table2[[#This Row],[50D EMA]]</f>
        <v>6.0025129811774158E-2</v>
      </c>
      <c r="U253" s="1">
        <f>(Table2[[#This Row],[Close Price]]-Table2[[#This Row],[200D EMA]])/Table2[[#This Row],[200D EMA]]</f>
        <v>0.25597302000429545</v>
      </c>
      <c r="V253">
        <v>0.60419615218170097</v>
      </c>
      <c r="W253">
        <v>756.9</v>
      </c>
      <c r="X253">
        <v>766.95</v>
      </c>
      <c r="Y253">
        <v>765.1</v>
      </c>
      <c r="Z253">
        <v>785</v>
      </c>
      <c r="AA253">
        <v>722.75</v>
      </c>
      <c r="AB253">
        <v>812</v>
      </c>
      <c r="AC253" s="1">
        <f>(Table2[[#This Row],[Close Price]]/Table2[[#This Row],[Day Low]])-1</f>
        <v>2.0412207689258777E-2</v>
      </c>
      <c r="AD253" s="1">
        <f>(Table2[[#This Row],[Day High]]/Table2[[#This Row],[Close Price]])-1</f>
        <v>-6.9916488638570584E-3</v>
      </c>
      <c r="AE253" s="1">
        <f>(Table2[[#This Row],[Close Price]]/Table2[[#This Row],[Current Week Low]])-1</f>
        <v>9.4758855051626512E-3</v>
      </c>
      <c r="AF253" s="1">
        <f>(Table2[[#This Row],[Current Week High]]/Table2[[#This Row],[Close Price]])-1</f>
        <v>1.637858483847987E-2</v>
      </c>
      <c r="AG253" s="1">
        <f>(Table2[[#This Row],[Close Price]]/Table2[[#This Row],[Current Month Low]])-1</f>
        <v>6.8626772742995445E-2</v>
      </c>
      <c r="AH253" s="1">
        <f>(Table2[[#This Row],[Current Month High]]/Table2[[#This Row],[Close Price]])-1</f>
        <v>5.1336829157765163E-2</v>
      </c>
      <c r="AI253">
        <v>8.6942448371852095</v>
      </c>
      <c r="AJ253">
        <v>69.263642340565397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7.0000000000000007E-2</v>
      </c>
      <c r="AM253" t="s">
        <v>3133</v>
      </c>
      <c r="AN253">
        <v>-0.83</v>
      </c>
      <c r="AO253" t="s">
        <v>3132</v>
      </c>
      <c r="AP253">
        <v>5.4651620449245999E-2</v>
      </c>
      <c r="AQ253">
        <f>(Table2[[#This Row],[Sharpe Ratio]]-AVERAGE(Table2[Sharpe Ratio]))/_xlfn.STDEV.P(Table2[Sharpe Ratio])</f>
        <v>-0.11749261815261734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2.0730129501294754</v>
      </c>
      <c r="AS253">
        <f>_xlfn.RANK.AVG(Table2[[#This Row],[1Y Return vs Nifty Z-Score]],Table2[1Y Return vs Nifty Z-Score])</f>
        <v>313</v>
      </c>
      <c r="AT253">
        <f>_xlfn.RANK.AVG(Table2[[#This Row],[6M Return vs Nifty Z-Score]],Table2[6M Return vs Nifty Z-Score])</f>
        <v>142</v>
      </c>
      <c r="AU253">
        <f>_xlfn.RANK.AVG(Table2[[#This Row],[Sharpe Ratio Z-Score]],Table2[Sharpe Ratio Z-Score])</f>
        <v>380</v>
      </c>
      <c r="AV253">
        <f>(Table2[[#This Row],[Rank 1Y]]+Table2[[#This Row],[Rank 6M]]+Table2[[#This Row],[Rank Sharpe]])/3</f>
        <v>278.33333333333331</v>
      </c>
    </row>
    <row r="254" spans="1:48" x14ac:dyDescent="0.3">
      <c r="A254" t="s">
        <v>1111</v>
      </c>
      <c r="B254" t="s">
        <v>1112</v>
      </c>
      <c r="C254" t="s">
        <v>3096</v>
      </c>
      <c r="D254" t="s">
        <v>127</v>
      </c>
      <c r="E254">
        <v>11064.59109102</v>
      </c>
      <c r="F254">
        <v>1301.0999999999999</v>
      </c>
      <c r="G254">
        <v>42.3395312179237</v>
      </c>
      <c r="H254">
        <f>(Table2[[#This Row],[1Y Return vs Nifty]]-AVERAGE(Table2[1Y Return vs Nifty]))/_xlfn.STDEV.P(Table2[1Y Return vs Nifty])</f>
        <v>0.12361004379901636</v>
      </c>
      <c r="I254">
        <v>28.579921307675399</v>
      </c>
      <c r="J254">
        <f>(Table2[[#This Row],[1M Return vs Nifty]]-AVERAGE(Table2[1M Return vs Nifty]))/_xlfn.STDEV.P(Table2[1M Return vs Nifty])</f>
        <v>2.7598504404762374</v>
      </c>
      <c r="K254">
        <v>41.015132300620998</v>
      </c>
      <c r="L254">
        <f>(Table2[[#This Row],[6M Return vs Nifty]]-AVERAGE(Table2[6M Return vs Nifty]))/_xlfn.STDEV.P(Table2[6M Return vs Nifty])</f>
        <v>1.0514961848121587</v>
      </c>
      <c r="M254">
        <v>7.5172285155791201</v>
      </c>
      <c r="N254">
        <f>(Table2[[#This Row],[1W Return vs Nifty]]-AVERAGE(Table2[1W Return vs Nifty]))/_xlfn.STDEV.P(Table2[1W Return vs Nifty])</f>
        <v>1.5415250956088438</v>
      </c>
      <c r="O254">
        <v>1204.1600000000001</v>
      </c>
      <c r="P254">
        <v>1123.0913334581301</v>
      </c>
      <c r="Q254">
        <v>951.34364995476597</v>
      </c>
      <c r="R254">
        <v>70.632785065708106</v>
      </c>
      <c r="S254" s="1">
        <f>(Table2[[#This Row],[Close Price]]-Table2[[#This Row],[20D EMA]])/Table2[[#This Row],[20D EMA]]</f>
        <v>8.0504251926654113E-2</v>
      </c>
      <c r="T254" s="1">
        <f>(Table2[[#This Row],[Close Price]]-Table2[[#This Row],[50D EMA]])/Table2[[#This Row],[50D EMA]]</f>
        <v>0.15849883374467885</v>
      </c>
      <c r="U254" s="1">
        <f>(Table2[[#This Row],[Close Price]]-Table2[[#This Row],[200D EMA]])/Table2[[#This Row],[200D EMA]]</f>
        <v>0.36764459410841077</v>
      </c>
      <c r="V254">
        <v>0.795805043196952</v>
      </c>
      <c r="W254">
        <v>1288.2</v>
      </c>
      <c r="X254">
        <v>1315.8</v>
      </c>
      <c r="Y254">
        <v>1279.8</v>
      </c>
      <c r="Z254">
        <v>1366.95</v>
      </c>
      <c r="AA254">
        <v>1138</v>
      </c>
      <c r="AB254">
        <v>1366.95</v>
      </c>
      <c r="AC254" s="1">
        <f>(Table2[[#This Row],[Close Price]]/Table2[[#This Row],[Day Low]])-1</f>
        <v>1.0013972985561059E-2</v>
      </c>
      <c r="AD254" s="1">
        <f>(Table2[[#This Row],[Day High]]/Table2[[#This Row],[Close Price]])-1</f>
        <v>1.129813234955046E-2</v>
      </c>
      <c r="AE254" s="1">
        <f>(Table2[[#This Row],[Close Price]]/Table2[[#This Row],[Current Week Low]])-1</f>
        <v>1.6643225503985004E-2</v>
      </c>
      <c r="AF254" s="1">
        <f>(Table2[[#This Row],[Current Week High]]/Table2[[#This Row],[Close Price]])-1</f>
        <v>5.0611021443394133E-2</v>
      </c>
      <c r="AG254" s="1">
        <f>(Table2[[#This Row],[Close Price]]/Table2[[#This Row],[Current Month Low]])-1</f>
        <v>0.14332161687170464</v>
      </c>
      <c r="AH254" s="1">
        <f>(Table2[[#This Row],[Current Month High]]/Table2[[#This Row],[Close Price]])-1</f>
        <v>5.0611021443394133E-2</v>
      </c>
      <c r="AI254">
        <v>5.0611021443394097</v>
      </c>
      <c r="AJ254">
        <v>87.735372628237499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0.18</v>
      </c>
      <c r="AM254" t="s">
        <v>3133</v>
      </c>
      <c r="AN254">
        <v>1.3</v>
      </c>
      <c r="AO254" t="s">
        <v>3133</v>
      </c>
      <c r="AP254">
        <v>1.4609012320067E-2</v>
      </c>
      <c r="AQ254">
        <f>(Table2[[#This Row],[Sharpe Ratio]]-AVERAGE(Table2[Sharpe Ratio]))/_xlfn.STDEV.P(Table2[Sharpe Ratio])</f>
        <v>-0.57465917910500663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4.9018225855912494</v>
      </c>
      <c r="AS254">
        <f>_xlfn.RANK.AVG(Table2[[#This Row],[1Y Return vs Nifty Z-Score]],Table2[1Y Return vs Nifty Z-Score])</f>
        <v>261</v>
      </c>
      <c r="AT254">
        <f>_xlfn.RANK.AVG(Table2[[#This Row],[6M Return vs Nifty Z-Score]],Table2[6M Return vs Nifty Z-Score])</f>
        <v>92</v>
      </c>
      <c r="AU254">
        <f>_xlfn.RANK.AVG(Table2[[#This Row],[Sharpe Ratio Z-Score]],Table2[Sharpe Ratio Z-Score])</f>
        <v>486</v>
      </c>
      <c r="AV254">
        <f>(Table2[[#This Row],[Rank 1Y]]+Table2[[#This Row],[Rank 6M]]+Table2[[#This Row],[Rank Sharpe]])/3</f>
        <v>279.66666666666669</v>
      </c>
    </row>
    <row r="255" spans="1:48" x14ac:dyDescent="0.3">
      <c r="A255" t="s">
        <v>1411</v>
      </c>
      <c r="B255" t="s">
        <v>1412</v>
      </c>
      <c r="C255" t="s">
        <v>609</v>
      </c>
      <c r="D255" t="s">
        <v>609</v>
      </c>
      <c r="E255">
        <v>7438.9210104000003</v>
      </c>
      <c r="F255">
        <v>375.6</v>
      </c>
      <c r="G255">
        <v>38.664471460914498</v>
      </c>
      <c r="H255">
        <f>(Table2[[#This Row],[1Y Return vs Nifty]]-AVERAGE(Table2[1Y Return vs Nifty]))/_xlfn.STDEV.P(Table2[1Y Return vs Nifty])</f>
        <v>6.831840231480335E-2</v>
      </c>
      <c r="I255">
        <v>-3.7172804573412099</v>
      </c>
      <c r="J255">
        <f>(Table2[[#This Row],[1M Return vs Nifty]]-AVERAGE(Table2[1M Return vs Nifty]))/_xlfn.STDEV.P(Table2[1M Return vs Nifty])</f>
        <v>-0.32402929157859373</v>
      </c>
      <c r="K255">
        <v>26.709450679885901</v>
      </c>
      <c r="L255">
        <f>(Table2[[#This Row],[6M Return vs Nifty]]-AVERAGE(Table2[6M Return vs Nifty]))/_xlfn.STDEV.P(Table2[6M Return vs Nifty])</f>
        <v>0.58566151090579233</v>
      </c>
      <c r="M255">
        <v>5.08034603850935</v>
      </c>
      <c r="N255">
        <f>(Table2[[#This Row],[1W Return vs Nifty]]-AVERAGE(Table2[1W Return vs Nifty]))/_xlfn.STDEV.P(Table2[1W Return vs Nifty])</f>
        <v>1.0702574180979598</v>
      </c>
      <c r="O255">
        <v>389.98</v>
      </c>
      <c r="P255">
        <v>386.130757318939</v>
      </c>
      <c r="Q255">
        <v>335.30775384436703</v>
      </c>
      <c r="R255">
        <v>36.093753861595602</v>
      </c>
      <c r="S255" s="1">
        <f>(Table2[[#This Row],[Close Price]]-Table2[[#This Row],[20D EMA]])/Table2[[#This Row],[20D EMA]]</f>
        <v>-3.6873685830042552E-2</v>
      </c>
      <c r="T255" s="1">
        <f>(Table2[[#This Row],[Close Price]]-Table2[[#This Row],[50D EMA]])/Table2[[#This Row],[50D EMA]]</f>
        <v>-2.7272516160220597E-2</v>
      </c>
      <c r="U255" s="1">
        <f>(Table2[[#This Row],[Close Price]]-Table2[[#This Row],[200D EMA]])/Table2[[#This Row],[200D EMA]]</f>
        <v>0.12016496992292826</v>
      </c>
      <c r="V255">
        <v>1.05633030430894</v>
      </c>
      <c r="W255">
        <v>371.05</v>
      </c>
      <c r="X255">
        <v>379.95</v>
      </c>
      <c r="Y255">
        <v>373.15</v>
      </c>
      <c r="Z255">
        <v>388.45</v>
      </c>
      <c r="AA255">
        <v>359</v>
      </c>
      <c r="AB255">
        <v>408</v>
      </c>
      <c r="AC255" s="1">
        <f>(Table2[[#This Row],[Close Price]]/Table2[[#This Row],[Day Low]])-1</f>
        <v>1.2262498315591008E-2</v>
      </c>
      <c r="AD255" s="1">
        <f>(Table2[[#This Row],[Day High]]/Table2[[#This Row],[Close Price]])-1</f>
        <v>1.1581469648562104E-2</v>
      </c>
      <c r="AE255" s="1">
        <f>(Table2[[#This Row],[Close Price]]/Table2[[#This Row],[Current Week Low]])-1</f>
        <v>6.5657242395820159E-3</v>
      </c>
      <c r="AF255" s="1">
        <f>(Table2[[#This Row],[Current Week High]]/Table2[[#This Row],[Close Price]])-1</f>
        <v>3.4211927582534551E-2</v>
      </c>
      <c r="AG255" s="1">
        <f>(Table2[[#This Row],[Close Price]]/Table2[[#This Row],[Current Month Low]])-1</f>
        <v>4.6239554317548892E-2</v>
      </c>
      <c r="AH255" s="1">
        <f>(Table2[[#This Row],[Current Month High]]/Table2[[#This Row],[Close Price]])-1</f>
        <v>8.6261980830670826E-2</v>
      </c>
      <c r="AI255">
        <v>19.9813631522896</v>
      </c>
      <c r="AJ255">
        <v>74.535315985130097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-0.13</v>
      </c>
      <c r="AM255" t="s">
        <v>3132</v>
      </c>
      <c r="AN255">
        <v>-7.25</v>
      </c>
      <c r="AO255" t="s">
        <v>3132</v>
      </c>
      <c r="AP255">
        <v>4.7546647534965E-2</v>
      </c>
      <c r="AQ255">
        <f>(Table2[[#This Row],[Sharpe Ratio]]-AVERAGE(Table2[Sharpe Ratio]))/_xlfn.STDEV.P(Table2[Sharpe Ratio])</f>
        <v>-0.19861011235786599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1.2015979273820958</v>
      </c>
      <c r="AS255">
        <f>_xlfn.RANK.AVG(Table2[[#This Row],[1Y Return vs Nifty Z-Score]],Table2[1Y Return vs Nifty Z-Score])</f>
        <v>279</v>
      </c>
      <c r="AT255">
        <f>_xlfn.RANK.AVG(Table2[[#This Row],[6M Return vs Nifty Z-Score]],Table2[6M Return vs Nifty Z-Score])</f>
        <v>164</v>
      </c>
      <c r="AU255">
        <f>_xlfn.RANK.AVG(Table2[[#This Row],[Sharpe Ratio Z-Score]],Table2[Sharpe Ratio Z-Score])</f>
        <v>397</v>
      </c>
      <c r="AV255">
        <f>(Table2[[#This Row],[Rank 1Y]]+Table2[[#This Row],[Rank 6M]]+Table2[[#This Row],[Rank Sharpe]])/3</f>
        <v>280</v>
      </c>
    </row>
    <row r="256" spans="1:48" x14ac:dyDescent="0.3">
      <c r="A256" t="s">
        <v>453</v>
      </c>
      <c r="B256" t="s">
        <v>454</v>
      </c>
      <c r="C256" t="s">
        <v>3087</v>
      </c>
      <c r="D256" t="s">
        <v>21</v>
      </c>
      <c r="E256">
        <v>48937.309897904997</v>
      </c>
      <c r="F256">
        <v>1803.45</v>
      </c>
      <c r="G256">
        <v>34.704990854800002</v>
      </c>
      <c r="H256">
        <f>(Table2[[#This Row],[1Y Return vs Nifty]]-AVERAGE(Table2[1Y Return vs Nifty]))/_xlfn.STDEV.P(Table2[1Y Return vs Nifty])</f>
        <v>8.7476207188215277E-3</v>
      </c>
      <c r="I256">
        <v>2.5607459706212699</v>
      </c>
      <c r="J256">
        <f>(Table2[[#This Row],[1M Return vs Nifty]]-AVERAGE(Table2[1M Return vs Nifty]))/_xlfn.STDEV.P(Table2[1M Return vs Nifty])</f>
        <v>0.27542445055546966</v>
      </c>
      <c r="K256">
        <v>-7.0454918537930196</v>
      </c>
      <c r="L256">
        <f>(Table2[[#This Row],[6M Return vs Nifty]]-AVERAGE(Table2[6M Return vs Nifty]))/_xlfn.STDEV.P(Table2[6M Return vs Nifty])</f>
        <v>-0.51349776474265163</v>
      </c>
      <c r="M256">
        <v>-1.29376075768657</v>
      </c>
      <c r="N256">
        <f>(Table2[[#This Row],[1W Return vs Nifty]]-AVERAGE(Table2[1W Return vs Nifty]))/_xlfn.STDEV.P(Table2[1W Return vs Nifty])</f>
        <v>-0.1624284148526895</v>
      </c>
      <c r="O256">
        <v>1765.03</v>
      </c>
      <c r="P256">
        <v>1696.4409839426</v>
      </c>
      <c r="Q256">
        <v>1499.38628352101</v>
      </c>
      <c r="R256">
        <v>56.475592751432899</v>
      </c>
      <c r="S256" s="1">
        <f>(Table2[[#This Row],[Close Price]]-Table2[[#This Row],[20D EMA]])/Table2[[#This Row],[20D EMA]]</f>
        <v>2.1767335399398353E-2</v>
      </c>
      <c r="T256" s="1">
        <f>(Table2[[#This Row],[Close Price]]-Table2[[#This Row],[50D EMA]])/Table2[[#This Row],[50D EMA]]</f>
        <v>6.3078537402878915E-2</v>
      </c>
      <c r="U256" s="1">
        <f>(Table2[[#This Row],[Close Price]]-Table2[[#This Row],[200D EMA]])/Table2[[#This Row],[200D EMA]]</f>
        <v>0.20279211556141288</v>
      </c>
      <c r="V256">
        <v>0.76541012828172905</v>
      </c>
      <c r="W256">
        <v>1795.25</v>
      </c>
      <c r="X256">
        <v>1821.5</v>
      </c>
      <c r="Y256">
        <v>1716</v>
      </c>
      <c r="Z256">
        <v>1827.9</v>
      </c>
      <c r="AA256">
        <v>1685</v>
      </c>
      <c r="AB256">
        <v>1899.9</v>
      </c>
      <c r="AC256" s="1">
        <f>(Table2[[#This Row],[Close Price]]/Table2[[#This Row],[Day Low]])-1</f>
        <v>4.5676089681103704E-3</v>
      </c>
      <c r="AD256" s="1">
        <f>(Table2[[#This Row],[Day High]]/Table2[[#This Row],[Close Price]])-1</f>
        <v>1.0008594638054813E-2</v>
      </c>
      <c r="AE256" s="1">
        <f>(Table2[[#This Row],[Close Price]]/Table2[[#This Row],[Current Week Low]])-1</f>
        <v>5.0961538461538503E-2</v>
      </c>
      <c r="AF256" s="1">
        <f>(Table2[[#This Row],[Current Week High]]/Table2[[#This Row],[Close Price]])-1</f>
        <v>1.3557348415536907E-2</v>
      </c>
      <c r="AG256" s="1">
        <f>(Table2[[#This Row],[Close Price]]/Table2[[#This Row],[Current Month Low]])-1</f>
        <v>7.0296735905044594E-2</v>
      </c>
      <c r="AH256" s="1">
        <f>(Table2[[#This Row],[Current Month High]]/Table2[[#This Row],[Close Price]])-1</f>
        <v>5.3480828412209913E-2</v>
      </c>
      <c r="AI256">
        <v>6.9450220410879098</v>
      </c>
      <c r="AJ256">
        <v>73.742774566473997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0.04</v>
      </c>
      <c r="AM256" t="s">
        <v>3133</v>
      </c>
      <c r="AN256">
        <v>1.66</v>
      </c>
      <c r="AO256" t="s">
        <v>3133</v>
      </c>
      <c r="AP256">
        <v>0.182498322395724</v>
      </c>
      <c r="AQ256">
        <f>(Table2[[#This Row],[Sharpe Ratio]]-AVERAGE(Table2[Sharpe Ratio]))/_xlfn.STDEV.P(Table2[Sharpe Ratio])</f>
        <v>1.34213350983144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0.95037940151038991</v>
      </c>
      <c r="AS256">
        <f>_xlfn.RANK.AVG(Table2[[#This Row],[1Y Return vs Nifty Z-Score]],Table2[1Y Return vs Nifty Z-Score])</f>
        <v>293</v>
      </c>
      <c r="AT256">
        <f>_xlfn.RANK.AVG(Table2[[#This Row],[6M Return vs Nifty Z-Score]],Table2[6M Return vs Nifty Z-Score])</f>
        <v>482</v>
      </c>
      <c r="AU256">
        <f>_xlfn.RANK.AVG(Table2[[#This Row],[Sharpe Ratio Z-Score]],Table2[Sharpe Ratio Z-Score])</f>
        <v>71</v>
      </c>
      <c r="AV256">
        <f>(Table2[[#This Row],[Rank 1Y]]+Table2[[#This Row],[Rank 6M]]+Table2[[#This Row],[Rank Sharpe]])/3</f>
        <v>282</v>
      </c>
    </row>
    <row r="257" spans="1:48" x14ac:dyDescent="0.3">
      <c r="A257" t="s">
        <v>928</v>
      </c>
      <c r="B257" t="s">
        <v>929</v>
      </c>
      <c r="C257" t="s">
        <v>3091</v>
      </c>
      <c r="D257" t="s">
        <v>244</v>
      </c>
      <c r="E257">
        <v>15659.576586749999</v>
      </c>
      <c r="F257">
        <v>671.1</v>
      </c>
      <c r="G257">
        <v>56.873659161352798</v>
      </c>
      <c r="H257">
        <f>(Table2[[#This Row],[1Y Return vs Nifty]]-AVERAGE(Table2[1Y Return vs Nifty]))/_xlfn.STDEV.P(Table2[1Y Return vs Nifty])</f>
        <v>0.34227745185981862</v>
      </c>
      <c r="I257">
        <v>-5.24091613538865</v>
      </c>
      <c r="J257">
        <f>(Table2[[#This Row],[1M Return vs Nifty]]-AVERAGE(Table2[1M Return vs Nifty]))/_xlfn.STDEV.P(Table2[1M Return vs Nifty])</f>
        <v>-0.46951276784852947</v>
      </c>
      <c r="K257">
        <v>2.26081046202582</v>
      </c>
      <c r="L257">
        <f>(Table2[[#This Row],[6M Return vs Nifty]]-AVERAGE(Table2[6M Return vs Nifty]))/_xlfn.STDEV.P(Table2[6M Return vs Nifty])</f>
        <v>-0.2104574469517147</v>
      </c>
      <c r="M257">
        <v>3.7562759300360402</v>
      </c>
      <c r="N257">
        <f>(Table2[[#This Row],[1W Return vs Nifty]]-AVERAGE(Table2[1W Return vs Nifty]))/_xlfn.STDEV.P(Table2[1W Return vs Nifty])</f>
        <v>0.81419605660295702</v>
      </c>
      <c r="O257">
        <v>668.62</v>
      </c>
      <c r="P257">
        <v>680.61940855943499</v>
      </c>
      <c r="Q257">
        <v>582.70668472919601</v>
      </c>
      <c r="R257">
        <v>53.913501711735897</v>
      </c>
      <c r="S257" s="1">
        <f>(Table2[[#This Row],[Close Price]]-Table2[[#This Row],[20D EMA]])/Table2[[#This Row],[20D EMA]]</f>
        <v>3.7091322425294162E-3</v>
      </c>
      <c r="T257" s="1">
        <f>(Table2[[#This Row],[Close Price]]-Table2[[#This Row],[50D EMA]])/Table2[[#This Row],[50D EMA]]</f>
        <v>-1.3986390102485129E-2</v>
      </c>
      <c r="U257" s="1">
        <f>(Table2[[#This Row],[Close Price]]-Table2[[#This Row],[200D EMA]])/Table2[[#This Row],[200D EMA]]</f>
        <v>0.15169435598955491</v>
      </c>
      <c r="V257">
        <v>0.68011107355878198</v>
      </c>
      <c r="W257">
        <v>669</v>
      </c>
      <c r="X257">
        <v>681.95</v>
      </c>
      <c r="Y257">
        <v>668</v>
      </c>
      <c r="Z257">
        <v>689.6</v>
      </c>
      <c r="AA257">
        <v>607.85</v>
      </c>
      <c r="AB257">
        <v>693.7</v>
      </c>
      <c r="AC257" s="1">
        <f>(Table2[[#This Row],[Close Price]]/Table2[[#This Row],[Day Low]])-1</f>
        <v>3.1390134529147851E-3</v>
      </c>
      <c r="AD257" s="1">
        <f>(Table2[[#This Row],[Day High]]/Table2[[#This Row],[Close Price]])-1</f>
        <v>1.6167486216659199E-2</v>
      </c>
      <c r="AE257" s="1">
        <f>(Table2[[#This Row],[Close Price]]/Table2[[#This Row],[Current Week Low]])-1</f>
        <v>4.6407185628742909E-3</v>
      </c>
      <c r="AF257" s="1">
        <f>(Table2[[#This Row],[Current Week High]]/Table2[[#This Row],[Close Price]])-1</f>
        <v>2.756668156757569E-2</v>
      </c>
      <c r="AG257" s="1">
        <f>(Table2[[#This Row],[Close Price]]/Table2[[#This Row],[Current Month Low]])-1</f>
        <v>0.10405527679526205</v>
      </c>
      <c r="AH257" s="1">
        <f>(Table2[[#This Row],[Current Month High]]/Table2[[#This Row],[Close Price]])-1</f>
        <v>3.3676054239308639E-2</v>
      </c>
      <c r="AI257">
        <v>23.379526151095199</v>
      </c>
      <c r="AJ257">
        <v>165.25691699604701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-0.15</v>
      </c>
      <c r="AM257" t="s">
        <v>3132</v>
      </c>
      <c r="AN257">
        <v>2.25</v>
      </c>
      <c r="AO257" t="s">
        <v>3133</v>
      </c>
      <c r="AP257">
        <v>8.8017470847332996E-2</v>
      </c>
      <c r="AQ257">
        <f>(Table2[[#This Row],[Sharpe Ratio]]-AVERAGE(Table2[Sharpe Ratio]))/_xlfn.STDEV.P(Table2[Sharpe Ratio])</f>
        <v>0.26344538245254184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202</v>
      </c>
      <c r="AT257">
        <f>_xlfn.RANK.AVG(Table2[[#This Row],[6M Return vs Nifty Z-Score]],Table2[6M Return vs Nifty Z-Score])</f>
        <v>376</v>
      </c>
      <c r="AU257">
        <f>_xlfn.RANK.AVG(Table2[[#This Row],[Sharpe Ratio Z-Score]],Table2[Sharpe Ratio Z-Score])</f>
        <v>270</v>
      </c>
      <c r="AV257">
        <f>(Table2[[#This Row],[Rank 1Y]]+Table2[[#This Row],[Rank 6M]]+Table2[[#This Row],[Rank Sharpe]])/3</f>
        <v>282.66666666666669</v>
      </c>
    </row>
    <row r="258" spans="1:48" x14ac:dyDescent="0.3">
      <c r="A258" t="s">
        <v>1668</v>
      </c>
      <c r="B258" t="s">
        <v>1669</v>
      </c>
      <c r="C258" t="s">
        <v>3091</v>
      </c>
      <c r="D258" t="s">
        <v>46</v>
      </c>
      <c r="E258">
        <v>4926.8827191999999</v>
      </c>
      <c r="F258">
        <v>712</v>
      </c>
      <c r="G258">
        <v>16.416658969408498</v>
      </c>
      <c r="H258">
        <f>(Table2[[#This Row],[1Y Return vs Nifty]]-AVERAGE(Table2[1Y Return vs Nifty]))/_xlfn.STDEV.P(Table2[1Y Return vs Nifty])</f>
        <v>-0.26640216100181258</v>
      </c>
      <c r="I258">
        <v>9.8174997689486894</v>
      </c>
      <c r="J258">
        <f>(Table2[[#This Row],[1M Return vs Nifty]]-AVERAGE(Table2[1M Return vs Nifty]))/_xlfn.STDEV.P(Table2[1M Return vs Nifty])</f>
        <v>0.96833141265068368</v>
      </c>
      <c r="K258">
        <v>9.5873692127003505</v>
      </c>
      <c r="L258">
        <f>(Table2[[#This Row],[6M Return vs Nifty]]-AVERAGE(Table2[6M Return vs Nifty]))/_xlfn.STDEV.P(Table2[6M Return vs Nifty])</f>
        <v>2.8116652273969586E-2</v>
      </c>
      <c r="M258">
        <v>-1.1005570244262</v>
      </c>
      <c r="N258">
        <f>(Table2[[#This Row],[1W Return vs Nifty]]-AVERAGE(Table2[1W Return vs Nifty]))/_xlfn.STDEV.P(Table2[1W Return vs Nifty])</f>
        <v>-0.12506482612126624</v>
      </c>
      <c r="O258">
        <v>700.62</v>
      </c>
      <c r="P258">
        <v>648.19973062356598</v>
      </c>
      <c r="Q258">
        <v>597.86141185336805</v>
      </c>
      <c r="R258">
        <v>50.1522456920762</v>
      </c>
      <c r="S258" s="1">
        <f>(Table2[[#This Row],[Close Price]]-Table2[[#This Row],[20D EMA]])/Table2[[#This Row],[20D EMA]]</f>
        <v>1.6242756415746046E-2</v>
      </c>
      <c r="T258" s="1">
        <f>(Table2[[#This Row],[Close Price]]-Table2[[#This Row],[50D EMA]])/Table2[[#This Row],[50D EMA]]</f>
        <v>9.8426868081321742E-2</v>
      </c>
      <c r="U258" s="1">
        <f>(Table2[[#This Row],[Close Price]]-Table2[[#This Row],[200D EMA]])/Table2[[#This Row],[200D EMA]]</f>
        <v>0.19091144851246172</v>
      </c>
      <c r="V258">
        <v>0.76106643615292002</v>
      </c>
      <c r="W258">
        <v>712.05</v>
      </c>
      <c r="X258">
        <v>734</v>
      </c>
      <c r="Y258">
        <v>710</v>
      </c>
      <c r="Z258">
        <v>728.3</v>
      </c>
      <c r="AA258">
        <v>687.35</v>
      </c>
      <c r="AB258">
        <v>771.7</v>
      </c>
      <c r="AC258" s="1">
        <f>(Table2[[#This Row],[Close Price]]/Table2[[#This Row],[Day Low]])-1</f>
        <v>-7.0219787936198763E-5</v>
      </c>
      <c r="AD258" s="1">
        <f>(Table2[[#This Row],[Day High]]/Table2[[#This Row],[Close Price]])-1</f>
        <v>3.0898876404494402E-2</v>
      </c>
      <c r="AE258" s="1">
        <f>(Table2[[#This Row],[Close Price]]/Table2[[#This Row],[Current Week Low]])-1</f>
        <v>2.8169014084507005E-3</v>
      </c>
      <c r="AF258" s="1">
        <f>(Table2[[#This Row],[Current Week High]]/Table2[[#This Row],[Close Price]])-1</f>
        <v>2.2893258426966323E-2</v>
      </c>
      <c r="AG258" s="1">
        <f>(Table2[[#This Row],[Close Price]]/Table2[[#This Row],[Current Month Low]])-1</f>
        <v>3.5862369971630059E-2</v>
      </c>
      <c r="AH258" s="1">
        <f>(Table2[[#This Row],[Current Month High]]/Table2[[#This Row],[Close Price]])-1</f>
        <v>8.3848314606741692E-2</v>
      </c>
      <c r="AI258">
        <v>41.720505617977501</v>
      </c>
      <c r="AJ258">
        <v>66.842413591095394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0.39</v>
      </c>
      <c r="AM258" t="s">
        <v>3133</v>
      </c>
      <c r="AN258">
        <v>-5.99</v>
      </c>
      <c r="AO258" t="s">
        <v>3132</v>
      </c>
      <c r="AP258">
        <v>0.13029298074574799</v>
      </c>
      <c r="AQ258">
        <f>(Table2[[#This Row],[Sharpe Ratio]]-AVERAGE(Table2[Sharpe Ratio]))/_xlfn.STDEV.P(Table2[Sharpe Ratio])</f>
        <v>0.74610498870040642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1.3510860665019808</v>
      </c>
      <c r="AS258">
        <f>_xlfn.RANK.AVG(Table2[[#This Row],[1Y Return vs Nifty Z-Score]],Table2[1Y Return vs Nifty Z-Score])</f>
        <v>376</v>
      </c>
      <c r="AT258">
        <f>_xlfn.RANK.AVG(Table2[[#This Row],[6M Return vs Nifty Z-Score]],Table2[6M Return vs Nifty Z-Score])</f>
        <v>309</v>
      </c>
      <c r="AU258">
        <f>_xlfn.RANK.AVG(Table2[[#This Row],[Sharpe Ratio Z-Score]],Table2[Sharpe Ratio Z-Score])</f>
        <v>165</v>
      </c>
      <c r="AV258">
        <f>(Table2[[#This Row],[Rank 1Y]]+Table2[[#This Row],[Rank 6M]]+Table2[[#This Row],[Rank Sharpe]])/3</f>
        <v>283.33333333333331</v>
      </c>
    </row>
    <row r="259" spans="1:48" x14ac:dyDescent="0.3">
      <c r="A259" t="s">
        <v>752</v>
      </c>
      <c r="B259" t="s">
        <v>753</v>
      </c>
      <c r="C259" t="s">
        <v>3090</v>
      </c>
      <c r="D259" t="s">
        <v>124</v>
      </c>
      <c r="E259">
        <v>21579.188183300001</v>
      </c>
      <c r="F259">
        <v>861.85</v>
      </c>
      <c r="G259">
        <v>51.472551658385697</v>
      </c>
      <c r="H259">
        <f>(Table2[[#This Row],[1Y Return vs Nifty]]-AVERAGE(Table2[1Y Return vs Nifty]))/_xlfn.STDEV.P(Table2[1Y Return vs Nifty])</f>
        <v>0.26101724946387639</v>
      </c>
      <c r="I259">
        <v>15.6310943812418</v>
      </c>
      <c r="J259">
        <f>(Table2[[#This Row],[1M Return vs Nifty]]-AVERAGE(Table2[1M Return vs Nifty]))/_xlfn.STDEV.P(Table2[1M Return vs Nifty])</f>
        <v>1.5234391500229485</v>
      </c>
      <c r="K259">
        <v>44.853537837991396</v>
      </c>
      <c r="L259">
        <f>(Table2[[#This Row],[6M Return vs Nifty]]-AVERAGE(Table2[6M Return vs Nifty]))/_xlfn.STDEV.P(Table2[6M Return vs Nifty])</f>
        <v>1.1764858524998312</v>
      </c>
      <c r="M259">
        <v>10.593671529173401</v>
      </c>
      <c r="N259">
        <f>(Table2[[#This Row],[1W Return vs Nifty]]-AVERAGE(Table2[1W Return vs Nifty]))/_xlfn.STDEV.P(Table2[1W Return vs Nifty])</f>
        <v>2.136477116337602</v>
      </c>
      <c r="O259">
        <v>748.33</v>
      </c>
      <c r="P259">
        <v>701.43413567983396</v>
      </c>
      <c r="Q259">
        <v>590.24456398279301</v>
      </c>
      <c r="R259">
        <v>85.566314685532902</v>
      </c>
      <c r="S259" s="1">
        <f>(Table2[[#This Row],[Close Price]]-Table2[[#This Row],[20D EMA]])/Table2[[#This Row],[20D EMA]]</f>
        <v>0.15169778039100393</v>
      </c>
      <c r="T259" s="1">
        <f>(Table2[[#This Row],[Close Price]]-Table2[[#This Row],[50D EMA]])/Table2[[#This Row],[50D EMA]]</f>
        <v>0.22869697404260217</v>
      </c>
      <c r="U259" s="1">
        <f>(Table2[[#This Row],[Close Price]]-Table2[[#This Row],[200D EMA]])/Table2[[#This Row],[200D EMA]]</f>
        <v>0.46015745436856736</v>
      </c>
      <c r="V259">
        <v>1.8757991054006999</v>
      </c>
      <c r="W259">
        <v>838</v>
      </c>
      <c r="X259">
        <v>868.3</v>
      </c>
      <c r="Y259">
        <v>812.05</v>
      </c>
      <c r="Z259">
        <v>894.2</v>
      </c>
      <c r="AA259">
        <v>695.7</v>
      </c>
      <c r="AB259">
        <v>894.2</v>
      </c>
      <c r="AC259" s="1">
        <f>(Table2[[#This Row],[Close Price]]/Table2[[#This Row],[Day Low]])-1</f>
        <v>2.846062052505971E-2</v>
      </c>
      <c r="AD259" s="1">
        <f>(Table2[[#This Row],[Day High]]/Table2[[#This Row],[Close Price]])-1</f>
        <v>7.483900910831176E-3</v>
      </c>
      <c r="AE259" s="1">
        <f>(Table2[[#This Row],[Close Price]]/Table2[[#This Row],[Current Week Low]])-1</f>
        <v>6.1326273012745514E-2</v>
      </c>
      <c r="AF259" s="1">
        <f>(Table2[[#This Row],[Current Week High]]/Table2[[#This Row],[Close Price]])-1</f>
        <v>3.753553402564247E-2</v>
      </c>
      <c r="AG259" s="1">
        <f>(Table2[[#This Row],[Close Price]]/Table2[[#This Row],[Current Month Low]])-1</f>
        <v>0.23882420583584874</v>
      </c>
      <c r="AH259" s="1">
        <f>(Table2[[#This Row],[Current Month High]]/Table2[[#This Row],[Close Price]])-1</f>
        <v>3.753553402564247E-2</v>
      </c>
      <c r="AI259">
        <v>3.7535534025642399</v>
      </c>
      <c r="AJ259">
        <v>91.437139049311398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0.46</v>
      </c>
      <c r="AM259" t="s">
        <v>3133</v>
      </c>
      <c r="AN259">
        <v>21.24</v>
      </c>
      <c r="AO259" t="s">
        <v>3133</v>
      </c>
      <c r="AQ259">
        <f>(Table2[[#This Row],[Sharpe Ratio]]-AVERAGE(Table2[Sharpe Ratio]))/_xlfn.STDEV.P(Table2[Sharpe Ratio])</f>
        <v>-0.74145031068490286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4.3559690576393546</v>
      </c>
      <c r="AS259">
        <f>_xlfn.RANK.AVG(Table2[[#This Row],[1Y Return vs Nifty Z-Score]],Table2[1Y Return vs Nifty Z-Score])</f>
        <v>222</v>
      </c>
      <c r="AT259">
        <f>_xlfn.RANK.AVG(Table2[[#This Row],[6M Return vs Nifty Z-Score]],Table2[6M Return vs Nifty Z-Score])</f>
        <v>82</v>
      </c>
      <c r="AU259">
        <f>_xlfn.RANK.AVG(Table2[[#This Row],[Sharpe Ratio Z-Score]],Table2[Sharpe Ratio Z-Score])</f>
        <v>550.5</v>
      </c>
      <c r="AV259">
        <f>(Table2[[#This Row],[Rank 1Y]]+Table2[[#This Row],[Rank 6M]]+Table2[[#This Row],[Rank Sharpe]])/3</f>
        <v>284.83333333333331</v>
      </c>
    </row>
    <row r="260" spans="1:48" x14ac:dyDescent="0.3">
      <c r="A260" t="s">
        <v>1546</v>
      </c>
      <c r="B260" t="s">
        <v>1547</v>
      </c>
      <c r="C260" t="s">
        <v>3099</v>
      </c>
      <c r="D260" t="s">
        <v>609</v>
      </c>
      <c r="E260">
        <v>6225.2076678499998</v>
      </c>
      <c r="F260">
        <v>348.85</v>
      </c>
      <c r="G260">
        <v>72.611886082826501</v>
      </c>
      <c r="H260">
        <f>(Table2[[#This Row],[1Y Return vs Nifty]]-AVERAGE(Table2[1Y Return vs Nifty]))/_xlfn.STDEV.P(Table2[1Y Return vs Nifty])</f>
        <v>0.57906064943358659</v>
      </c>
      <c r="I260">
        <v>-11.995462116648101</v>
      </c>
      <c r="J260">
        <f>(Table2[[#This Row],[1M Return vs Nifty]]-AVERAGE(Table2[1M Return vs Nifty]))/_xlfn.STDEV.P(Table2[1M Return vs Nifty])</f>
        <v>-1.114466705418474</v>
      </c>
      <c r="K260">
        <v>-6.4229083295183598</v>
      </c>
      <c r="L260">
        <f>(Table2[[#This Row],[6M Return vs Nifty]]-AVERAGE(Table2[6M Return vs Nifty]))/_xlfn.STDEV.P(Table2[6M Return vs Nifty])</f>
        <v>-0.4932246312633215</v>
      </c>
      <c r="M260">
        <v>-3.96391029962275</v>
      </c>
      <c r="N260">
        <f>(Table2[[#This Row],[1W Return vs Nifty]]-AVERAGE(Table2[1W Return vs Nifty]))/_xlfn.STDEV.P(Table2[1W Return vs Nifty])</f>
        <v>-0.6788075119473197</v>
      </c>
      <c r="O260">
        <v>361.35</v>
      </c>
      <c r="P260">
        <v>359.18026658675001</v>
      </c>
      <c r="Q260">
        <v>320.30151479841498</v>
      </c>
      <c r="R260">
        <v>42.466504260059502</v>
      </c>
      <c r="S260" s="1">
        <f>(Table2[[#This Row],[Close Price]]-Table2[[#This Row],[20D EMA]])/Table2[[#This Row],[20D EMA]]</f>
        <v>-3.4592500345925002E-2</v>
      </c>
      <c r="T260" s="1">
        <f>(Table2[[#This Row],[Close Price]]-Table2[[#This Row],[50D EMA]])/Table2[[#This Row],[50D EMA]]</f>
        <v>-2.8760674089691386E-2</v>
      </c>
      <c r="U260" s="1">
        <f>(Table2[[#This Row],[Close Price]]-Table2[[#This Row],[200D EMA]])/Table2[[#This Row],[200D EMA]]</f>
        <v>8.9130034928346549E-2</v>
      </c>
      <c r="V260">
        <v>0.63412286482185998</v>
      </c>
      <c r="W260">
        <v>349.25</v>
      </c>
      <c r="X260">
        <v>356</v>
      </c>
      <c r="Y260">
        <v>339.5</v>
      </c>
      <c r="Z260">
        <v>354.4</v>
      </c>
      <c r="AA260">
        <v>325.89999999999998</v>
      </c>
      <c r="AB260">
        <v>397.05</v>
      </c>
      <c r="AC260" s="1">
        <f>(Table2[[#This Row],[Close Price]]/Table2[[#This Row],[Day Low]])-1</f>
        <v>-1.1453113815318439E-3</v>
      </c>
      <c r="AD260" s="1">
        <f>(Table2[[#This Row],[Day High]]/Table2[[#This Row],[Close Price]])-1</f>
        <v>2.0495915149777666E-2</v>
      </c>
      <c r="AE260" s="1">
        <f>(Table2[[#This Row],[Close Price]]/Table2[[#This Row],[Current Week Low]])-1</f>
        <v>2.7540500736377149E-2</v>
      </c>
      <c r="AF260" s="1">
        <f>(Table2[[#This Row],[Current Week High]]/Table2[[#This Row],[Close Price]])-1</f>
        <v>1.5909416654722452E-2</v>
      </c>
      <c r="AG260" s="1">
        <f>(Table2[[#This Row],[Close Price]]/Table2[[#This Row],[Current Month Low]])-1</f>
        <v>7.0420374347959669E-2</v>
      </c>
      <c r="AH260" s="1">
        <f>(Table2[[#This Row],[Current Month High]]/Table2[[#This Row],[Close Price]])-1</f>
        <v>0.13816826716353736</v>
      </c>
      <c r="AI260">
        <v>25.6413931489178</v>
      </c>
      <c r="AJ260">
        <v>102.701917489831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0.06</v>
      </c>
      <c r="AM260" t="s">
        <v>3133</v>
      </c>
      <c r="AN260">
        <v>-6.55</v>
      </c>
      <c r="AO260" t="s">
        <v>3132</v>
      </c>
      <c r="AP260">
        <v>0.103536060439917</v>
      </c>
      <c r="AQ260">
        <f>(Table2[[#This Row],[Sharpe Ratio]]-AVERAGE(Table2[Sharpe Ratio]))/_xlfn.STDEV.P(Table2[Sharpe Ratio])</f>
        <v>0.44062116011382157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-1.2668170390817073</v>
      </c>
      <c r="AS260">
        <f>_xlfn.RANK.AVG(Table2[[#This Row],[1Y Return vs Nifty Z-Score]],Table2[1Y Return vs Nifty Z-Score])</f>
        <v>147</v>
      </c>
      <c r="AT260">
        <f>_xlfn.RANK.AVG(Table2[[#This Row],[6M Return vs Nifty Z-Score]],Table2[6M Return vs Nifty Z-Score])</f>
        <v>478</v>
      </c>
      <c r="AU260">
        <f>_xlfn.RANK.AVG(Table2[[#This Row],[Sharpe Ratio Z-Score]],Table2[Sharpe Ratio Z-Score])</f>
        <v>231</v>
      </c>
      <c r="AV260">
        <f>(Table2[[#This Row],[Rank 1Y]]+Table2[[#This Row],[Rank 6M]]+Table2[[#This Row],[Rank Sharpe]])/3</f>
        <v>285.33333333333331</v>
      </c>
    </row>
    <row r="261" spans="1:48" x14ac:dyDescent="0.3">
      <c r="A261" t="s">
        <v>762</v>
      </c>
      <c r="B261" t="s">
        <v>763</v>
      </c>
      <c r="C261" t="s">
        <v>3088</v>
      </c>
      <c r="D261" t="s">
        <v>419</v>
      </c>
      <c r="E261">
        <v>20973.384752679998</v>
      </c>
      <c r="F261">
        <v>4261.1000000000004</v>
      </c>
      <c r="G261">
        <v>48.289929827080897</v>
      </c>
      <c r="H261">
        <f>(Table2[[#This Row],[1Y Return vs Nifty]]-AVERAGE(Table2[1Y Return vs Nifty]))/_xlfn.STDEV.P(Table2[1Y Return vs Nifty])</f>
        <v>0.21313438580683958</v>
      </c>
      <c r="I261">
        <v>6.1979566804208801</v>
      </c>
      <c r="J261">
        <f>(Table2[[#This Row],[1M Return vs Nifty]]-AVERAGE(Table2[1M Return vs Nifty]))/_xlfn.STDEV.P(Table2[1M Return vs Nifty])</f>
        <v>0.62272142293012933</v>
      </c>
      <c r="K261">
        <v>36.517278502179003</v>
      </c>
      <c r="L261">
        <f>(Table2[[#This Row],[6M Return vs Nifty]]-AVERAGE(Table2[6M Return vs Nifty]))/_xlfn.STDEV.P(Table2[6M Return vs Nifty])</f>
        <v>0.90503296040775072</v>
      </c>
      <c r="M261">
        <v>0.31475433074609199</v>
      </c>
      <c r="N261">
        <f>(Table2[[#This Row],[1W Return vs Nifty]]-AVERAGE(Table2[1W Return vs Nifty]))/_xlfn.STDEV.P(Table2[1W Return vs Nifty])</f>
        <v>0.14864164170513894</v>
      </c>
      <c r="O261">
        <v>4162.38</v>
      </c>
      <c r="P261">
        <v>3919.8112371738498</v>
      </c>
      <c r="Q261">
        <v>3276.11882677535</v>
      </c>
      <c r="R261">
        <v>52.9415762493554</v>
      </c>
      <c r="S261" s="1">
        <f>(Table2[[#This Row],[Close Price]]-Table2[[#This Row],[20D EMA]])/Table2[[#This Row],[20D EMA]]</f>
        <v>2.3717200255623044E-2</v>
      </c>
      <c r="T261" s="1">
        <f>(Table2[[#This Row],[Close Price]]-Table2[[#This Row],[50D EMA]])/Table2[[#This Row],[50D EMA]]</f>
        <v>8.7067652541405749E-2</v>
      </c>
      <c r="U261" s="1">
        <f>(Table2[[#This Row],[Close Price]]-Table2[[#This Row],[200D EMA]])/Table2[[#This Row],[200D EMA]]</f>
        <v>0.30065489846537624</v>
      </c>
      <c r="V261">
        <v>2.2823092289600999</v>
      </c>
      <c r="W261">
        <v>4235</v>
      </c>
      <c r="X261">
        <v>4329</v>
      </c>
      <c r="Y261">
        <v>4220.55</v>
      </c>
      <c r="Z261">
        <v>4400.1000000000004</v>
      </c>
      <c r="AA261">
        <v>3850</v>
      </c>
      <c r="AB261">
        <v>4525</v>
      </c>
      <c r="AC261" s="1">
        <f>(Table2[[#This Row],[Close Price]]/Table2[[#This Row],[Day Low]])-1</f>
        <v>6.1629279811099558E-3</v>
      </c>
      <c r="AD261" s="1">
        <f>(Table2[[#This Row],[Day High]]/Table2[[#This Row],[Close Price]])-1</f>
        <v>1.5934852502874852E-2</v>
      </c>
      <c r="AE261" s="1">
        <f>(Table2[[#This Row],[Close Price]]/Table2[[#This Row],[Current Week Low]])-1</f>
        <v>9.6077525440998457E-3</v>
      </c>
      <c r="AF261" s="1">
        <f>(Table2[[#This Row],[Current Week High]]/Table2[[#This Row],[Close Price]])-1</f>
        <v>3.2620684799699706E-2</v>
      </c>
      <c r="AG261" s="1">
        <f>(Table2[[#This Row],[Close Price]]/Table2[[#This Row],[Current Month Low]])-1</f>
        <v>0.10677922077922086</v>
      </c>
      <c r="AH261" s="1">
        <f>(Table2[[#This Row],[Current Month High]]/Table2[[#This Row],[Close Price]])-1</f>
        <v>6.1932364882307356E-2</v>
      </c>
      <c r="AI261">
        <v>15.2284621341906</v>
      </c>
      <c r="AJ261">
        <v>91.080717488789205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0.13</v>
      </c>
      <c r="AM261" t="s">
        <v>3133</v>
      </c>
      <c r="AN261">
        <v>5.56</v>
      </c>
      <c r="AO261" t="s">
        <v>3133</v>
      </c>
      <c r="AP261">
        <v>1.066432499461E-2</v>
      </c>
      <c r="AQ261">
        <f>(Table2[[#This Row],[Sharpe Ratio]]-AVERAGE(Table2[Sharpe Ratio]))/_xlfn.STDEV.P(Table2[Sharpe Ratio])</f>
        <v>-0.61969568453926516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1.2698347263105934</v>
      </c>
      <c r="AS261">
        <f>_xlfn.RANK.AVG(Table2[[#This Row],[1Y Return vs Nifty Z-Score]],Table2[1Y Return vs Nifty Z-Score])</f>
        <v>242</v>
      </c>
      <c r="AT261">
        <f>_xlfn.RANK.AVG(Table2[[#This Row],[6M Return vs Nifty Z-Score]],Table2[6M Return vs Nifty Z-Score])</f>
        <v>117</v>
      </c>
      <c r="AU261">
        <f>_xlfn.RANK.AVG(Table2[[#This Row],[Sharpe Ratio Z-Score]],Table2[Sharpe Ratio Z-Score])</f>
        <v>499</v>
      </c>
      <c r="AV261">
        <f>(Table2[[#This Row],[Rank 1Y]]+Table2[[#This Row],[Rank 6M]]+Table2[[#This Row],[Rank Sharpe]])/3</f>
        <v>286</v>
      </c>
    </row>
    <row r="262" spans="1:48" x14ac:dyDescent="0.3">
      <c r="A262" t="s">
        <v>335</v>
      </c>
      <c r="B262" t="s">
        <v>336</v>
      </c>
      <c r="C262" t="s">
        <v>3088</v>
      </c>
      <c r="D262" t="s">
        <v>34</v>
      </c>
      <c r="E262">
        <v>75207.733879135005</v>
      </c>
      <c r="F262">
        <v>558.35</v>
      </c>
      <c r="G262">
        <v>17.428557781028601</v>
      </c>
      <c r="H262">
        <f>(Table2[[#This Row],[1Y Return vs Nifty]]-AVERAGE(Table2[1Y Return vs Nifty]))/_xlfn.STDEV.P(Table2[1Y Return vs Nifty])</f>
        <v>-0.2511780422092702</v>
      </c>
      <c r="I262">
        <v>5.6500233350291396</v>
      </c>
      <c r="J262">
        <f>(Table2[[#This Row],[1M Return vs Nifty]]-AVERAGE(Table2[1M Return vs Nifty]))/_xlfn.STDEV.P(Table2[1M Return vs Nifty])</f>
        <v>0.57040232263578472</v>
      </c>
      <c r="K262">
        <v>-0.86330581375746096</v>
      </c>
      <c r="L262">
        <f>(Table2[[#This Row],[6M Return vs Nifty]]-AVERAGE(Table2[6M Return vs Nifty]))/_xlfn.STDEV.P(Table2[6M Return vs Nifty])</f>
        <v>-0.3121877751638068</v>
      </c>
      <c r="M262">
        <v>-1.1247427651564901</v>
      </c>
      <c r="N262">
        <f>(Table2[[#This Row],[1W Return vs Nifty]]-AVERAGE(Table2[1W Return vs Nifty]))/_xlfn.STDEV.P(Table2[1W Return vs Nifty])</f>
        <v>-0.12974209635078904</v>
      </c>
      <c r="O262">
        <v>571.27</v>
      </c>
      <c r="P262">
        <v>560.31758925568101</v>
      </c>
      <c r="Q262">
        <v>501.44699156069601</v>
      </c>
      <c r="R262">
        <v>41.352783932418397</v>
      </c>
      <c r="S262" s="1">
        <f>(Table2[[#This Row],[Close Price]]-Table2[[#This Row],[20D EMA]])/Table2[[#This Row],[20D EMA]]</f>
        <v>-2.2616276016594532E-2</v>
      </c>
      <c r="T262" s="1">
        <f>(Table2[[#This Row],[Close Price]]-Table2[[#This Row],[50D EMA]])/Table2[[#This Row],[50D EMA]]</f>
        <v>-3.5115607530627631E-3</v>
      </c>
      <c r="U262" s="1">
        <f>(Table2[[#This Row],[Close Price]]-Table2[[#This Row],[200D EMA]])/Table2[[#This Row],[200D EMA]]</f>
        <v>0.11347761457736531</v>
      </c>
      <c r="V262">
        <v>0.80445247217784399</v>
      </c>
      <c r="W262">
        <v>556</v>
      </c>
      <c r="X262">
        <v>566</v>
      </c>
      <c r="Y262">
        <v>556</v>
      </c>
      <c r="Z262">
        <v>581.6</v>
      </c>
      <c r="AA262">
        <v>553</v>
      </c>
      <c r="AB262">
        <v>613.20000000000005</v>
      </c>
      <c r="AC262" s="1">
        <f>(Table2[[#This Row],[Close Price]]/Table2[[#This Row],[Day Low]])-1</f>
        <v>4.2266187050359338E-3</v>
      </c>
      <c r="AD262" s="1">
        <f>(Table2[[#This Row],[Day High]]/Table2[[#This Row],[Close Price]])-1</f>
        <v>1.3701083549744641E-2</v>
      </c>
      <c r="AE262" s="1">
        <f>(Table2[[#This Row],[Close Price]]/Table2[[#This Row],[Current Week Low]])-1</f>
        <v>4.2266187050359338E-3</v>
      </c>
      <c r="AF262" s="1">
        <f>(Table2[[#This Row],[Current Week High]]/Table2[[#This Row],[Close Price]])-1</f>
        <v>4.1640548043341941E-2</v>
      </c>
      <c r="AG262" s="1">
        <f>(Table2[[#This Row],[Close Price]]/Table2[[#This Row],[Current Month Low]])-1</f>
        <v>9.6745027124773841E-3</v>
      </c>
      <c r="AH262" s="1">
        <f>(Table2[[#This Row],[Current Month High]]/Table2[[#This Row],[Close Price]])-1</f>
        <v>9.8235873556013376E-2</v>
      </c>
      <c r="AI262">
        <v>13.3160204173009</v>
      </c>
      <c r="AJ262">
        <v>49.092122830440601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-7.0000000000000007E-2</v>
      </c>
      <c r="AM262" t="s">
        <v>3132</v>
      </c>
      <c r="AN262">
        <v>-1.64</v>
      </c>
      <c r="AO262" t="s">
        <v>3132</v>
      </c>
      <c r="AP262">
        <v>0.18511271427044801</v>
      </c>
      <c r="AQ262">
        <f>(Table2[[#This Row],[Sharpe Ratio]]-AVERAGE(Table2[Sharpe Ratio]))/_xlfn.STDEV.P(Table2[Sharpe Ratio])</f>
        <v>1.3719820286515341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1.2492764375634531</v>
      </c>
      <c r="AS262">
        <f>_xlfn.RANK.AVG(Table2[[#This Row],[1Y Return vs Nifty Z-Score]],Table2[1Y Return vs Nifty Z-Score])</f>
        <v>369</v>
      </c>
      <c r="AT262">
        <f>_xlfn.RANK.AVG(Table2[[#This Row],[6M Return vs Nifty Z-Score]],Table2[6M Return vs Nifty Z-Score])</f>
        <v>424</v>
      </c>
      <c r="AU262">
        <f>_xlfn.RANK.AVG(Table2[[#This Row],[Sharpe Ratio Z-Score]],Table2[Sharpe Ratio Z-Score])</f>
        <v>66</v>
      </c>
      <c r="AV262">
        <f>(Table2[[#This Row],[Rank 1Y]]+Table2[[#This Row],[Rank 6M]]+Table2[[#This Row],[Rank Sharpe]])/3</f>
        <v>286.33333333333331</v>
      </c>
    </row>
    <row r="263" spans="1:48" x14ac:dyDescent="0.3">
      <c r="A263" t="s">
        <v>1264</v>
      </c>
      <c r="B263" t="s">
        <v>1265</v>
      </c>
      <c r="C263" t="s">
        <v>3091</v>
      </c>
      <c r="D263" t="s">
        <v>46</v>
      </c>
      <c r="E263">
        <v>8838.3344285999992</v>
      </c>
      <c r="F263">
        <v>5591</v>
      </c>
      <c r="G263">
        <v>19.067282412055501</v>
      </c>
      <c r="H263">
        <f>(Table2[[#This Row],[1Y Return vs Nifty]]-AVERAGE(Table2[1Y Return vs Nifty]))/_xlfn.STDEV.P(Table2[1Y Return vs Nifty])</f>
        <v>-0.22652326629242198</v>
      </c>
      <c r="I263">
        <v>1.51106546818496</v>
      </c>
      <c r="J263">
        <f>(Table2[[#This Row],[1M Return vs Nifty]]-AVERAGE(Table2[1M Return vs Nifty]))/_xlfn.STDEV.P(Table2[1M Return vs Nifty])</f>
        <v>0.17519631159320237</v>
      </c>
      <c r="K263">
        <v>-5.5338006955490204</v>
      </c>
      <c r="L263">
        <f>(Table2[[#This Row],[6M Return vs Nifty]]-AVERAGE(Table2[6M Return vs Nifty]))/_xlfn.STDEV.P(Table2[6M Return vs Nifty])</f>
        <v>-0.4642726962407045</v>
      </c>
      <c r="M263">
        <v>-7.32396896410628</v>
      </c>
      <c r="N263">
        <f>(Table2[[#This Row],[1W Return vs Nifty]]-AVERAGE(Table2[1W Return vs Nifty]))/_xlfn.STDEV.P(Table2[1W Return vs Nifty])</f>
        <v>-1.3286078441387759</v>
      </c>
      <c r="O263">
        <v>5777.08</v>
      </c>
      <c r="P263">
        <v>5536.3511023875099</v>
      </c>
      <c r="Q263">
        <v>4865.7162295935696</v>
      </c>
      <c r="R263">
        <v>36.378834673151097</v>
      </c>
      <c r="S263" s="1">
        <f>(Table2[[#This Row],[Close Price]]-Table2[[#This Row],[20D EMA]])/Table2[[#This Row],[20D EMA]]</f>
        <v>-3.2210043828370026E-2</v>
      </c>
      <c r="T263" s="1">
        <f>(Table2[[#This Row],[Close Price]]-Table2[[#This Row],[50D EMA]])/Table2[[#This Row],[50D EMA]]</f>
        <v>9.8709233937354906E-3</v>
      </c>
      <c r="U263" s="1">
        <f>(Table2[[#This Row],[Close Price]]-Table2[[#This Row],[200D EMA]])/Table2[[#This Row],[200D EMA]]</f>
        <v>0.14906002244750985</v>
      </c>
      <c r="V263">
        <v>0.93133069368270904</v>
      </c>
      <c r="W263">
        <v>5420</v>
      </c>
      <c r="X263">
        <v>5629.95</v>
      </c>
      <c r="Y263">
        <v>5488.95</v>
      </c>
      <c r="Z263">
        <v>5625.6</v>
      </c>
      <c r="AA263">
        <v>5380.55</v>
      </c>
      <c r="AB263">
        <v>6280.2</v>
      </c>
      <c r="AC263" s="1">
        <f>(Table2[[#This Row],[Close Price]]/Table2[[#This Row],[Day Low]])-1</f>
        <v>3.1549815498155054E-2</v>
      </c>
      <c r="AD263" s="1">
        <f>(Table2[[#This Row],[Day High]]/Table2[[#This Row],[Close Price]])-1</f>
        <v>6.9665533893756848E-3</v>
      </c>
      <c r="AE263" s="1">
        <f>(Table2[[#This Row],[Close Price]]/Table2[[#This Row],[Current Week Low]])-1</f>
        <v>1.8591898268339069E-2</v>
      </c>
      <c r="AF263" s="1">
        <f>(Table2[[#This Row],[Current Week High]]/Table2[[#This Row],[Close Price]])-1</f>
        <v>6.1885172598821203E-3</v>
      </c>
      <c r="AG263" s="1">
        <f>(Table2[[#This Row],[Close Price]]/Table2[[#This Row],[Current Month Low]])-1</f>
        <v>3.9113101820445806E-2</v>
      </c>
      <c r="AH263" s="1">
        <f>(Table2[[#This Row],[Current Month High]]/Table2[[#This Row],[Close Price]])-1</f>
        <v>0.12326954033267756</v>
      </c>
      <c r="AI263">
        <v>16.276158111250201</v>
      </c>
      <c r="AJ263">
        <v>66.154029034606694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0.08</v>
      </c>
      <c r="AM263" t="s">
        <v>3133</v>
      </c>
      <c r="AN263">
        <v>-12.75</v>
      </c>
      <c r="AO263" t="s">
        <v>3132</v>
      </c>
      <c r="AP263">
        <v>0.208870353112726</v>
      </c>
      <c r="AQ263">
        <f>(Table2[[#This Row],[Sharpe Ratio]]-AVERAGE(Table2[Sharpe Ratio]))/_xlfn.STDEV.P(Table2[Sharpe Ratio])</f>
        <v>1.6432230529832781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-0.20098444209542188</v>
      </c>
      <c r="AS263">
        <f>_xlfn.RANK.AVG(Table2[[#This Row],[1Y Return vs Nifty Z-Score]],Table2[1Y Return vs Nifty Z-Score])</f>
        <v>355</v>
      </c>
      <c r="AT263">
        <f>_xlfn.RANK.AVG(Table2[[#This Row],[6M Return vs Nifty Z-Score]],Table2[6M Return vs Nifty Z-Score])</f>
        <v>470</v>
      </c>
      <c r="AU263">
        <f>_xlfn.RANK.AVG(Table2[[#This Row],[Sharpe Ratio Z-Score]],Table2[Sharpe Ratio Z-Score])</f>
        <v>34</v>
      </c>
      <c r="AV263">
        <f>(Table2[[#This Row],[Rank 1Y]]+Table2[[#This Row],[Rank 6M]]+Table2[[#This Row],[Rank Sharpe]])/3</f>
        <v>286.33333333333331</v>
      </c>
    </row>
    <row r="264" spans="1:48" x14ac:dyDescent="0.3">
      <c r="A264" t="s">
        <v>1405</v>
      </c>
      <c r="B264" t="s">
        <v>1406</v>
      </c>
      <c r="C264" t="s">
        <v>3093</v>
      </c>
      <c r="D264" t="s">
        <v>206</v>
      </c>
      <c r="E264">
        <v>7531.4162398999997</v>
      </c>
      <c r="F264">
        <v>1394.75</v>
      </c>
      <c r="G264">
        <v>24.543128257747099</v>
      </c>
      <c r="H264">
        <f>(Table2[[#This Row],[1Y Return vs Nifty]]-AVERAGE(Table2[1Y Return vs Nifty]))/_xlfn.STDEV.P(Table2[1Y Return vs Nifty])</f>
        <v>-0.14413861805769695</v>
      </c>
      <c r="I264">
        <v>1.20917263148552E-2</v>
      </c>
      <c r="J264">
        <f>(Table2[[#This Row],[1M Return vs Nifty]]-AVERAGE(Table2[1M Return vs Nifty]))/_xlfn.STDEV.P(Table2[1M Return vs Nifty])</f>
        <v>3.2067666112752996E-2</v>
      </c>
      <c r="K264">
        <v>27.064618280266899</v>
      </c>
      <c r="L264">
        <f>(Table2[[#This Row],[6M Return vs Nifty]]-AVERAGE(Table2[6M Return vs Nifty]))/_xlfn.STDEV.P(Table2[6M Return vs Nifty])</f>
        <v>0.59722680277317053</v>
      </c>
      <c r="M264">
        <v>-1.78278891995449</v>
      </c>
      <c r="N264">
        <f>(Table2[[#This Row],[1W Return vs Nifty]]-AVERAGE(Table2[1W Return vs Nifty]))/_xlfn.STDEV.P(Table2[1W Return vs Nifty])</f>
        <v>-0.2570013655132149</v>
      </c>
      <c r="O264">
        <v>1384.28</v>
      </c>
      <c r="P264">
        <v>1307.1333067809601</v>
      </c>
      <c r="Q264">
        <v>1103.2443152834001</v>
      </c>
      <c r="R264">
        <v>50.316755876961103</v>
      </c>
      <c r="S264" s="1">
        <f>(Table2[[#This Row],[Close Price]]-Table2[[#This Row],[20D EMA]])/Table2[[#This Row],[20D EMA]]</f>
        <v>7.5634987141329985E-3</v>
      </c>
      <c r="T264" s="1">
        <f>(Table2[[#This Row],[Close Price]]-Table2[[#This Row],[50D EMA]])/Table2[[#This Row],[50D EMA]]</f>
        <v>6.7029653949229592E-2</v>
      </c>
      <c r="U264" s="1">
        <f>(Table2[[#This Row],[Close Price]]-Table2[[#This Row],[200D EMA]])/Table2[[#This Row],[200D EMA]]</f>
        <v>0.26422586609178977</v>
      </c>
      <c r="V264">
        <v>0.70814789930659605</v>
      </c>
      <c r="W264">
        <v>1365</v>
      </c>
      <c r="X264">
        <v>1398</v>
      </c>
      <c r="Y264">
        <v>1366.65</v>
      </c>
      <c r="Z264">
        <v>1407.8</v>
      </c>
      <c r="AA264">
        <v>1339.7</v>
      </c>
      <c r="AB264">
        <v>1479</v>
      </c>
      <c r="AC264" s="1">
        <f>(Table2[[#This Row],[Close Price]]/Table2[[#This Row],[Day Low]])-1</f>
        <v>2.1794871794871717E-2</v>
      </c>
      <c r="AD264" s="1">
        <f>(Table2[[#This Row],[Day High]]/Table2[[#This Row],[Close Price]])-1</f>
        <v>2.3301666965405143E-3</v>
      </c>
      <c r="AE264" s="1">
        <f>(Table2[[#This Row],[Close Price]]/Table2[[#This Row],[Current Week Low]])-1</f>
        <v>2.0561226356418993E-2</v>
      </c>
      <c r="AF264" s="1">
        <f>(Table2[[#This Row],[Current Week High]]/Table2[[#This Row],[Close Price]])-1</f>
        <v>9.3565155045707282E-3</v>
      </c>
      <c r="AG264" s="1">
        <f>(Table2[[#This Row],[Close Price]]/Table2[[#This Row],[Current Month Low]])-1</f>
        <v>4.109128909457338E-2</v>
      </c>
      <c r="AH264" s="1">
        <f>(Table2[[#This Row],[Current Month High]]/Table2[[#This Row],[Close Price]])-1</f>
        <v>6.0405090518014015E-2</v>
      </c>
      <c r="AI264">
        <v>6.0405090518013997</v>
      </c>
      <c r="AJ264">
        <v>69.987812309567303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0.26</v>
      </c>
      <c r="AM264" t="s">
        <v>3133</v>
      </c>
      <c r="AN264">
        <v>1.17</v>
      </c>
      <c r="AO264" t="s">
        <v>3133</v>
      </c>
      <c r="AP264">
        <v>5.9482877898289002E-2</v>
      </c>
      <c r="AQ264">
        <f>(Table2[[#This Row],[Sharpe Ratio]]-AVERAGE(Table2[Sharpe Ratio]))/_xlfn.STDEV.P(Table2[Sharpe Ratio])</f>
        <v>-6.2334139316041925E-2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0.16582034599896972</v>
      </c>
      <c r="AS264">
        <f>_xlfn.RANK.AVG(Table2[[#This Row],[1Y Return vs Nifty Z-Score]],Table2[1Y Return vs Nifty Z-Score])</f>
        <v>332</v>
      </c>
      <c r="AT264">
        <f>_xlfn.RANK.AVG(Table2[[#This Row],[6M Return vs Nifty Z-Score]],Table2[6M Return vs Nifty Z-Score])</f>
        <v>162</v>
      </c>
      <c r="AU264">
        <f>_xlfn.RANK.AVG(Table2[[#This Row],[Sharpe Ratio Z-Score]],Table2[Sharpe Ratio Z-Score])</f>
        <v>368</v>
      </c>
      <c r="AV264">
        <f>(Table2[[#This Row],[Rank 1Y]]+Table2[[#This Row],[Rank 6M]]+Table2[[#This Row],[Rank Sharpe]])/3</f>
        <v>287.33333333333331</v>
      </c>
    </row>
    <row r="265" spans="1:48" x14ac:dyDescent="0.3">
      <c r="A265" t="s">
        <v>1418</v>
      </c>
      <c r="B265" t="s">
        <v>1419</v>
      </c>
      <c r="C265" t="s">
        <v>3090</v>
      </c>
      <c r="D265" t="s">
        <v>124</v>
      </c>
      <c r="E265">
        <v>7365.4222008099996</v>
      </c>
      <c r="F265">
        <v>1220.9000000000001</v>
      </c>
      <c r="G265">
        <v>41.632076494732601</v>
      </c>
      <c r="H265">
        <f>(Table2[[#This Row],[1Y Return vs Nifty]]-AVERAGE(Table2[1Y Return vs Nifty]))/_xlfn.STDEV.P(Table2[1Y Return vs Nifty])</f>
        <v>0.11296631675583253</v>
      </c>
      <c r="I265">
        <v>4.4824125926084397</v>
      </c>
      <c r="J265">
        <f>(Table2[[#This Row],[1M Return vs Nifty]]-AVERAGE(Table2[1M Return vs Nifty]))/_xlfn.STDEV.P(Table2[1M Return vs Nifty])</f>
        <v>0.45891368254619835</v>
      </c>
      <c r="K265">
        <v>13.6095087794529</v>
      </c>
      <c r="L265">
        <f>(Table2[[#This Row],[6M Return vs Nifty]]-AVERAGE(Table2[6M Return vs Nifty]))/_xlfn.STDEV.P(Table2[6M Return vs Nifty])</f>
        <v>0.15908923527681912</v>
      </c>
      <c r="M265">
        <v>-0.26957952660811202</v>
      </c>
      <c r="N265">
        <f>(Table2[[#This Row],[1W Return vs Nifty]]-AVERAGE(Table2[1W Return vs Nifty]))/_xlfn.STDEV.P(Table2[1W Return vs Nifty])</f>
        <v>3.5637562748725864E-2</v>
      </c>
      <c r="O265">
        <v>1176.99</v>
      </c>
      <c r="P265">
        <v>1112.36185352391</v>
      </c>
      <c r="Q265">
        <v>943.24471820699398</v>
      </c>
      <c r="R265">
        <v>62.218500784208103</v>
      </c>
      <c r="S265" s="1">
        <f>(Table2[[#This Row],[Close Price]]-Table2[[#This Row],[20D EMA]])/Table2[[#This Row],[20D EMA]]</f>
        <v>3.730702894672009E-2</v>
      </c>
      <c r="T265" s="1">
        <f>(Table2[[#This Row],[Close Price]]-Table2[[#This Row],[50D EMA]])/Table2[[#This Row],[50D EMA]]</f>
        <v>9.7574495324742008E-2</v>
      </c>
      <c r="U265" s="1">
        <f>(Table2[[#This Row],[Close Price]]-Table2[[#This Row],[200D EMA]])/Table2[[#This Row],[200D EMA]]</f>
        <v>0.29436187283486592</v>
      </c>
      <c r="V265">
        <v>0.56431799769813495</v>
      </c>
      <c r="W265">
        <v>1203.05</v>
      </c>
      <c r="X265">
        <v>1239.45</v>
      </c>
      <c r="Y265">
        <v>1155</v>
      </c>
      <c r="Z265">
        <v>1225</v>
      </c>
      <c r="AA265">
        <v>1145.95</v>
      </c>
      <c r="AB265">
        <v>1240.05</v>
      </c>
      <c r="AC265" s="1">
        <f>(Table2[[#This Row],[Close Price]]/Table2[[#This Row],[Day Low]])-1</f>
        <v>1.4837288558247952E-2</v>
      </c>
      <c r="AD265" s="1">
        <f>(Table2[[#This Row],[Day High]]/Table2[[#This Row],[Close Price]])-1</f>
        <v>1.5193709558522395E-2</v>
      </c>
      <c r="AE265" s="1">
        <f>(Table2[[#This Row],[Close Price]]/Table2[[#This Row],[Current Week Low]])-1</f>
        <v>5.7056277056277027E-2</v>
      </c>
      <c r="AF265" s="1">
        <f>(Table2[[#This Row],[Current Week High]]/Table2[[#This Row],[Close Price]])-1</f>
        <v>3.3581783929887976E-3</v>
      </c>
      <c r="AG265" s="1">
        <f>(Table2[[#This Row],[Close Price]]/Table2[[#This Row],[Current Month Low]])-1</f>
        <v>6.5404249749116516E-2</v>
      </c>
      <c r="AH265" s="1">
        <f>(Table2[[#This Row],[Current Month High]]/Table2[[#This Row],[Close Price]])-1</f>
        <v>1.5685150298959671E-2</v>
      </c>
      <c r="AI265">
        <v>10.2547301171266</v>
      </c>
      <c r="AJ265">
        <v>87.470249520153502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0.21</v>
      </c>
      <c r="AM265" t="s">
        <v>3133</v>
      </c>
      <c r="AN265">
        <v>0.98</v>
      </c>
      <c r="AO265" t="s">
        <v>3133</v>
      </c>
      <c r="AP265">
        <v>7.0197265710598006E-2</v>
      </c>
      <c r="AQ265">
        <f>(Table2[[#This Row],[Sharpe Ratio]]-AVERAGE(Table2[Sharpe Ratio]))/_xlfn.STDEV.P(Table2[Sharpe Ratio])</f>
        <v>5.9992054149217031E-2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0.82659885147679291</v>
      </c>
      <c r="AS265">
        <f>_xlfn.RANK.AVG(Table2[[#This Row],[1Y Return vs Nifty Z-Score]],Table2[1Y Return vs Nifty Z-Score])</f>
        <v>266</v>
      </c>
      <c r="AT265">
        <f>_xlfn.RANK.AVG(Table2[[#This Row],[6M Return vs Nifty Z-Score]],Table2[6M Return vs Nifty Z-Score])</f>
        <v>270</v>
      </c>
      <c r="AU265">
        <f>_xlfn.RANK.AVG(Table2[[#This Row],[Sharpe Ratio Z-Score]],Table2[Sharpe Ratio Z-Score])</f>
        <v>329</v>
      </c>
      <c r="AV265">
        <f>(Table2[[#This Row],[Rank 1Y]]+Table2[[#This Row],[Rank 6M]]+Table2[[#This Row],[Rank Sharpe]])/3</f>
        <v>288.33333333333331</v>
      </c>
    </row>
    <row r="266" spans="1:48" x14ac:dyDescent="0.3">
      <c r="A266" t="s">
        <v>590</v>
      </c>
      <c r="B266" t="s">
        <v>591</v>
      </c>
      <c r="C266" t="s">
        <v>3104</v>
      </c>
      <c r="D266" t="s">
        <v>592</v>
      </c>
      <c r="E266">
        <v>32267.648685600001</v>
      </c>
      <c r="F266">
        <v>818.8</v>
      </c>
      <c r="G266">
        <v>23.420319421957199</v>
      </c>
      <c r="H266">
        <f>(Table2[[#This Row],[1Y Return vs Nifty]]-AVERAGE(Table2[1Y Return vs Nifty]))/_xlfn.STDEV.P(Table2[1Y Return vs Nifty])</f>
        <v>-0.16103138925288554</v>
      </c>
      <c r="I266">
        <v>13.130142254074601</v>
      </c>
      <c r="J266">
        <f>(Table2[[#This Row],[1M Return vs Nifty]]-AVERAGE(Table2[1M Return vs Nifty]))/_xlfn.STDEV.P(Table2[1M Return vs Nifty])</f>
        <v>1.2846371747953471</v>
      </c>
      <c r="K266">
        <v>22.347966791197901</v>
      </c>
      <c r="L266">
        <f>(Table2[[#This Row],[6M Return vs Nifty]]-AVERAGE(Table2[6M Return vs Nifty]))/_xlfn.STDEV.P(Table2[6M Return vs Nifty])</f>
        <v>0.44363888808368296</v>
      </c>
      <c r="M266">
        <v>2.2881034433124201</v>
      </c>
      <c r="N266">
        <f>(Table2[[#This Row],[1W Return vs Nifty]]-AVERAGE(Table2[1W Return vs Nifty]))/_xlfn.STDEV.P(Table2[1W Return vs Nifty])</f>
        <v>0.53026679677439226</v>
      </c>
      <c r="O266">
        <v>850.38</v>
      </c>
      <c r="P266">
        <v>798.38160730451602</v>
      </c>
      <c r="Q266">
        <v>689.90556837417898</v>
      </c>
      <c r="R266">
        <v>37.1370659978964</v>
      </c>
      <c r="S266" s="1">
        <f>(Table2[[#This Row],[Close Price]]-Table2[[#This Row],[20D EMA]])/Table2[[#This Row],[20D EMA]]</f>
        <v>-3.7136339048425455E-2</v>
      </c>
      <c r="T266" s="1">
        <f>(Table2[[#This Row],[Close Price]]-Table2[[#This Row],[50D EMA]])/Table2[[#This Row],[50D EMA]]</f>
        <v>2.5574728311214736E-2</v>
      </c>
      <c r="U266" s="1">
        <f>(Table2[[#This Row],[Close Price]]-Table2[[#This Row],[200D EMA]])/Table2[[#This Row],[200D EMA]]</f>
        <v>0.18682909304467804</v>
      </c>
      <c r="V266">
        <v>0.91779021402681604</v>
      </c>
      <c r="W266">
        <v>791.6</v>
      </c>
      <c r="X266">
        <v>822.1</v>
      </c>
      <c r="Y266">
        <v>805</v>
      </c>
      <c r="Z266">
        <v>908.9</v>
      </c>
      <c r="AA266">
        <v>805</v>
      </c>
      <c r="AB266">
        <v>921</v>
      </c>
      <c r="AC266" s="1">
        <f>(Table2[[#This Row],[Close Price]]/Table2[[#This Row],[Day Low]])-1</f>
        <v>3.4360788276907472E-2</v>
      </c>
      <c r="AD266" s="1">
        <f>(Table2[[#This Row],[Day High]]/Table2[[#This Row],[Close Price]])-1</f>
        <v>4.0302882266731732E-3</v>
      </c>
      <c r="AE266" s="1">
        <f>(Table2[[#This Row],[Close Price]]/Table2[[#This Row],[Current Week Low]])-1</f>
        <v>1.7142857142857126E-2</v>
      </c>
      <c r="AF266" s="1">
        <f>(Table2[[#This Row],[Current Week High]]/Table2[[#This Row],[Close Price]])-1</f>
        <v>0.11003908158280407</v>
      </c>
      <c r="AG266" s="1">
        <f>(Table2[[#This Row],[Close Price]]/Table2[[#This Row],[Current Month Low]])-1</f>
        <v>1.7142857142857126E-2</v>
      </c>
      <c r="AH266" s="1">
        <f>(Table2[[#This Row],[Current Month High]]/Table2[[#This Row],[Close Price]])-1</f>
        <v>0.12481680508060577</v>
      </c>
      <c r="AI266">
        <v>12.481680508060499</v>
      </c>
      <c r="AJ266">
        <v>53.032426875992897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0.12</v>
      </c>
      <c r="AM266" t="s">
        <v>3133</v>
      </c>
      <c r="AN266">
        <v>0.31</v>
      </c>
      <c r="AO266" t="s">
        <v>3133</v>
      </c>
      <c r="AP266">
        <v>6.9516082635844995E-2</v>
      </c>
      <c r="AQ266">
        <f>(Table2[[#This Row],[Sharpe Ratio]]-AVERAGE(Table2[Sharpe Ratio]))/_xlfn.STDEV.P(Table2[Sharpe Ratio])</f>
        <v>5.221498521656473E-2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2.1497264556171016</v>
      </c>
      <c r="AS266">
        <f>_xlfn.RANK.AVG(Table2[[#This Row],[1Y Return vs Nifty Z-Score]],Table2[1Y Return vs Nifty Z-Score])</f>
        <v>336</v>
      </c>
      <c r="AT266">
        <f>_xlfn.RANK.AVG(Table2[[#This Row],[6M Return vs Nifty Z-Score]],Table2[6M Return vs Nifty Z-Score])</f>
        <v>200</v>
      </c>
      <c r="AU266">
        <f>_xlfn.RANK.AVG(Table2[[#This Row],[Sharpe Ratio Z-Score]],Table2[Sharpe Ratio Z-Score])</f>
        <v>330</v>
      </c>
      <c r="AV266">
        <f>(Table2[[#This Row],[Rank 1Y]]+Table2[[#This Row],[Rank 6M]]+Table2[[#This Row],[Rank Sharpe]])/3</f>
        <v>288.66666666666669</v>
      </c>
    </row>
    <row r="267" spans="1:48" x14ac:dyDescent="0.3">
      <c r="A267" t="s">
        <v>641</v>
      </c>
      <c r="B267" t="s">
        <v>642</v>
      </c>
      <c r="C267" t="s">
        <v>3089</v>
      </c>
      <c r="D267" t="s">
        <v>643</v>
      </c>
      <c r="E267">
        <v>27721.588161299998</v>
      </c>
      <c r="F267">
        <v>288.5</v>
      </c>
      <c r="G267">
        <v>129.316523867406</v>
      </c>
      <c r="H267">
        <f>(Table2[[#This Row],[1Y Return vs Nifty]]-AVERAGE(Table2[1Y Return vs Nifty]))/_xlfn.STDEV.P(Table2[1Y Return vs Nifty])</f>
        <v>1.4321875943485336</v>
      </c>
      <c r="I267">
        <v>-5.9647947672170698</v>
      </c>
      <c r="J267">
        <f>(Table2[[#This Row],[1M Return vs Nifty]]-AVERAGE(Table2[1M Return vs Nifty]))/_xlfn.STDEV.P(Table2[1M Return vs Nifty])</f>
        <v>-0.53863190260841032</v>
      </c>
      <c r="K267">
        <v>-10.0561215701604</v>
      </c>
      <c r="L267">
        <f>(Table2[[#This Row],[6M Return vs Nifty]]-AVERAGE(Table2[6M Return vs Nifty]))/_xlfn.STDEV.P(Table2[6M Return vs Nifty])</f>
        <v>-0.6115326399312655</v>
      </c>
      <c r="M267">
        <v>-2.8384789925937199</v>
      </c>
      <c r="N267">
        <f>(Table2[[#This Row],[1W Return vs Nifty]]-AVERAGE(Table2[1W Return vs Nifty]))/_xlfn.STDEV.P(Table2[1W Return vs Nifty])</f>
        <v>-0.46116082473433428</v>
      </c>
      <c r="O267">
        <v>297.98</v>
      </c>
      <c r="P267">
        <v>300.22962404748398</v>
      </c>
      <c r="Q267">
        <v>275.60948741439802</v>
      </c>
      <c r="R267">
        <v>39.025085656331903</v>
      </c>
      <c r="S267" s="1">
        <f>(Table2[[#This Row],[Close Price]]-Table2[[#This Row],[20D EMA]])/Table2[[#This Row],[20D EMA]]</f>
        <v>-3.1814215719175844E-2</v>
      </c>
      <c r="T267" s="1">
        <f>(Table2[[#This Row],[Close Price]]-Table2[[#This Row],[50D EMA]])/Table2[[#This Row],[50D EMA]]</f>
        <v>-3.9068843005408541E-2</v>
      </c>
      <c r="U267" s="1">
        <f>(Table2[[#This Row],[Close Price]]-Table2[[#This Row],[200D EMA]])/Table2[[#This Row],[200D EMA]]</f>
        <v>4.6770931968028374E-2</v>
      </c>
      <c r="V267">
        <v>0.31903697755910798</v>
      </c>
      <c r="W267">
        <v>288.64999999999998</v>
      </c>
      <c r="X267">
        <v>297.2</v>
      </c>
      <c r="Y267">
        <v>284.35000000000002</v>
      </c>
      <c r="Z267">
        <v>293.95</v>
      </c>
      <c r="AA267">
        <v>279</v>
      </c>
      <c r="AB267">
        <v>310.89999999999998</v>
      </c>
      <c r="AC267" s="1">
        <f>(Table2[[#This Row],[Close Price]]/Table2[[#This Row],[Day Low]])-1</f>
        <v>-5.1966048848073321E-4</v>
      </c>
      <c r="AD267" s="1">
        <f>(Table2[[#This Row],[Day High]]/Table2[[#This Row],[Close Price]])-1</f>
        <v>3.015597920277302E-2</v>
      </c>
      <c r="AE267" s="1">
        <f>(Table2[[#This Row],[Close Price]]/Table2[[#This Row],[Current Week Low]])-1</f>
        <v>1.4594689643045555E-2</v>
      </c>
      <c r="AF267" s="1">
        <f>(Table2[[#This Row],[Current Week High]]/Table2[[#This Row],[Close Price]])-1</f>
        <v>1.8890814558058855E-2</v>
      </c>
      <c r="AG267" s="1">
        <f>(Table2[[#This Row],[Close Price]]/Table2[[#This Row],[Current Month Low]])-1</f>
        <v>3.4050179211469578E-2</v>
      </c>
      <c r="AH267" s="1">
        <f>(Table2[[#This Row],[Current Month High]]/Table2[[#This Row],[Close Price]])-1</f>
        <v>7.7642980935875183E-2</v>
      </c>
      <c r="AI267">
        <v>33.206239168110898</v>
      </c>
      <c r="AJ267">
        <v>157.01559020044499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-0.16</v>
      </c>
      <c r="AM267" t="s">
        <v>3132</v>
      </c>
      <c r="AN267">
        <v>-5.05</v>
      </c>
      <c r="AO267" t="s">
        <v>3132</v>
      </c>
      <c r="AP267">
        <v>8.1970471700477998E-2</v>
      </c>
      <c r="AQ267">
        <f>(Table2[[#This Row],[Sharpe Ratio]]-AVERAGE(Table2[Sharpe Ratio]))/_xlfn.STDEV.P(Table2[Sharpe Ratio])</f>
        <v>0.19440677749625643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61</v>
      </c>
      <c r="AT267">
        <f>_xlfn.RANK.AVG(Table2[[#This Row],[6M Return vs Nifty Z-Score]],Table2[6M Return vs Nifty Z-Score])</f>
        <v>519</v>
      </c>
      <c r="AU267">
        <f>_xlfn.RANK.AVG(Table2[[#This Row],[Sharpe Ratio Z-Score]],Table2[Sharpe Ratio Z-Score])</f>
        <v>287</v>
      </c>
      <c r="AV267">
        <f>(Table2[[#This Row],[Rank 1Y]]+Table2[[#This Row],[Rank 6M]]+Table2[[#This Row],[Rank Sharpe]])/3</f>
        <v>289</v>
      </c>
    </row>
    <row r="268" spans="1:48" x14ac:dyDescent="0.3">
      <c r="A268" t="s">
        <v>1882</v>
      </c>
      <c r="B268" t="s">
        <v>1883</v>
      </c>
      <c r="C268" t="s">
        <v>3095</v>
      </c>
      <c r="D268" t="s">
        <v>133</v>
      </c>
      <c r="E268">
        <v>3720.94492029</v>
      </c>
      <c r="F268">
        <v>689.65</v>
      </c>
      <c r="G268">
        <v>74.494484151504594</v>
      </c>
      <c r="H268">
        <f>(Table2[[#This Row],[1Y Return vs Nifty]]-AVERAGE(Table2[1Y Return vs Nifty]))/_xlfn.STDEV.P(Table2[1Y Return vs Nifty])</f>
        <v>0.60738452560286327</v>
      </c>
      <c r="I268">
        <v>-5.3663821257617803</v>
      </c>
      <c r="J268">
        <f>(Table2[[#This Row],[1M Return vs Nifty]]-AVERAGE(Table2[1M Return vs Nifty]))/_xlfn.STDEV.P(Table2[1M Return vs Nifty])</f>
        <v>-0.48149281576689079</v>
      </c>
      <c r="K268">
        <v>2.98219453303411</v>
      </c>
      <c r="L268">
        <f>(Table2[[#This Row],[6M Return vs Nifty]]-AVERAGE(Table2[6M Return vs Nifty]))/_xlfn.STDEV.P(Table2[6M Return vs Nifty])</f>
        <v>-0.18696707981029037</v>
      </c>
      <c r="M268">
        <v>-2.04379665997191</v>
      </c>
      <c r="N268">
        <f>(Table2[[#This Row],[1W Return vs Nifty]]-AVERAGE(Table2[1W Return vs Nifty]))/_xlfn.STDEV.P(Table2[1W Return vs Nifty])</f>
        <v>-0.30747754259922722</v>
      </c>
      <c r="O268">
        <v>706.29</v>
      </c>
      <c r="P268">
        <v>716.67347471676101</v>
      </c>
      <c r="Q268">
        <v>626.99436961908202</v>
      </c>
      <c r="R268">
        <v>44.562597886295997</v>
      </c>
      <c r="S268" s="1">
        <f>(Table2[[#This Row],[Close Price]]-Table2[[#This Row],[20D EMA]])/Table2[[#This Row],[20D EMA]]</f>
        <v>-2.3559727590649716E-2</v>
      </c>
      <c r="T268" s="1">
        <f>(Table2[[#This Row],[Close Price]]-Table2[[#This Row],[50D EMA]])/Table2[[#This Row],[50D EMA]]</f>
        <v>-3.770681582353954E-2</v>
      </c>
      <c r="U268" s="1">
        <f>(Table2[[#This Row],[Close Price]]-Table2[[#This Row],[200D EMA]])/Table2[[#This Row],[200D EMA]]</f>
        <v>9.993013241727057E-2</v>
      </c>
      <c r="V268">
        <v>0.453355044901465</v>
      </c>
      <c r="W268">
        <v>685</v>
      </c>
      <c r="X268">
        <v>695.9</v>
      </c>
      <c r="Y268">
        <v>682.2</v>
      </c>
      <c r="Z268">
        <v>700</v>
      </c>
      <c r="AA268">
        <v>659</v>
      </c>
      <c r="AB268">
        <v>748.9</v>
      </c>
      <c r="AC268" s="1">
        <f>(Table2[[#This Row],[Close Price]]/Table2[[#This Row],[Day Low]])-1</f>
        <v>6.7883211678831934E-3</v>
      </c>
      <c r="AD268" s="1">
        <f>(Table2[[#This Row],[Day High]]/Table2[[#This Row],[Close Price]])-1</f>
        <v>9.0625679692597494E-3</v>
      </c>
      <c r="AE268" s="1">
        <f>(Table2[[#This Row],[Close Price]]/Table2[[#This Row],[Current Week Low]])-1</f>
        <v>1.0920551158018155E-2</v>
      </c>
      <c r="AF268" s="1">
        <f>(Table2[[#This Row],[Current Week High]]/Table2[[#This Row],[Close Price]])-1</f>
        <v>1.5007612557094152E-2</v>
      </c>
      <c r="AG268" s="1">
        <f>(Table2[[#This Row],[Close Price]]/Table2[[#This Row],[Current Month Low]])-1</f>
        <v>4.6509863429438525E-2</v>
      </c>
      <c r="AH268" s="1">
        <f>(Table2[[#This Row],[Current Month High]]/Table2[[#This Row],[Close Price]])-1</f>
        <v>8.5913144348582549E-2</v>
      </c>
      <c r="AI268">
        <v>27.600957007177499</v>
      </c>
      <c r="AJ268">
        <v>109.74756690997501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0.06</v>
      </c>
      <c r="AM268" t="s">
        <v>3133</v>
      </c>
      <c r="AN268">
        <v>-5.84</v>
      </c>
      <c r="AO268" t="s">
        <v>3132</v>
      </c>
      <c r="AP268">
        <v>6.2513530376379994E-2</v>
      </c>
      <c r="AQ268">
        <f>(Table2[[#This Row],[Sharpe Ratio]]-AVERAGE(Table2[Sharpe Ratio]))/_xlfn.STDEV.P(Table2[Sharpe Ratio])</f>
        <v>-2.77331721067888E-2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142</v>
      </c>
      <c r="AT268">
        <f>_xlfn.RANK.AVG(Table2[[#This Row],[6M Return vs Nifty Z-Score]],Table2[6M Return vs Nifty Z-Score])</f>
        <v>371</v>
      </c>
      <c r="AU268">
        <f>_xlfn.RANK.AVG(Table2[[#This Row],[Sharpe Ratio Z-Score]],Table2[Sharpe Ratio Z-Score])</f>
        <v>357</v>
      </c>
      <c r="AV268">
        <f>(Table2[[#This Row],[Rank 1Y]]+Table2[[#This Row],[Rank 6M]]+Table2[[#This Row],[Rank Sharpe]])/3</f>
        <v>290</v>
      </c>
    </row>
    <row r="269" spans="1:48" x14ac:dyDescent="0.3">
      <c r="A269" t="s">
        <v>550</v>
      </c>
      <c r="B269" t="s">
        <v>551</v>
      </c>
      <c r="C269" t="s">
        <v>3093</v>
      </c>
      <c r="D269" t="s">
        <v>206</v>
      </c>
      <c r="E269">
        <v>35850.036755519999</v>
      </c>
      <c r="F269">
        <v>2548.65</v>
      </c>
      <c r="G269">
        <v>29.1558064321793</v>
      </c>
      <c r="H269">
        <f>(Table2[[#This Row],[1Y Return vs Nifty]]-AVERAGE(Table2[1Y Return vs Nifty]))/_xlfn.STDEV.P(Table2[1Y Return vs Nifty])</f>
        <v>-7.4740413738343128E-2</v>
      </c>
      <c r="I269">
        <v>-1.3452487441899701</v>
      </c>
      <c r="J269">
        <f>(Table2[[#This Row],[1M Return vs Nifty]]-AVERAGE(Table2[1M Return vs Nifty]))/_xlfn.STDEV.P(Table2[1M Return vs Nifty])</f>
        <v>-9.7537207923784022E-2</v>
      </c>
      <c r="K269">
        <v>30.895413035910298</v>
      </c>
      <c r="L269">
        <f>(Table2[[#This Row],[6M Return vs Nifty]]-AVERAGE(Table2[6M Return vs Nifty]))/_xlfn.STDEV.P(Table2[6M Return vs Nifty])</f>
        <v>0.72196864123341042</v>
      </c>
      <c r="M269">
        <v>1.80726521345225</v>
      </c>
      <c r="N269">
        <f>(Table2[[#This Row],[1W Return vs Nifty]]-AVERAGE(Table2[1W Return vs Nifty]))/_xlfn.STDEV.P(Table2[1W Return vs Nifty])</f>
        <v>0.43727769369826591</v>
      </c>
      <c r="O269">
        <v>2561.84</v>
      </c>
      <c r="P269">
        <v>2501.1048561028701</v>
      </c>
      <c r="Q269">
        <v>2117.6112570134401</v>
      </c>
      <c r="R269">
        <v>48.482509329818797</v>
      </c>
      <c r="S269" s="1">
        <f>(Table2[[#This Row],[Close Price]]-Table2[[#This Row],[20D EMA]])/Table2[[#This Row],[20D EMA]]</f>
        <v>-5.1486431627268108E-3</v>
      </c>
      <c r="T269" s="1">
        <f>(Table2[[#This Row],[Close Price]]-Table2[[#This Row],[50D EMA]])/Table2[[#This Row],[50D EMA]]</f>
        <v>1.9009656384903848E-2</v>
      </c>
      <c r="U269" s="1">
        <f>(Table2[[#This Row],[Close Price]]-Table2[[#This Row],[200D EMA]])/Table2[[#This Row],[200D EMA]]</f>
        <v>0.20354951436859703</v>
      </c>
      <c r="V269">
        <v>0.53832258917009901</v>
      </c>
      <c r="W269">
        <v>2543.25</v>
      </c>
      <c r="X269">
        <v>2589.4</v>
      </c>
      <c r="Y269">
        <v>2529.0500000000002</v>
      </c>
      <c r="Z269">
        <v>2592</v>
      </c>
      <c r="AA269">
        <v>2416.5500000000002</v>
      </c>
      <c r="AB269">
        <v>2628.1</v>
      </c>
      <c r="AC269" s="1">
        <f>(Table2[[#This Row],[Close Price]]/Table2[[#This Row],[Day Low]])-1</f>
        <v>2.1232674727218459E-3</v>
      </c>
      <c r="AD269" s="1">
        <f>(Table2[[#This Row],[Day High]]/Table2[[#This Row],[Close Price]])-1</f>
        <v>1.5988856845781108E-2</v>
      </c>
      <c r="AE269" s="1">
        <f>(Table2[[#This Row],[Close Price]]/Table2[[#This Row],[Current Week Low]])-1</f>
        <v>7.7499456317589033E-3</v>
      </c>
      <c r="AF269" s="1">
        <f>(Table2[[#This Row],[Current Week High]]/Table2[[#This Row],[Close Price]])-1</f>
        <v>1.7009004767229774E-2</v>
      </c>
      <c r="AG269" s="1">
        <f>(Table2[[#This Row],[Close Price]]/Table2[[#This Row],[Current Month Low]])-1</f>
        <v>5.4664707951418201E-2</v>
      </c>
      <c r="AH269" s="1">
        <f>(Table2[[#This Row],[Current Month High]]/Table2[[#This Row],[Close Price]])-1</f>
        <v>3.1173366291958438E-2</v>
      </c>
      <c r="AI269">
        <v>20.1145704588703</v>
      </c>
      <c r="AJ269">
        <v>65.491380149995095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</v>
      </c>
      <c r="AM269" t="s">
        <v>3133</v>
      </c>
      <c r="AN269">
        <v>-0.5</v>
      </c>
      <c r="AO269" t="s">
        <v>3132</v>
      </c>
      <c r="AP269">
        <v>3.6637612908393E-2</v>
      </c>
      <c r="AQ269">
        <f>(Table2[[#This Row],[Sharpe Ratio]]-AVERAGE(Table2[Sharpe Ratio]))/_xlfn.STDEV.P(Table2[Sharpe Ratio])</f>
        <v>-0.3231585890068247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0.66381012426272457</v>
      </c>
      <c r="AS269">
        <f>_xlfn.RANK.AVG(Table2[[#This Row],[1Y Return vs Nifty Z-Score]],Table2[1Y Return vs Nifty Z-Score])</f>
        <v>307</v>
      </c>
      <c r="AT269">
        <f>_xlfn.RANK.AVG(Table2[[#This Row],[6M Return vs Nifty Z-Score]],Table2[6M Return vs Nifty Z-Score])</f>
        <v>137</v>
      </c>
      <c r="AU269">
        <f>_xlfn.RANK.AVG(Table2[[#This Row],[Sharpe Ratio Z-Score]],Table2[Sharpe Ratio Z-Score])</f>
        <v>428</v>
      </c>
      <c r="AV269">
        <f>(Table2[[#This Row],[Rank 1Y]]+Table2[[#This Row],[Rank 6M]]+Table2[[#This Row],[Rank Sharpe]])/3</f>
        <v>290.66666666666669</v>
      </c>
    </row>
    <row r="270" spans="1:48" x14ac:dyDescent="0.3">
      <c r="A270" t="s">
        <v>558</v>
      </c>
      <c r="B270" t="s">
        <v>559</v>
      </c>
      <c r="C270" t="s">
        <v>3090</v>
      </c>
      <c r="D270" t="s">
        <v>183</v>
      </c>
      <c r="E270">
        <v>35271.3825</v>
      </c>
      <c r="F270">
        <v>808.05</v>
      </c>
      <c r="G270">
        <v>30.90320439537</v>
      </c>
      <c r="H270">
        <f>(Table2[[#This Row],[1Y Return vs Nifty]]-AVERAGE(Table2[1Y Return vs Nifty]))/_xlfn.STDEV.P(Table2[1Y Return vs Nifty])</f>
        <v>-4.8450636673707956E-2</v>
      </c>
      <c r="I270">
        <v>4.2206828815199398</v>
      </c>
      <c r="J270">
        <f>(Table2[[#This Row],[1M Return vs Nifty]]-AVERAGE(Table2[1M Return vs Nifty]))/_xlfn.STDEV.P(Table2[1M Return vs Nifty])</f>
        <v>0.43392257163897835</v>
      </c>
      <c r="K270">
        <v>54.716209381480802</v>
      </c>
      <c r="L270">
        <f>(Table2[[#This Row],[6M Return vs Nifty]]-AVERAGE(Table2[6M Return vs Nifty]))/_xlfn.STDEV.P(Table2[6M Return vs Nifty])</f>
        <v>1.4976431733539288</v>
      </c>
      <c r="M270">
        <v>2.7076468363205799</v>
      </c>
      <c r="N270">
        <f>(Table2[[#This Row],[1W Return vs Nifty]]-AVERAGE(Table2[1W Return vs Nifty]))/_xlfn.STDEV.P(Table2[1W Return vs Nifty])</f>
        <v>0.61140211712670423</v>
      </c>
      <c r="O270">
        <v>783.04</v>
      </c>
      <c r="P270">
        <v>731.130520226518</v>
      </c>
      <c r="Q270">
        <v>588.664048856406</v>
      </c>
      <c r="R270">
        <v>59.547199113970898</v>
      </c>
      <c r="S270" s="1">
        <f>(Table2[[#This Row],[Close Price]]-Table2[[#This Row],[20D EMA]])/Table2[[#This Row],[20D EMA]]</f>
        <v>3.1939619942787073E-2</v>
      </c>
      <c r="T270" s="1">
        <f>(Table2[[#This Row],[Close Price]]-Table2[[#This Row],[50D EMA]])/Table2[[#This Row],[50D EMA]]</f>
        <v>0.10520622193374016</v>
      </c>
      <c r="U270" s="1">
        <f>(Table2[[#This Row],[Close Price]]-Table2[[#This Row],[200D EMA]])/Table2[[#This Row],[200D EMA]]</f>
        <v>0.37268447354614859</v>
      </c>
      <c r="V270">
        <v>0.79472162021934301</v>
      </c>
      <c r="W270">
        <v>815.95</v>
      </c>
      <c r="X270">
        <v>842</v>
      </c>
      <c r="Y270">
        <v>800.25</v>
      </c>
      <c r="Z270">
        <v>819.2</v>
      </c>
      <c r="AA270">
        <v>736.35</v>
      </c>
      <c r="AB270">
        <v>849.5</v>
      </c>
      <c r="AC270" s="1">
        <f>(Table2[[#This Row],[Close Price]]/Table2[[#This Row],[Day Low]])-1</f>
        <v>-9.6819658067284209E-3</v>
      </c>
      <c r="AD270" s="1">
        <f>(Table2[[#This Row],[Day High]]/Table2[[#This Row],[Close Price]])-1</f>
        <v>4.2014726811459679E-2</v>
      </c>
      <c r="AE270" s="1">
        <f>(Table2[[#This Row],[Close Price]]/Table2[[#This Row],[Current Week Low]])-1</f>
        <v>9.7469540768508889E-3</v>
      </c>
      <c r="AF270" s="1">
        <f>(Table2[[#This Row],[Current Week High]]/Table2[[#This Row],[Close Price]])-1</f>
        <v>1.3798651073572366E-2</v>
      </c>
      <c r="AG270" s="1">
        <f>(Table2[[#This Row],[Close Price]]/Table2[[#This Row],[Current Month Low]])-1</f>
        <v>9.7372173558769592E-2</v>
      </c>
      <c r="AH270" s="1">
        <f>(Table2[[#This Row],[Current Month High]]/Table2[[#This Row],[Close Price]])-1</f>
        <v>5.129633067260686E-2</v>
      </c>
      <c r="AI270">
        <v>5.1296330672606798</v>
      </c>
      <c r="AJ270">
        <v>93.730520258930696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0.36</v>
      </c>
      <c r="AM270" t="s">
        <v>3133</v>
      </c>
      <c r="AN270">
        <v>0.21</v>
      </c>
      <c r="AO270" t="s">
        <v>3133</v>
      </c>
      <c r="AP270">
        <v>7.4425271412429999E-3</v>
      </c>
      <c r="AQ270">
        <f>(Table2[[#This Row],[Sharpe Ratio]]-AVERAGE(Table2[Sharpe Ratio]))/_xlfn.STDEV.P(Table2[Sharpe Ratio])</f>
        <v>-0.6564789589942146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1.8380382664516888</v>
      </c>
      <c r="AS270">
        <f>_xlfn.RANK.AVG(Table2[[#This Row],[1Y Return vs Nifty Z-Score]],Table2[1Y Return vs Nifty Z-Score])</f>
        <v>304</v>
      </c>
      <c r="AT270">
        <f>_xlfn.RANK.AVG(Table2[[#This Row],[6M Return vs Nifty Z-Score]],Table2[6M Return vs Nifty Z-Score])</f>
        <v>57</v>
      </c>
      <c r="AU270">
        <f>_xlfn.RANK.AVG(Table2[[#This Row],[Sharpe Ratio Z-Score]],Table2[Sharpe Ratio Z-Score])</f>
        <v>513</v>
      </c>
      <c r="AV270">
        <f>(Table2[[#This Row],[Rank 1Y]]+Table2[[#This Row],[Rank 6M]]+Table2[[#This Row],[Rank Sharpe]])/3</f>
        <v>291.33333333333331</v>
      </c>
    </row>
    <row r="271" spans="1:48" x14ac:dyDescent="0.3">
      <c r="A271" t="s">
        <v>1909</v>
      </c>
      <c r="B271" t="s">
        <v>1910</v>
      </c>
      <c r="C271" t="s">
        <v>3102</v>
      </c>
      <c r="D271" t="s">
        <v>302</v>
      </c>
      <c r="E271">
        <v>3591.2764362599901</v>
      </c>
      <c r="F271">
        <v>144.31</v>
      </c>
      <c r="G271">
        <v>36.374684819342399</v>
      </c>
      <c r="H271">
        <f>(Table2[[#This Row],[1Y Return vs Nifty]]-AVERAGE(Table2[1Y Return vs Nifty]))/_xlfn.STDEV.P(Table2[1Y Return vs Nifty])</f>
        <v>3.3868333354787873E-2</v>
      </c>
      <c r="I271">
        <v>-5.9397760121328202</v>
      </c>
      <c r="J271">
        <f>(Table2[[#This Row],[1M Return vs Nifty]]-AVERAGE(Table2[1M Return vs Nifty]))/_xlfn.STDEV.P(Table2[1M Return vs Nifty])</f>
        <v>-0.536243001170852</v>
      </c>
      <c r="K271">
        <v>35.909590101366902</v>
      </c>
      <c r="L271">
        <f>(Table2[[#This Row],[6M Return vs Nifty]]-AVERAGE(Table2[6M Return vs Nifty]))/_xlfn.STDEV.P(Table2[6M Return vs Nifty])</f>
        <v>0.88524485554606569</v>
      </c>
      <c r="M271">
        <v>-1.01417724993437</v>
      </c>
      <c r="N271">
        <f>(Table2[[#This Row],[1W Return vs Nifty]]-AVERAGE(Table2[1W Return vs Nifty]))/_xlfn.STDEV.P(Table2[1W Return vs Nifty])</f>
        <v>-0.10835987785571512</v>
      </c>
      <c r="O271">
        <v>142.81</v>
      </c>
      <c r="P271">
        <v>133.10490892588899</v>
      </c>
      <c r="Q271">
        <v>110.312973702387</v>
      </c>
      <c r="R271">
        <v>51.805874086000898</v>
      </c>
      <c r="S271" s="1">
        <f>(Table2[[#This Row],[Close Price]]-Table2[[#This Row],[20D EMA]])/Table2[[#This Row],[20D EMA]]</f>
        <v>1.0503466143827463E-2</v>
      </c>
      <c r="T271" s="1">
        <f>(Table2[[#This Row],[Close Price]]-Table2[[#This Row],[50D EMA]])/Table2[[#This Row],[50D EMA]]</f>
        <v>8.4182402922118024E-2</v>
      </c>
      <c r="U271" s="1">
        <f>(Table2[[#This Row],[Close Price]]-Table2[[#This Row],[200D EMA]])/Table2[[#This Row],[200D EMA]]</f>
        <v>0.30818701696260559</v>
      </c>
      <c r="V271">
        <v>0.68825693409250899</v>
      </c>
      <c r="W271">
        <v>141.82</v>
      </c>
      <c r="X271">
        <v>145.44</v>
      </c>
      <c r="Y271">
        <v>140.94999999999999</v>
      </c>
      <c r="Z271">
        <v>146.16999999999999</v>
      </c>
      <c r="AA271">
        <v>135.1</v>
      </c>
      <c r="AB271">
        <v>152.13</v>
      </c>
      <c r="AC271" s="1">
        <f>(Table2[[#This Row],[Close Price]]/Table2[[#This Row],[Day Low]])-1</f>
        <v>1.7557467211958944E-2</v>
      </c>
      <c r="AD271" s="1">
        <f>(Table2[[#This Row],[Day High]]/Table2[[#This Row],[Close Price]])-1</f>
        <v>7.8303651860578416E-3</v>
      </c>
      <c r="AE271" s="1">
        <f>(Table2[[#This Row],[Close Price]]/Table2[[#This Row],[Current Week Low]])-1</f>
        <v>2.3838240510819508E-2</v>
      </c>
      <c r="AF271" s="1">
        <f>(Table2[[#This Row],[Current Week High]]/Table2[[#This Row],[Close Price]])-1</f>
        <v>1.2888919686785183E-2</v>
      </c>
      <c r="AG271" s="1">
        <f>(Table2[[#This Row],[Close Price]]/Table2[[#This Row],[Current Month Low]])-1</f>
        <v>6.8171724648408594E-2</v>
      </c>
      <c r="AH271" s="1">
        <f>(Table2[[#This Row],[Current Month High]]/Table2[[#This Row],[Close Price]])-1</f>
        <v>5.4188898898205107E-2</v>
      </c>
      <c r="AI271">
        <v>13.990714434204101</v>
      </c>
      <c r="AJ271">
        <v>76.850490196078397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0.45</v>
      </c>
      <c r="AM271" t="s">
        <v>3133</v>
      </c>
      <c r="AN271">
        <v>-1.04</v>
      </c>
      <c r="AO271" t="s">
        <v>3132</v>
      </c>
      <c r="AP271">
        <v>2.0542856427568E-2</v>
      </c>
      <c r="AQ271">
        <f>(Table2[[#This Row],[Sharpe Ratio]]-AVERAGE(Table2[Sharpe Ratio]))/_xlfn.STDEV.P(Table2[Sharpe Ratio])</f>
        <v>-0.50691246552675073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-0.23240215565246425</v>
      </c>
      <c r="AS271">
        <f>_xlfn.RANK.AVG(Table2[[#This Row],[1Y Return vs Nifty Z-Score]],Table2[1Y Return vs Nifty Z-Score])</f>
        <v>284</v>
      </c>
      <c r="AT271">
        <f>_xlfn.RANK.AVG(Table2[[#This Row],[6M Return vs Nifty Z-Score]],Table2[6M Return vs Nifty Z-Score])</f>
        <v>119</v>
      </c>
      <c r="AU271">
        <f>_xlfn.RANK.AVG(Table2[[#This Row],[Sharpe Ratio Z-Score]],Table2[Sharpe Ratio Z-Score])</f>
        <v>472</v>
      </c>
      <c r="AV271">
        <f>(Table2[[#This Row],[Rank 1Y]]+Table2[[#This Row],[Rank 6M]]+Table2[[#This Row],[Rank Sharpe]])/3</f>
        <v>291.66666666666669</v>
      </c>
    </row>
    <row r="272" spans="1:48" x14ac:dyDescent="0.3">
      <c r="A272" t="s">
        <v>139</v>
      </c>
      <c r="B272" t="s">
        <v>140</v>
      </c>
      <c r="C272" t="s">
        <v>3101</v>
      </c>
      <c r="D272" t="s">
        <v>141</v>
      </c>
      <c r="E272">
        <v>206799.91647776999</v>
      </c>
      <c r="F272">
        <v>835.45</v>
      </c>
      <c r="G272">
        <v>52.079559316120601</v>
      </c>
      <c r="H272">
        <f>(Table2[[#This Row],[1Y Return vs Nifty]]-AVERAGE(Table2[1Y Return vs Nifty]))/_xlfn.STDEV.P(Table2[1Y Return vs Nifty])</f>
        <v>0.27014974036436823</v>
      </c>
      <c r="I272">
        <v>-0.113370921837349</v>
      </c>
      <c r="J272">
        <f>(Table2[[#This Row],[1M Return vs Nifty]]-AVERAGE(Table2[1M Return vs Nifty]))/_xlfn.STDEV.P(Table2[1M Return vs Nifty])</f>
        <v>2.0087937324434237E-2</v>
      </c>
      <c r="K272">
        <v>-9.1854099967742702</v>
      </c>
      <c r="L272">
        <f>(Table2[[#This Row],[6M Return vs Nifty]]-AVERAGE(Table2[6M Return vs Nifty]))/_xlfn.STDEV.P(Table2[6M Return vs Nifty])</f>
        <v>-0.58317973423910152</v>
      </c>
      <c r="M272">
        <v>-0.86111880263220297</v>
      </c>
      <c r="N272">
        <f>(Table2[[#This Row],[1W Return vs Nifty]]-AVERAGE(Table2[1W Return vs Nifty]))/_xlfn.STDEV.P(Table2[1W Return vs Nifty])</f>
        <v>-7.8759969094317317E-2</v>
      </c>
      <c r="O272">
        <v>838.7</v>
      </c>
      <c r="P272">
        <v>840.67066244347802</v>
      </c>
      <c r="Q272">
        <v>778.08846863945803</v>
      </c>
      <c r="R272">
        <v>48.387242014513902</v>
      </c>
      <c r="S272" s="1">
        <f>(Table2[[#This Row],[Close Price]]-Table2[[#This Row],[20D EMA]])/Table2[[#This Row],[20D EMA]]</f>
        <v>-3.8750447120543697E-3</v>
      </c>
      <c r="T272" s="1">
        <f>(Table2[[#This Row],[Close Price]]-Table2[[#This Row],[50D EMA]])/Table2[[#This Row],[50D EMA]]</f>
        <v>-6.2101161331164986E-3</v>
      </c>
      <c r="U272" s="1">
        <f>(Table2[[#This Row],[Close Price]]-Table2[[#This Row],[200D EMA]])/Table2[[#This Row],[200D EMA]]</f>
        <v>7.3721091717041706E-2</v>
      </c>
      <c r="V272">
        <v>0.96575163138037201</v>
      </c>
      <c r="W272">
        <v>827.35</v>
      </c>
      <c r="X272">
        <v>837.5</v>
      </c>
      <c r="Y272">
        <v>822.45</v>
      </c>
      <c r="Z272">
        <v>840.8</v>
      </c>
      <c r="AA272">
        <v>800.4</v>
      </c>
      <c r="AB272">
        <v>901</v>
      </c>
      <c r="AC272" s="1">
        <f>(Table2[[#This Row],[Close Price]]/Table2[[#This Row],[Day Low]])-1</f>
        <v>9.7902943131684683E-3</v>
      </c>
      <c r="AD272" s="1">
        <f>(Table2[[#This Row],[Day High]]/Table2[[#This Row],[Close Price]])-1</f>
        <v>2.453767430725895E-3</v>
      </c>
      <c r="AE272" s="1">
        <f>(Table2[[#This Row],[Close Price]]/Table2[[#This Row],[Current Week Low]])-1</f>
        <v>1.5806432001945314E-2</v>
      </c>
      <c r="AF272" s="1">
        <f>(Table2[[#This Row],[Current Week High]]/Table2[[#This Row],[Close Price]])-1</f>
        <v>6.4037345143335145E-3</v>
      </c>
      <c r="AG272" s="1">
        <f>(Table2[[#This Row],[Close Price]]/Table2[[#This Row],[Current Month Low]])-1</f>
        <v>4.3790604697651281E-2</v>
      </c>
      <c r="AH272" s="1">
        <f>(Table2[[#This Row],[Current Month High]]/Table2[[#This Row],[Close Price]])-1</f>
        <v>7.846070979711528E-2</v>
      </c>
      <c r="AI272">
        <v>15.8178227302651</v>
      </c>
      <c r="AJ272">
        <v>80.423280423280403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-0.02</v>
      </c>
      <c r="AM272" t="s">
        <v>3132</v>
      </c>
      <c r="AN272">
        <v>2.93</v>
      </c>
      <c r="AO272" t="s">
        <v>3133</v>
      </c>
      <c r="AP272">
        <v>0.132677389953126</v>
      </c>
      <c r="AQ272">
        <f>(Table2[[#This Row],[Sharpe Ratio]]-AVERAGE(Table2[Sharpe Ratio]))/_xlfn.STDEV.P(Table2[Sharpe Ratio])</f>
        <v>0.77332779481042802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218</v>
      </c>
      <c r="AT272">
        <f>_xlfn.RANK.AVG(Table2[[#This Row],[6M Return vs Nifty Z-Score]],Table2[6M Return vs Nifty Z-Score])</f>
        <v>505</v>
      </c>
      <c r="AU272">
        <f>_xlfn.RANK.AVG(Table2[[#This Row],[Sharpe Ratio Z-Score]],Table2[Sharpe Ratio Z-Score])</f>
        <v>158</v>
      </c>
      <c r="AV272">
        <f>(Table2[[#This Row],[Rank 1Y]]+Table2[[#This Row],[Rank 6M]]+Table2[[#This Row],[Rank Sharpe]])/3</f>
        <v>293.66666666666669</v>
      </c>
    </row>
    <row r="273" spans="1:48" x14ac:dyDescent="0.3">
      <c r="A273" t="s">
        <v>845</v>
      </c>
      <c r="B273" t="s">
        <v>846</v>
      </c>
      <c r="C273" t="s">
        <v>3086</v>
      </c>
      <c r="D273" t="s">
        <v>171</v>
      </c>
      <c r="E273">
        <v>18044.724485039998</v>
      </c>
      <c r="F273">
        <v>1826.8</v>
      </c>
      <c r="G273">
        <v>59.994230263813499</v>
      </c>
      <c r="H273">
        <f>(Table2[[#This Row],[1Y Return vs Nifty]]-AVERAGE(Table2[1Y Return vs Nifty]))/_xlfn.STDEV.P(Table2[1Y Return vs Nifty])</f>
        <v>0.38922675609743684</v>
      </c>
      <c r="I273">
        <v>6.3061178721485698</v>
      </c>
      <c r="J273">
        <f>(Table2[[#This Row],[1M Return vs Nifty]]-AVERAGE(Table2[1M Return vs Nifty]))/_xlfn.STDEV.P(Table2[1M Return vs Nifty])</f>
        <v>0.63304913210415503</v>
      </c>
      <c r="K273">
        <v>13.200438520152</v>
      </c>
      <c r="L273">
        <f>(Table2[[#This Row],[6M Return vs Nifty]]-AVERAGE(Table2[6M Return vs Nifty]))/_xlfn.STDEV.P(Table2[6M Return vs Nifty])</f>
        <v>0.14576871578685471</v>
      </c>
      <c r="M273">
        <v>-1.9042200444374899</v>
      </c>
      <c r="N273">
        <f>(Table2[[#This Row],[1W Return vs Nifty]]-AVERAGE(Table2[1W Return vs Nifty]))/_xlfn.STDEV.P(Table2[1W Return vs Nifty])</f>
        <v>-0.28048487961417007</v>
      </c>
      <c r="O273">
        <v>1777.49</v>
      </c>
      <c r="P273">
        <v>1664.17592776581</v>
      </c>
      <c r="Q273">
        <v>1412.1247953908401</v>
      </c>
      <c r="R273">
        <v>58.215196141203798</v>
      </c>
      <c r="S273" s="1">
        <f>(Table2[[#This Row],[Close Price]]-Table2[[#This Row],[20D EMA]])/Table2[[#This Row],[20D EMA]]</f>
        <v>2.7741365633561901E-2</v>
      </c>
      <c r="T273" s="1">
        <f>(Table2[[#This Row],[Close Price]]-Table2[[#This Row],[50D EMA]])/Table2[[#This Row],[50D EMA]]</f>
        <v>9.7720481062669909E-2</v>
      </c>
      <c r="U273" s="1">
        <f>(Table2[[#This Row],[Close Price]]-Table2[[#This Row],[200D EMA]])/Table2[[#This Row],[200D EMA]]</f>
        <v>0.29365336970404826</v>
      </c>
      <c r="V273">
        <v>0.63644999288689597</v>
      </c>
      <c r="W273">
        <v>1823.05</v>
      </c>
      <c r="X273">
        <v>1846.55</v>
      </c>
      <c r="Y273">
        <v>1786.25</v>
      </c>
      <c r="Z273">
        <v>1838.6</v>
      </c>
      <c r="AA273">
        <v>1758.1</v>
      </c>
      <c r="AB273">
        <v>1883.55</v>
      </c>
      <c r="AC273" s="1">
        <f>(Table2[[#This Row],[Close Price]]/Table2[[#This Row],[Day Low]])-1</f>
        <v>2.0569924028412956E-3</v>
      </c>
      <c r="AD273" s="1">
        <f>(Table2[[#This Row],[Day High]]/Table2[[#This Row],[Close Price]])-1</f>
        <v>1.0811254652945079E-2</v>
      </c>
      <c r="AE273" s="1">
        <f>(Table2[[#This Row],[Close Price]]/Table2[[#This Row],[Current Week Low]])-1</f>
        <v>2.2701189643107078E-2</v>
      </c>
      <c r="AF273" s="1">
        <f>(Table2[[#This Row],[Current Week High]]/Table2[[#This Row],[Close Price]])-1</f>
        <v>6.4593825268228766E-3</v>
      </c>
      <c r="AG273" s="1">
        <f>(Table2[[#This Row],[Close Price]]/Table2[[#This Row],[Current Month Low]])-1</f>
        <v>3.9076275524714266E-2</v>
      </c>
      <c r="AH273" s="1">
        <f>(Table2[[#This Row],[Current Month High]]/Table2[[#This Row],[Close Price]])-1</f>
        <v>3.1065250711626913E-2</v>
      </c>
      <c r="AI273">
        <v>4.6721042259688996</v>
      </c>
      <c r="AJ273">
        <v>88.223172428004702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0.37</v>
      </c>
      <c r="AM273" t="s">
        <v>3133</v>
      </c>
      <c r="AN273">
        <v>4.24</v>
      </c>
      <c r="AO273" t="s">
        <v>3133</v>
      </c>
      <c r="AP273">
        <v>4.1722273576768998E-2</v>
      </c>
      <c r="AQ273">
        <f>(Table2[[#This Row],[Sharpe Ratio]]-AVERAGE(Table2[Sharpe Ratio]))/_xlfn.STDEV.P(Table2[Sharpe Ratio])</f>
        <v>-0.26510700495734701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0.62245271941692959</v>
      </c>
      <c r="AS273">
        <f>_xlfn.RANK.AVG(Table2[[#This Row],[1Y Return vs Nifty Z-Score]],Table2[1Y Return vs Nifty Z-Score])</f>
        <v>193</v>
      </c>
      <c r="AT273">
        <f>_xlfn.RANK.AVG(Table2[[#This Row],[6M Return vs Nifty Z-Score]],Table2[6M Return vs Nifty Z-Score])</f>
        <v>277</v>
      </c>
      <c r="AU273">
        <f>_xlfn.RANK.AVG(Table2[[#This Row],[Sharpe Ratio Z-Score]],Table2[Sharpe Ratio Z-Score])</f>
        <v>411</v>
      </c>
      <c r="AV273">
        <f>(Table2[[#This Row],[Rank 1Y]]+Table2[[#This Row],[Rank 6M]]+Table2[[#This Row],[Rank Sharpe]])/3</f>
        <v>293.66666666666669</v>
      </c>
    </row>
    <row r="274" spans="1:48" x14ac:dyDescent="0.3">
      <c r="A274" t="s">
        <v>476</v>
      </c>
      <c r="B274" t="s">
        <v>477</v>
      </c>
      <c r="C274" t="s">
        <v>3088</v>
      </c>
      <c r="D274" t="s">
        <v>34</v>
      </c>
      <c r="E274">
        <v>43281.355681567999</v>
      </c>
      <c r="F274">
        <v>61.12</v>
      </c>
      <c r="G274">
        <v>32.005845391679401</v>
      </c>
      <c r="H274">
        <f>(Table2[[#This Row],[1Y Return vs Nifty]]-AVERAGE(Table2[1Y Return vs Nifty]))/_xlfn.STDEV.P(Table2[1Y Return vs Nifty])</f>
        <v>-3.1861292639925445E-2</v>
      </c>
      <c r="I274">
        <v>-2.0082996952250398</v>
      </c>
      <c r="J274">
        <f>(Table2[[#This Row],[1M Return vs Nifty]]-AVERAGE(Table2[1M Return vs Nifty]))/_xlfn.STDEV.P(Table2[1M Return vs Nifty])</f>
        <v>-0.16084824657331703</v>
      </c>
      <c r="K274">
        <v>-2.10948705137403</v>
      </c>
      <c r="L274">
        <f>(Table2[[#This Row],[6M Return vs Nifty]]-AVERAGE(Table2[6M Return vs Nifty]))/_xlfn.STDEV.P(Table2[6M Return vs Nifty])</f>
        <v>-0.35276706707338845</v>
      </c>
      <c r="M274">
        <v>-3.4377933186822398</v>
      </c>
      <c r="N274">
        <f>(Table2[[#This Row],[1W Return vs Nifty]]-AVERAGE(Table2[1W Return vs Nifty]))/_xlfn.STDEV.P(Table2[1W Return vs Nifty])</f>
        <v>-0.57706197023986328</v>
      </c>
      <c r="O274">
        <v>64.3</v>
      </c>
      <c r="P274">
        <v>64.913472977248105</v>
      </c>
      <c r="Q274">
        <v>58.038754516845799</v>
      </c>
      <c r="R274">
        <v>28.484830916788699</v>
      </c>
      <c r="S274" s="1">
        <f>(Table2[[#This Row],[Close Price]]-Table2[[#This Row],[20D EMA]])/Table2[[#This Row],[20D EMA]]</f>
        <v>-4.9455676516329705E-2</v>
      </c>
      <c r="T274" s="1">
        <f>(Table2[[#This Row],[Close Price]]-Table2[[#This Row],[50D EMA]])/Table2[[#This Row],[50D EMA]]</f>
        <v>-5.8438915732912704E-2</v>
      </c>
      <c r="U274" s="1">
        <f>(Table2[[#This Row],[Close Price]]-Table2[[#This Row],[200D EMA]])/Table2[[#This Row],[200D EMA]]</f>
        <v>5.3089448745146046E-2</v>
      </c>
      <c r="V274">
        <v>0.62390701120751901</v>
      </c>
      <c r="W274">
        <v>61.15</v>
      </c>
      <c r="X274">
        <v>61.65</v>
      </c>
      <c r="Y274">
        <v>61</v>
      </c>
      <c r="Z274">
        <v>61.9</v>
      </c>
      <c r="AA274">
        <v>61</v>
      </c>
      <c r="AB274">
        <v>67.5</v>
      </c>
      <c r="AC274" s="1">
        <f>(Table2[[#This Row],[Close Price]]/Table2[[#This Row],[Day Low]])-1</f>
        <v>-4.9059689288633024E-4</v>
      </c>
      <c r="AD274" s="1">
        <f>(Table2[[#This Row],[Day High]]/Table2[[#This Row],[Close Price]])-1</f>
        <v>8.6714659685864781E-3</v>
      </c>
      <c r="AE274" s="1">
        <f>(Table2[[#This Row],[Close Price]]/Table2[[#This Row],[Current Week Low]])-1</f>
        <v>1.9672131147541183E-3</v>
      </c>
      <c r="AF274" s="1">
        <f>(Table2[[#This Row],[Current Week High]]/Table2[[#This Row],[Close Price]])-1</f>
        <v>1.2761780104711962E-2</v>
      </c>
      <c r="AG274" s="1">
        <f>(Table2[[#This Row],[Close Price]]/Table2[[#This Row],[Current Month Low]])-1</f>
        <v>1.9672131147541183E-3</v>
      </c>
      <c r="AH274" s="1">
        <f>(Table2[[#This Row],[Current Month High]]/Table2[[#This Row],[Close Price]])-1</f>
        <v>0.10438481675392675</v>
      </c>
      <c r="AI274">
        <v>20.255235602094199</v>
      </c>
      <c r="AJ274">
        <v>68.839779005524804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-0.14000000000000001</v>
      </c>
      <c r="AM274" t="s">
        <v>3132</v>
      </c>
      <c r="AN274">
        <v>-8.27</v>
      </c>
      <c r="AO274" t="s">
        <v>3132</v>
      </c>
      <c r="AP274">
        <v>0.13935075042085601</v>
      </c>
      <c r="AQ274">
        <f>(Table2[[#This Row],[Sharpe Ratio]]-AVERAGE(Table2[Sharpe Ratio]))/_xlfn.STDEV.P(Table2[Sharpe Ratio])</f>
        <v>0.84951756859303584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301</v>
      </c>
      <c r="AT274">
        <f>_xlfn.RANK.AVG(Table2[[#This Row],[6M Return vs Nifty Z-Score]],Table2[6M Return vs Nifty Z-Score])</f>
        <v>438</v>
      </c>
      <c r="AU274">
        <f>_xlfn.RANK.AVG(Table2[[#This Row],[Sharpe Ratio Z-Score]],Table2[Sharpe Ratio Z-Score])</f>
        <v>143</v>
      </c>
      <c r="AV274">
        <f>(Table2[[#This Row],[Rank 1Y]]+Table2[[#This Row],[Rank 6M]]+Table2[[#This Row],[Rank Sharpe]])/3</f>
        <v>294</v>
      </c>
    </row>
    <row r="275" spans="1:48" x14ac:dyDescent="0.3">
      <c r="A275" t="s">
        <v>697</v>
      </c>
      <c r="B275" t="s">
        <v>698</v>
      </c>
      <c r="C275" t="s">
        <v>3092</v>
      </c>
      <c r="D275" t="s">
        <v>54</v>
      </c>
      <c r="E275">
        <v>24521.291250687998</v>
      </c>
      <c r="F275">
        <v>185.84</v>
      </c>
      <c r="G275">
        <v>67.263118949471107</v>
      </c>
      <c r="H275">
        <f>(Table2[[#This Row],[1Y Return vs Nifty]]-AVERAGE(Table2[1Y Return vs Nifty]))/_xlfn.STDEV.P(Table2[1Y Return vs Nifty])</f>
        <v>0.49858791313154993</v>
      </c>
      <c r="I275">
        <v>20.054262370316099</v>
      </c>
      <c r="J275">
        <f>(Table2[[#This Row],[1M Return vs Nifty]]-AVERAGE(Table2[1M Return vs Nifty]))/_xlfn.STDEV.P(Table2[1M Return vs Nifty])</f>
        <v>1.9457828010990912</v>
      </c>
      <c r="K275">
        <v>26.467897059247399</v>
      </c>
      <c r="L275">
        <f>(Table2[[#This Row],[6M Return vs Nifty]]-AVERAGE(Table2[6M Return vs Nifty]))/_xlfn.STDEV.P(Table2[6M Return vs Nifty])</f>
        <v>0.577795821238972</v>
      </c>
      <c r="M275">
        <v>5.6216689022539104</v>
      </c>
      <c r="N275">
        <f>(Table2[[#This Row],[1W Return vs Nifty]]-AVERAGE(Table2[1W Return vs Nifty]))/_xlfn.STDEV.P(Table2[1W Return vs Nifty])</f>
        <v>1.1749436190866898</v>
      </c>
      <c r="O275">
        <v>170.5</v>
      </c>
      <c r="P275">
        <v>161.46485230556999</v>
      </c>
      <c r="Q275">
        <v>140.97253532423699</v>
      </c>
      <c r="R275">
        <v>72.78796122032</v>
      </c>
      <c r="S275" s="1">
        <f>(Table2[[#This Row],[Close Price]]-Table2[[#This Row],[20D EMA]])/Table2[[#This Row],[20D EMA]]</f>
        <v>8.9970674486803542E-2</v>
      </c>
      <c r="T275" s="1">
        <f>(Table2[[#This Row],[Close Price]]-Table2[[#This Row],[50D EMA]])/Table2[[#This Row],[50D EMA]]</f>
        <v>0.15096256148861664</v>
      </c>
      <c r="U275" s="1">
        <f>(Table2[[#This Row],[Close Price]]-Table2[[#This Row],[200D EMA]])/Table2[[#This Row],[200D EMA]]</f>
        <v>0.31827096372047081</v>
      </c>
      <c r="V275">
        <v>1.0822776208764699</v>
      </c>
      <c r="W275">
        <v>185.6</v>
      </c>
      <c r="X275">
        <v>189.5</v>
      </c>
      <c r="Y275">
        <v>181.95</v>
      </c>
      <c r="Z275">
        <v>191</v>
      </c>
      <c r="AA275">
        <v>166</v>
      </c>
      <c r="AB275">
        <v>191.5</v>
      </c>
      <c r="AC275" s="1">
        <f>(Table2[[#This Row],[Close Price]]/Table2[[#This Row],[Day Low]])-1</f>
        <v>1.293103448275934E-3</v>
      </c>
      <c r="AD275" s="1">
        <f>(Table2[[#This Row],[Day High]]/Table2[[#This Row],[Close Price]])-1</f>
        <v>1.9694360740421857E-2</v>
      </c>
      <c r="AE275" s="1">
        <f>(Table2[[#This Row],[Close Price]]/Table2[[#This Row],[Current Week Low]])-1</f>
        <v>2.1379499862599793E-2</v>
      </c>
      <c r="AF275" s="1">
        <f>(Table2[[#This Row],[Current Week High]]/Table2[[#This Row],[Close Price]])-1</f>
        <v>2.7765820060266844E-2</v>
      </c>
      <c r="AG275" s="1">
        <f>(Table2[[#This Row],[Close Price]]/Table2[[#This Row],[Current Month Low]])-1</f>
        <v>0.11951807228915667</v>
      </c>
      <c r="AH275" s="1">
        <f>(Table2[[#This Row],[Current Month High]]/Table2[[#This Row],[Close Price]])-1</f>
        <v>3.0456306500215247E-2</v>
      </c>
      <c r="AI275">
        <v>3.0456306500215198</v>
      </c>
      <c r="AJ275">
        <v>112.388571428571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0.08</v>
      </c>
      <c r="AM275" t="s">
        <v>3133</v>
      </c>
      <c r="AN275">
        <v>11.75</v>
      </c>
      <c r="AO275" t="s">
        <v>3133</v>
      </c>
      <c r="AQ275">
        <f>(Table2[[#This Row],[Sharpe Ratio]]-AVERAGE(Table2[Sharpe Ratio]))/_xlfn.STDEV.P(Table2[Sharpe Ratio])</f>
        <v>-0.74145031068490286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3.4556598438714001</v>
      </c>
      <c r="AS275">
        <f>_xlfn.RANK.AVG(Table2[[#This Row],[1Y Return vs Nifty Z-Score]],Table2[1Y Return vs Nifty Z-Score])</f>
        <v>166</v>
      </c>
      <c r="AT275">
        <f>_xlfn.RANK.AVG(Table2[[#This Row],[6M Return vs Nifty Z-Score]],Table2[6M Return vs Nifty Z-Score])</f>
        <v>166</v>
      </c>
      <c r="AU275">
        <f>_xlfn.RANK.AVG(Table2[[#This Row],[Sharpe Ratio Z-Score]],Table2[Sharpe Ratio Z-Score])</f>
        <v>550.5</v>
      </c>
      <c r="AV275">
        <f>(Table2[[#This Row],[Rank 1Y]]+Table2[[#This Row],[Rank 6M]]+Table2[[#This Row],[Rank Sharpe]])/3</f>
        <v>294.16666666666669</v>
      </c>
    </row>
    <row r="276" spans="1:48" x14ac:dyDescent="0.3">
      <c r="A276" t="s">
        <v>904</v>
      </c>
      <c r="B276" t="s">
        <v>905</v>
      </c>
      <c r="C276" t="s">
        <v>3092</v>
      </c>
      <c r="D276" t="s">
        <v>54</v>
      </c>
      <c r="E276">
        <v>16338.875</v>
      </c>
      <c r="F276">
        <v>6535.55</v>
      </c>
      <c r="G276">
        <v>39.774061620899801</v>
      </c>
      <c r="H276">
        <f>(Table2[[#This Row],[1Y Return vs Nifty]]-AVERAGE(Table2[1Y Return vs Nifty]))/_xlfn.STDEV.P(Table2[1Y Return vs Nifty])</f>
        <v>8.5012297210881438E-2</v>
      </c>
      <c r="I276">
        <v>-1.8313030192528501</v>
      </c>
      <c r="J276">
        <f>(Table2[[#This Row],[1M Return vs Nifty]]-AVERAGE(Table2[1M Return vs Nifty]))/_xlfn.STDEV.P(Table2[1M Return vs Nifty])</f>
        <v>-0.14394782078277854</v>
      </c>
      <c r="K276">
        <v>7.4243336391200998</v>
      </c>
      <c r="L276">
        <f>(Table2[[#This Row],[6M Return vs Nifty]]-AVERAGE(Table2[6M Return vs Nifty]))/_xlfn.STDEV.P(Table2[6M Return vs Nifty])</f>
        <v>-4.2318088116600441E-2</v>
      </c>
      <c r="M276">
        <v>-3.8341686371797299</v>
      </c>
      <c r="N276">
        <f>(Table2[[#This Row],[1W Return vs Nifty]]-AVERAGE(Table2[1W Return vs Nifty]))/_xlfn.STDEV.P(Table2[1W Return vs Nifty])</f>
        <v>-0.65371682640492756</v>
      </c>
      <c r="O276">
        <v>6799.69</v>
      </c>
      <c r="P276">
        <v>6560.6424312773897</v>
      </c>
      <c r="Q276">
        <v>5696.2831166428005</v>
      </c>
      <c r="R276">
        <v>36.8535993961762</v>
      </c>
      <c r="S276" s="1">
        <f>(Table2[[#This Row],[Close Price]]-Table2[[#This Row],[20D EMA]])/Table2[[#This Row],[20D EMA]]</f>
        <v>-3.8845888562566738E-2</v>
      </c>
      <c r="T276" s="1">
        <f>(Table2[[#This Row],[Close Price]]-Table2[[#This Row],[50D EMA]])/Table2[[#This Row],[50D EMA]]</f>
        <v>-3.8246911853880641E-3</v>
      </c>
      <c r="U276" s="1">
        <f>(Table2[[#This Row],[Close Price]]-Table2[[#This Row],[200D EMA]])/Table2[[#This Row],[200D EMA]]</f>
        <v>0.14733587958525413</v>
      </c>
      <c r="V276">
        <v>0.62489726227376097</v>
      </c>
      <c r="W276">
        <v>6550</v>
      </c>
      <c r="X276">
        <v>7196.4</v>
      </c>
      <c r="Y276">
        <v>6501</v>
      </c>
      <c r="Z276">
        <v>6720</v>
      </c>
      <c r="AA276">
        <v>6501</v>
      </c>
      <c r="AB276">
        <v>7250.05</v>
      </c>
      <c r="AC276" s="1">
        <f>(Table2[[#This Row],[Close Price]]/Table2[[#This Row],[Day Low]])-1</f>
        <v>-2.2061068702289299E-3</v>
      </c>
      <c r="AD276" s="1">
        <f>(Table2[[#This Row],[Day High]]/Table2[[#This Row],[Close Price]])-1</f>
        <v>0.10111620292094758</v>
      </c>
      <c r="AE276" s="1">
        <f>(Table2[[#This Row],[Close Price]]/Table2[[#This Row],[Current Week Low]])-1</f>
        <v>5.314566989693903E-3</v>
      </c>
      <c r="AF276" s="1">
        <f>(Table2[[#This Row],[Current Week High]]/Table2[[#This Row],[Close Price]])-1</f>
        <v>2.8222567343222815E-2</v>
      </c>
      <c r="AG276" s="1">
        <f>(Table2[[#This Row],[Close Price]]/Table2[[#This Row],[Current Month Low]])-1</f>
        <v>5.314566989693903E-3</v>
      </c>
      <c r="AH276" s="1">
        <f>(Table2[[#This Row],[Current Month High]]/Table2[[#This Row],[Close Price]])-1</f>
        <v>0.10932515243552565</v>
      </c>
      <c r="AI276">
        <v>15.8617101850647</v>
      </c>
      <c r="AJ276">
        <v>71.6674108901789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</v>
      </c>
      <c r="AM276" t="s">
        <v>3134</v>
      </c>
      <c r="AN276">
        <v>-5.82</v>
      </c>
      <c r="AO276" t="s">
        <v>3132</v>
      </c>
      <c r="AP276">
        <v>8.4754789280452006E-2</v>
      </c>
      <c r="AQ276">
        <f>(Table2[[#This Row],[Sharpe Ratio]]-AVERAGE(Table2[Sharpe Ratio]))/_xlfn.STDEV.P(Table2[Sharpe Ratio])</f>
        <v>0.22619533853427828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-0.52877509955914681</v>
      </c>
      <c r="AS276">
        <f>_xlfn.RANK.AVG(Table2[[#This Row],[1Y Return vs Nifty Z-Score]],Table2[1Y Return vs Nifty Z-Score])</f>
        <v>275</v>
      </c>
      <c r="AT276">
        <f>_xlfn.RANK.AVG(Table2[[#This Row],[6M Return vs Nifty Z-Score]],Table2[6M Return vs Nifty Z-Score])</f>
        <v>330</v>
      </c>
      <c r="AU276">
        <f>_xlfn.RANK.AVG(Table2[[#This Row],[Sharpe Ratio Z-Score]],Table2[Sharpe Ratio Z-Score])</f>
        <v>280</v>
      </c>
      <c r="AV276">
        <f>(Table2[[#This Row],[Rank 1Y]]+Table2[[#This Row],[Rank 6M]]+Table2[[#This Row],[Rank Sharpe]])/3</f>
        <v>295</v>
      </c>
    </row>
    <row r="277" spans="1:48" x14ac:dyDescent="0.3">
      <c r="A277" t="s">
        <v>1606</v>
      </c>
      <c r="B277" t="s">
        <v>1607</v>
      </c>
      <c r="C277" t="s">
        <v>3100</v>
      </c>
      <c r="D277" t="s">
        <v>349</v>
      </c>
      <c r="E277">
        <v>5442.2554325999999</v>
      </c>
      <c r="F277">
        <v>2001.5</v>
      </c>
      <c r="G277">
        <v>49.341388285929099</v>
      </c>
      <c r="H277">
        <f>(Table2[[#This Row],[1Y Return vs Nifty]]-AVERAGE(Table2[1Y Return vs Nifty]))/_xlfn.STDEV.P(Table2[1Y Return vs Nifty])</f>
        <v>0.22895368344718334</v>
      </c>
      <c r="I277">
        <v>3.3329685499097002</v>
      </c>
      <c r="J277">
        <f>(Table2[[#This Row],[1M Return vs Nifty]]-AVERAGE(Table2[1M Return vs Nifty]))/_xlfn.STDEV.P(Table2[1M Return vs Nifty])</f>
        <v>0.34915967932944358</v>
      </c>
      <c r="K277">
        <v>71.649315825618501</v>
      </c>
      <c r="L277">
        <f>(Table2[[#This Row],[6M Return vs Nifty]]-AVERAGE(Table2[6M Return vs Nifty]))/_xlfn.STDEV.P(Table2[6M Return vs Nifty])</f>
        <v>2.0490344546469164</v>
      </c>
      <c r="M277">
        <v>2.1828955261476999</v>
      </c>
      <c r="N277">
        <f>(Table2[[#This Row],[1W Return vs Nifty]]-AVERAGE(Table2[1W Return vs Nifty]))/_xlfn.STDEV.P(Table2[1W Return vs Nifty])</f>
        <v>0.50992068191472373</v>
      </c>
      <c r="O277">
        <v>1986.31</v>
      </c>
      <c r="P277">
        <v>1881.5929796165999</v>
      </c>
      <c r="Q277">
        <v>1488.0032740788299</v>
      </c>
      <c r="R277">
        <v>52.345850669996302</v>
      </c>
      <c r="S277" s="1">
        <f>(Table2[[#This Row],[Close Price]]-Table2[[#This Row],[20D EMA]])/Table2[[#This Row],[20D EMA]]</f>
        <v>7.6473460839446283E-3</v>
      </c>
      <c r="T277" s="1">
        <f>(Table2[[#This Row],[Close Price]]-Table2[[#This Row],[50D EMA]])/Table2[[#This Row],[50D EMA]]</f>
        <v>6.3726332784167158E-2</v>
      </c>
      <c r="U277" s="1">
        <f>(Table2[[#This Row],[Close Price]]-Table2[[#This Row],[200D EMA]])/Table2[[#This Row],[200D EMA]]</f>
        <v>0.34509112638818468</v>
      </c>
      <c r="V277">
        <v>0.787630803876057</v>
      </c>
      <c r="W277">
        <v>1972</v>
      </c>
      <c r="X277">
        <v>2000</v>
      </c>
      <c r="Y277">
        <v>1951.4</v>
      </c>
      <c r="Z277">
        <v>2015</v>
      </c>
      <c r="AA277">
        <v>1802.4</v>
      </c>
      <c r="AB277">
        <v>2065</v>
      </c>
      <c r="AC277" s="1">
        <f>(Table2[[#This Row],[Close Price]]/Table2[[#This Row],[Day Low]])-1</f>
        <v>1.4959432048681442E-2</v>
      </c>
      <c r="AD277" s="1">
        <f>(Table2[[#This Row],[Day High]]/Table2[[#This Row],[Close Price]])-1</f>
        <v>-7.4943792155879319E-4</v>
      </c>
      <c r="AE277" s="1">
        <f>(Table2[[#This Row],[Close Price]]/Table2[[#This Row],[Current Week Low]])-1</f>
        <v>2.5673875166547067E-2</v>
      </c>
      <c r="AF277" s="1">
        <f>(Table2[[#This Row],[Current Week High]]/Table2[[#This Row],[Close Price]])-1</f>
        <v>6.7449412940294717E-3</v>
      </c>
      <c r="AG277" s="1">
        <f>(Table2[[#This Row],[Close Price]]/Table2[[#This Row],[Current Month Low]])-1</f>
        <v>0.11046382600976479</v>
      </c>
      <c r="AH277" s="1">
        <f>(Table2[[#This Row],[Current Month High]]/Table2[[#This Row],[Close Price]])-1</f>
        <v>3.1726205345990577E-2</v>
      </c>
      <c r="AI277">
        <v>13.367474394204301</v>
      </c>
      <c r="AJ277">
        <v>110.38524202449101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0.5</v>
      </c>
      <c r="AM277" t="s">
        <v>3133</v>
      </c>
      <c r="AN277">
        <v>-8.61</v>
      </c>
      <c r="AO277" t="s">
        <v>3132</v>
      </c>
      <c r="AP277">
        <v>-2.7861845703327E-2</v>
      </c>
      <c r="AQ277">
        <f>(Table2[[#This Row],[Sharpe Ratio]]-AVERAGE(Table2[Sharpe Ratio]))/_xlfn.STDEV.P(Table2[Sharpe Ratio])</f>
        <v>-1.059549075402836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2.0775194239354313</v>
      </c>
      <c r="AS277">
        <f>_xlfn.RANK.AVG(Table2[[#This Row],[1Y Return vs Nifty Z-Score]],Table2[1Y Return vs Nifty Z-Score])</f>
        <v>232</v>
      </c>
      <c r="AT277">
        <f>_xlfn.RANK.AVG(Table2[[#This Row],[6M Return vs Nifty Z-Score]],Table2[6M Return vs Nifty Z-Score])</f>
        <v>30</v>
      </c>
      <c r="AU277">
        <f>_xlfn.RANK.AVG(Table2[[#This Row],[Sharpe Ratio Z-Score]],Table2[Sharpe Ratio Z-Score])</f>
        <v>625</v>
      </c>
      <c r="AV277">
        <f>(Table2[[#This Row],[Rank 1Y]]+Table2[[#This Row],[Rank 6M]]+Table2[[#This Row],[Rank Sharpe]])/3</f>
        <v>295.66666666666669</v>
      </c>
    </row>
    <row r="278" spans="1:48" x14ac:dyDescent="0.3">
      <c r="A278" t="s">
        <v>265</v>
      </c>
      <c r="B278" t="s">
        <v>266</v>
      </c>
      <c r="C278" t="s">
        <v>3090</v>
      </c>
      <c r="D278" t="s">
        <v>267</v>
      </c>
      <c r="E278">
        <v>103138.3509554</v>
      </c>
      <c r="F278">
        <v>1418</v>
      </c>
      <c r="G278">
        <v>18.3868871160198</v>
      </c>
      <c r="H278">
        <f>(Table2[[#This Row],[1Y Return vs Nifty]]-AVERAGE(Table2[1Y Return vs Nifty]))/_xlfn.STDEV.P(Table2[1Y Return vs Nifty])</f>
        <v>-0.23675988154859581</v>
      </c>
      <c r="I278">
        <v>13.9029645071295</v>
      </c>
      <c r="J278">
        <f>(Table2[[#This Row],[1M Return vs Nifty]]-AVERAGE(Table2[1M Return vs Nifty]))/_xlfn.STDEV.P(Table2[1M Return vs Nifty])</f>
        <v>1.358429663073959</v>
      </c>
      <c r="K278">
        <v>16.810621168744401</v>
      </c>
      <c r="L278">
        <f>(Table2[[#This Row],[6M Return vs Nifty]]-AVERAGE(Table2[6M Return vs Nifty]))/_xlfn.STDEV.P(Table2[6M Return vs Nifty])</f>
        <v>0.26332678127685444</v>
      </c>
      <c r="M278">
        <v>3.66879823860689</v>
      </c>
      <c r="N278">
        <f>(Table2[[#This Row],[1W Return vs Nifty]]-AVERAGE(Table2[1W Return vs Nifty]))/_xlfn.STDEV.P(Table2[1W Return vs Nifty])</f>
        <v>0.7972787826425809</v>
      </c>
      <c r="O278">
        <v>1393.41</v>
      </c>
      <c r="P278">
        <v>1327.41419326747</v>
      </c>
      <c r="Q278">
        <v>1179.95883799076</v>
      </c>
      <c r="R278">
        <v>52.758013261427898</v>
      </c>
      <c r="S278" s="1">
        <f>(Table2[[#This Row],[Close Price]]-Table2[[#This Row],[20D EMA]])/Table2[[#This Row],[20D EMA]]</f>
        <v>1.7647354332177834E-2</v>
      </c>
      <c r="T278" s="1">
        <f>(Table2[[#This Row],[Close Price]]-Table2[[#This Row],[50D EMA]])/Table2[[#This Row],[50D EMA]]</f>
        <v>6.8242306879023468E-2</v>
      </c>
      <c r="U278" s="1">
        <f>(Table2[[#This Row],[Close Price]]-Table2[[#This Row],[200D EMA]])/Table2[[#This Row],[200D EMA]]</f>
        <v>0.20173683551078589</v>
      </c>
      <c r="V278">
        <v>0.716887337175517</v>
      </c>
      <c r="W278">
        <v>1412.4</v>
      </c>
      <c r="X278">
        <v>1429.25</v>
      </c>
      <c r="Y278">
        <v>1414</v>
      </c>
      <c r="Z278">
        <v>1450</v>
      </c>
      <c r="AA278">
        <v>1382.65</v>
      </c>
      <c r="AB278">
        <v>1480.4</v>
      </c>
      <c r="AC278" s="1">
        <f>(Table2[[#This Row],[Close Price]]/Table2[[#This Row],[Day Low]])-1</f>
        <v>3.9648824695552864E-3</v>
      </c>
      <c r="AD278" s="1">
        <f>(Table2[[#This Row],[Day High]]/Table2[[#This Row],[Close Price]])-1</f>
        <v>7.9337094499294381E-3</v>
      </c>
      <c r="AE278" s="1">
        <f>(Table2[[#This Row],[Close Price]]/Table2[[#This Row],[Current Week Low]])-1</f>
        <v>2.8288543140029265E-3</v>
      </c>
      <c r="AF278" s="1">
        <f>(Table2[[#This Row],[Current Week High]]/Table2[[#This Row],[Close Price]])-1</f>
        <v>2.2566995768688258E-2</v>
      </c>
      <c r="AG278" s="1">
        <f>(Table2[[#This Row],[Close Price]]/Table2[[#This Row],[Current Month Low]])-1</f>
        <v>2.5566846273460397E-2</v>
      </c>
      <c r="AH278" s="1">
        <f>(Table2[[#This Row],[Current Month High]]/Table2[[#This Row],[Close Price]])-1</f>
        <v>4.4005641748942281E-2</v>
      </c>
      <c r="AI278">
        <v>4.4005641748942201</v>
      </c>
      <c r="AJ278">
        <v>45.279442651503501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0.12</v>
      </c>
      <c r="AM278" t="s">
        <v>3133</v>
      </c>
      <c r="AN278">
        <v>-1.79</v>
      </c>
      <c r="AO278" t="s">
        <v>3132</v>
      </c>
      <c r="AP278">
        <v>8.4831027884935004E-2</v>
      </c>
      <c r="AQ278">
        <f>(Table2[[#This Row],[Sharpe Ratio]]-AVERAGE(Table2[Sharpe Ratio]))/_xlfn.STDEV.P(Table2[Sharpe Ratio])</f>
        <v>0.22706575487955882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2.4093411003243572</v>
      </c>
      <c r="AS278">
        <f>_xlfn.RANK.AVG(Table2[[#This Row],[1Y Return vs Nifty Z-Score]],Table2[1Y Return vs Nifty Z-Score])</f>
        <v>360</v>
      </c>
      <c r="AT278">
        <f>_xlfn.RANK.AVG(Table2[[#This Row],[6M Return vs Nifty Z-Score]],Table2[6M Return vs Nifty Z-Score])</f>
        <v>250</v>
      </c>
      <c r="AU278">
        <f>_xlfn.RANK.AVG(Table2[[#This Row],[Sharpe Ratio Z-Score]],Table2[Sharpe Ratio Z-Score])</f>
        <v>279</v>
      </c>
      <c r="AV278">
        <f>(Table2[[#This Row],[Rank 1Y]]+Table2[[#This Row],[Rank 6M]]+Table2[[#This Row],[Rank Sharpe]])/3</f>
        <v>296.33333333333331</v>
      </c>
    </row>
    <row r="279" spans="1:48" x14ac:dyDescent="0.3">
      <c r="A279" t="s">
        <v>1567</v>
      </c>
      <c r="B279" t="s">
        <v>1568</v>
      </c>
      <c r="C279" t="s">
        <v>3098</v>
      </c>
      <c r="D279" t="s">
        <v>70</v>
      </c>
      <c r="E279">
        <v>6007.232</v>
      </c>
      <c r="F279">
        <v>853.3</v>
      </c>
      <c r="G279">
        <v>95.601901919774804</v>
      </c>
      <c r="H279">
        <f>(Table2[[#This Row],[1Y Return vs Nifty]]-AVERAGE(Table2[1Y Return vs Nifty]))/_xlfn.STDEV.P(Table2[1Y Return vs Nifty])</f>
        <v>0.92494773628939408</v>
      </c>
      <c r="I279">
        <v>-5.2584062473618198</v>
      </c>
      <c r="J279">
        <f>(Table2[[#This Row],[1M Return vs Nifty]]-AVERAGE(Table2[1M Return vs Nifty]))/_xlfn.STDEV.P(Table2[1M Return vs Nifty])</f>
        <v>-0.47118280112936467</v>
      </c>
      <c r="K279">
        <v>-16.1067500266712</v>
      </c>
      <c r="L279">
        <f>(Table2[[#This Row],[6M Return vs Nifty]]-AVERAGE(Table2[6M Return vs Nifty]))/_xlfn.STDEV.P(Table2[6M Return vs Nifty])</f>
        <v>-0.80855873129079459</v>
      </c>
      <c r="M279">
        <v>-3.2961061112377901</v>
      </c>
      <c r="N279">
        <f>(Table2[[#This Row],[1W Return vs Nifty]]-AVERAGE(Table2[1W Return vs Nifty]))/_xlfn.STDEV.P(Table2[1W Return vs Nifty])</f>
        <v>-0.54966114077284711</v>
      </c>
      <c r="O279">
        <v>887.19</v>
      </c>
      <c r="P279">
        <v>886.69897863024801</v>
      </c>
      <c r="Q279">
        <v>784.38088116289805</v>
      </c>
      <c r="R279">
        <v>39.788935791074003</v>
      </c>
      <c r="S279" s="1">
        <f>(Table2[[#This Row],[Close Price]]-Table2[[#This Row],[20D EMA]])/Table2[[#This Row],[20D EMA]]</f>
        <v>-3.8199258332488079E-2</v>
      </c>
      <c r="T279" s="1">
        <f>(Table2[[#This Row],[Close Price]]-Table2[[#This Row],[50D EMA]])/Table2[[#This Row],[50D EMA]]</f>
        <v>-3.7666648361140573E-2</v>
      </c>
      <c r="U279" s="1">
        <f>(Table2[[#This Row],[Close Price]]-Table2[[#This Row],[200D EMA]])/Table2[[#This Row],[200D EMA]]</f>
        <v>8.7864353265373604E-2</v>
      </c>
      <c r="V279">
        <v>0.78919564868132996</v>
      </c>
      <c r="W279">
        <v>852.4</v>
      </c>
      <c r="X279">
        <v>869.6</v>
      </c>
      <c r="Y279">
        <v>850</v>
      </c>
      <c r="Z279">
        <v>874.55</v>
      </c>
      <c r="AA279">
        <v>836.1</v>
      </c>
      <c r="AB279">
        <v>944.85</v>
      </c>
      <c r="AC279" s="1">
        <f>(Table2[[#This Row],[Close Price]]/Table2[[#This Row],[Day Low]])-1</f>
        <v>1.0558423275457418E-3</v>
      </c>
      <c r="AD279" s="1">
        <f>(Table2[[#This Row],[Day High]]/Table2[[#This Row],[Close Price]])-1</f>
        <v>1.9102308683933034E-2</v>
      </c>
      <c r="AE279" s="1">
        <f>(Table2[[#This Row],[Close Price]]/Table2[[#This Row],[Current Week Low]])-1</f>
        <v>3.8823529411764479E-3</v>
      </c>
      <c r="AF279" s="1">
        <f>(Table2[[#This Row],[Current Week High]]/Table2[[#This Row],[Close Price]])-1</f>
        <v>2.4903316535802134E-2</v>
      </c>
      <c r="AG279" s="1">
        <f>(Table2[[#This Row],[Close Price]]/Table2[[#This Row],[Current Month Low]])-1</f>
        <v>2.057170194952751E-2</v>
      </c>
      <c r="AH279" s="1">
        <f>(Table2[[#This Row],[Current Month High]]/Table2[[#This Row],[Close Price]])-1</f>
        <v>0.10728934724012662</v>
      </c>
      <c r="AI279">
        <v>36.528770655103699</v>
      </c>
      <c r="AJ279">
        <v>126.941489361702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-0.24</v>
      </c>
      <c r="AM279" t="s">
        <v>3132</v>
      </c>
      <c r="AN279">
        <v>-10.58</v>
      </c>
      <c r="AO279" t="s">
        <v>3132</v>
      </c>
      <c r="AP279">
        <v>0.112903744505933</v>
      </c>
      <c r="AQ279">
        <f>(Table2[[#This Row],[Sharpe Ratio]]-AVERAGE(Table2[Sharpe Ratio]))/_xlfn.STDEV.P(Table2[Sharpe Ratio])</f>
        <v>0.54757203341191507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-0.35688290349169727</v>
      </c>
      <c r="AS279">
        <f>_xlfn.RANK.AVG(Table2[[#This Row],[1Y Return vs Nifty Z-Score]],Table2[1Y Return vs Nifty Z-Score])</f>
        <v>102</v>
      </c>
      <c r="AT279">
        <f>_xlfn.RANK.AVG(Table2[[#This Row],[6M Return vs Nifty Z-Score]],Table2[6M Return vs Nifty Z-Score])</f>
        <v>600</v>
      </c>
      <c r="AU279">
        <f>_xlfn.RANK.AVG(Table2[[#This Row],[Sharpe Ratio Z-Score]],Table2[Sharpe Ratio Z-Score])</f>
        <v>206</v>
      </c>
      <c r="AV279">
        <f>(Table2[[#This Row],[Rank 1Y]]+Table2[[#This Row],[Rank 6M]]+Table2[[#This Row],[Rank Sharpe]])/3</f>
        <v>302.66666666666669</v>
      </c>
    </row>
    <row r="280" spans="1:48" x14ac:dyDescent="0.3">
      <c r="A280" t="s">
        <v>921</v>
      </c>
      <c r="B280" t="s">
        <v>922</v>
      </c>
      <c r="C280" t="s">
        <v>3090</v>
      </c>
      <c r="D280" t="s">
        <v>923</v>
      </c>
      <c r="E280">
        <v>15938.411035200001</v>
      </c>
      <c r="F280">
        <v>831.4</v>
      </c>
      <c r="G280">
        <v>48.506767926471902</v>
      </c>
      <c r="H280">
        <f>(Table2[[#This Row],[1Y Return vs Nifty]]-AVERAGE(Table2[1Y Return vs Nifty]))/_xlfn.STDEV.P(Table2[1Y Return vs Nifty])</f>
        <v>0.216396736692095</v>
      </c>
      <c r="I280">
        <v>3.0160679371240202</v>
      </c>
      <c r="J280">
        <f>(Table2[[#This Row],[1M Return vs Nifty]]-AVERAGE(Table2[1M Return vs Nifty]))/_xlfn.STDEV.P(Table2[1M Return vs Nifty])</f>
        <v>0.31890060660989672</v>
      </c>
      <c r="K280">
        <v>47.450821938284903</v>
      </c>
      <c r="L280">
        <f>(Table2[[#This Row],[6M Return vs Nifty]]-AVERAGE(Table2[6M Return vs Nifty]))/_xlfn.STDEV.P(Table2[6M Return vs Nifty])</f>
        <v>1.2610609901254821</v>
      </c>
      <c r="M280">
        <v>4.6927221939872901</v>
      </c>
      <c r="N280">
        <f>(Table2[[#This Row],[1W Return vs Nifty]]-AVERAGE(Table2[1W Return vs Nifty]))/_xlfn.STDEV.P(Table2[1W Return vs Nifty])</f>
        <v>0.99529500580493535</v>
      </c>
      <c r="O280">
        <v>812.08</v>
      </c>
      <c r="P280">
        <v>745.59400285030597</v>
      </c>
      <c r="Q280">
        <v>605.00122131754802</v>
      </c>
      <c r="R280">
        <v>55.131398327638401</v>
      </c>
      <c r="S280" s="1">
        <f>(Table2[[#This Row],[Close Price]]-Table2[[#This Row],[20D EMA]])/Table2[[#This Row],[20D EMA]]</f>
        <v>2.3790759531080601E-2</v>
      </c>
      <c r="T280" s="1">
        <f>(Table2[[#This Row],[Close Price]]-Table2[[#This Row],[50D EMA]])/Table2[[#This Row],[50D EMA]]</f>
        <v>0.11508407634941963</v>
      </c>
      <c r="U280" s="1">
        <f>(Table2[[#This Row],[Close Price]]-Table2[[#This Row],[200D EMA]])/Table2[[#This Row],[200D EMA]]</f>
        <v>0.37421210190189297</v>
      </c>
      <c r="V280">
        <v>0.69531264226563105</v>
      </c>
      <c r="W280">
        <v>814.5</v>
      </c>
      <c r="X280">
        <v>840</v>
      </c>
      <c r="Y280">
        <v>812.7</v>
      </c>
      <c r="Z280">
        <v>848.4</v>
      </c>
      <c r="AA280">
        <v>777.25</v>
      </c>
      <c r="AB280">
        <v>854.5</v>
      </c>
      <c r="AC280" s="1">
        <f>(Table2[[#This Row],[Close Price]]/Table2[[#This Row],[Day Low]])-1</f>
        <v>2.0748925721301381E-2</v>
      </c>
      <c r="AD280" s="1">
        <f>(Table2[[#This Row],[Day High]]/Table2[[#This Row],[Close Price]])-1</f>
        <v>1.0343998075535321E-2</v>
      </c>
      <c r="AE280" s="1">
        <f>(Table2[[#This Row],[Close Price]]/Table2[[#This Row],[Current Week Low]])-1</f>
        <v>2.3009720684139312E-2</v>
      </c>
      <c r="AF280" s="1">
        <f>(Table2[[#This Row],[Current Week High]]/Table2[[#This Row],[Close Price]])-1</f>
        <v>2.0447438056290679E-2</v>
      </c>
      <c r="AG280" s="1">
        <f>(Table2[[#This Row],[Close Price]]/Table2[[#This Row],[Current Month Low]])-1</f>
        <v>6.9668703763267947E-2</v>
      </c>
      <c r="AH280" s="1">
        <f>(Table2[[#This Row],[Current Month High]]/Table2[[#This Row],[Close Price]])-1</f>
        <v>2.7784459947077345E-2</v>
      </c>
      <c r="AI280">
        <v>5.4486408467644996</v>
      </c>
      <c r="AJ280">
        <v>86.266382883387394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0.37</v>
      </c>
      <c r="AM280" t="s">
        <v>3133</v>
      </c>
      <c r="AN280">
        <v>-2.1800000000000002</v>
      </c>
      <c r="AO280" t="s">
        <v>3132</v>
      </c>
      <c r="AP280">
        <v>-7.5547735163999999E-3</v>
      </c>
      <c r="AQ280">
        <f>(Table2[[#This Row],[Sharpe Ratio]]-AVERAGE(Table2[Sharpe Ratio]))/_xlfn.STDEV.P(Table2[Sharpe Ratio])</f>
        <v>-0.82770317953212469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1.9639501597002846</v>
      </c>
      <c r="AS280">
        <f>_xlfn.RANK.AVG(Table2[[#This Row],[1Y Return vs Nifty Z-Score]],Table2[1Y Return vs Nifty Z-Score])</f>
        <v>240</v>
      </c>
      <c r="AT280">
        <f>_xlfn.RANK.AVG(Table2[[#This Row],[6M Return vs Nifty Z-Score]],Table2[6M Return vs Nifty Z-Score])</f>
        <v>77</v>
      </c>
      <c r="AU280">
        <f>_xlfn.RANK.AVG(Table2[[#This Row],[Sharpe Ratio Z-Score]],Table2[Sharpe Ratio Z-Score])</f>
        <v>593</v>
      </c>
      <c r="AV280">
        <f>(Table2[[#This Row],[Rank 1Y]]+Table2[[#This Row],[Rank 6M]]+Table2[[#This Row],[Rank Sharpe]])/3</f>
        <v>303.33333333333331</v>
      </c>
    </row>
    <row r="281" spans="1:48" x14ac:dyDescent="0.3">
      <c r="A281" t="s">
        <v>1354</v>
      </c>
      <c r="B281" t="s">
        <v>1355</v>
      </c>
      <c r="C281" t="s">
        <v>3091</v>
      </c>
      <c r="D281" t="s">
        <v>46</v>
      </c>
      <c r="E281">
        <v>8141.2495852800002</v>
      </c>
      <c r="F281">
        <v>556.79999999999995</v>
      </c>
      <c r="G281">
        <v>62.378746042685599</v>
      </c>
      <c r="H281">
        <f>(Table2[[#This Row],[1Y Return vs Nifty]]-AVERAGE(Table2[1Y Return vs Nifty]))/_xlfn.STDEV.P(Table2[1Y Return vs Nifty])</f>
        <v>0.42510203439934419</v>
      </c>
      <c r="I281">
        <v>0.64246985541468005</v>
      </c>
      <c r="J281">
        <f>(Table2[[#This Row],[1M Return vs Nifty]]-AVERAGE(Table2[1M Return vs Nifty]))/_xlfn.STDEV.P(Table2[1M Return vs Nifty])</f>
        <v>9.2258959154346745E-2</v>
      </c>
      <c r="K281">
        <v>30.834278956622398</v>
      </c>
      <c r="L281">
        <f>(Table2[[#This Row],[6M Return vs Nifty]]-AVERAGE(Table2[6M Return vs Nifty]))/_xlfn.STDEV.P(Table2[6M Return vs Nifty])</f>
        <v>0.71997793749452899</v>
      </c>
      <c r="M281">
        <v>4.5672880354113898</v>
      </c>
      <c r="N281">
        <f>(Table2[[#This Row],[1W Return vs Nifty]]-AVERAGE(Table2[1W Return vs Nifty]))/_xlfn.STDEV.P(Table2[1W Return vs Nifty])</f>
        <v>0.97103734662406382</v>
      </c>
      <c r="O281">
        <v>525.25</v>
      </c>
      <c r="P281">
        <v>508.52447465437098</v>
      </c>
      <c r="Q281">
        <v>436.95429751410597</v>
      </c>
      <c r="R281">
        <v>69.566406443817201</v>
      </c>
      <c r="S281" s="1">
        <f>(Table2[[#This Row],[Close Price]]-Table2[[#This Row],[20D EMA]])/Table2[[#This Row],[20D EMA]]</f>
        <v>6.0066634935744795E-2</v>
      </c>
      <c r="T281" s="1">
        <f>(Table2[[#This Row],[Close Price]]-Table2[[#This Row],[50D EMA]])/Table2[[#This Row],[50D EMA]]</f>
        <v>9.4932550450871456E-2</v>
      </c>
      <c r="U281" s="1">
        <f>(Table2[[#This Row],[Close Price]]-Table2[[#This Row],[200D EMA]])/Table2[[#This Row],[200D EMA]]</f>
        <v>0.27427514311614032</v>
      </c>
      <c r="V281">
        <v>0.70924669542760399</v>
      </c>
      <c r="W281">
        <v>551.1</v>
      </c>
      <c r="X281">
        <v>567.75</v>
      </c>
      <c r="Y281">
        <v>533.5</v>
      </c>
      <c r="Z281">
        <v>560</v>
      </c>
      <c r="AA281">
        <v>493.25</v>
      </c>
      <c r="AB281">
        <v>566.79999999999995</v>
      </c>
      <c r="AC281" s="1">
        <f>(Table2[[#This Row],[Close Price]]/Table2[[#This Row],[Day Low]])-1</f>
        <v>1.0342950462710832E-2</v>
      </c>
      <c r="AD281" s="1">
        <f>(Table2[[#This Row],[Day High]]/Table2[[#This Row],[Close Price]])-1</f>
        <v>1.96659482758621E-2</v>
      </c>
      <c r="AE281" s="1">
        <f>(Table2[[#This Row],[Close Price]]/Table2[[#This Row],[Current Week Low]])-1</f>
        <v>4.3673851921274487E-2</v>
      </c>
      <c r="AF281" s="1">
        <f>(Table2[[#This Row],[Current Week High]]/Table2[[#This Row],[Close Price]])-1</f>
        <v>5.7471264367816577E-3</v>
      </c>
      <c r="AG281" s="1">
        <f>(Table2[[#This Row],[Close Price]]/Table2[[#This Row],[Current Month Low]])-1</f>
        <v>0.12883933096806888</v>
      </c>
      <c r="AH281" s="1">
        <f>(Table2[[#This Row],[Current Month High]]/Table2[[#This Row],[Close Price]])-1</f>
        <v>1.7959770114942541E-2</v>
      </c>
      <c r="AI281">
        <v>1.7959770114942499</v>
      </c>
      <c r="AJ281">
        <v>94.515283842794702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0.27</v>
      </c>
      <c r="AM281" t="s">
        <v>3133</v>
      </c>
      <c r="AN281">
        <v>7.9</v>
      </c>
      <c r="AO281" t="s">
        <v>3133</v>
      </c>
      <c r="AP281">
        <v>-4.3640208230140004E-3</v>
      </c>
      <c r="AQ281">
        <f>(Table2[[#This Row],[Sharpe Ratio]]-AVERAGE(Table2[Sharpe Ratio]))/_xlfn.STDEV.P(Table2[Sharpe Ratio])</f>
        <v>-0.79127434774926464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1.4171019299230192</v>
      </c>
      <c r="AS281">
        <f>_xlfn.RANK.AVG(Table2[[#This Row],[1Y Return vs Nifty Z-Score]],Table2[1Y Return vs Nifty Z-Score])</f>
        <v>186</v>
      </c>
      <c r="AT281">
        <f>_xlfn.RANK.AVG(Table2[[#This Row],[6M Return vs Nifty Z-Score]],Table2[6M Return vs Nifty Z-Score])</f>
        <v>141</v>
      </c>
      <c r="AU281">
        <f>_xlfn.RANK.AVG(Table2[[#This Row],[Sharpe Ratio Z-Score]],Table2[Sharpe Ratio Z-Score])</f>
        <v>585</v>
      </c>
      <c r="AV281">
        <f>(Table2[[#This Row],[Rank 1Y]]+Table2[[#This Row],[Rank 6M]]+Table2[[#This Row],[Rank Sharpe]])/3</f>
        <v>304</v>
      </c>
    </row>
    <row r="282" spans="1:48" x14ac:dyDescent="0.3">
      <c r="A282" t="s">
        <v>52</v>
      </c>
      <c r="B282" t="s">
        <v>53</v>
      </c>
      <c r="C282" t="s">
        <v>3092</v>
      </c>
      <c r="D282" t="s">
        <v>54</v>
      </c>
      <c r="E282">
        <v>416008.69377344998</v>
      </c>
      <c r="F282">
        <v>1733.85</v>
      </c>
      <c r="G282">
        <v>27.545933481910801</v>
      </c>
      <c r="H282">
        <f>(Table2[[#This Row],[1Y Return vs Nifty]]-AVERAGE(Table2[1Y Return vs Nifty]))/_xlfn.STDEV.P(Table2[1Y Return vs Nifty])</f>
        <v>-9.8961113233531031E-2</v>
      </c>
      <c r="I282">
        <v>10.5388402409856</v>
      </c>
      <c r="J282">
        <f>(Table2[[#This Row],[1M Return vs Nifty]]-AVERAGE(Table2[1M Return vs Nifty]))/_xlfn.STDEV.P(Table2[1M Return vs Nifty])</f>
        <v>1.0372081926829104</v>
      </c>
      <c r="K282">
        <v>0.36098481251013398</v>
      </c>
      <c r="L282">
        <f>(Table2[[#This Row],[6M Return vs Nifty]]-AVERAGE(Table2[6M Return vs Nifty]))/_xlfn.STDEV.P(Table2[6M Return vs Nifty])</f>
        <v>-0.27232130533916382</v>
      </c>
      <c r="M282">
        <v>-0.26313463590230501</v>
      </c>
      <c r="N282">
        <f>(Table2[[#This Row],[1W Return vs Nifty]]-AVERAGE(Table2[1W Return vs Nifty]))/_xlfn.STDEV.P(Table2[1W Return vs Nifty])</f>
        <v>3.6883937452190971E-2</v>
      </c>
      <c r="O282">
        <v>1680.88</v>
      </c>
      <c r="P282">
        <v>1613.7459925698099</v>
      </c>
      <c r="Q282">
        <v>1455.5472068582401</v>
      </c>
      <c r="R282">
        <v>69.6402128851783</v>
      </c>
      <c r="S282" s="1">
        <f>(Table2[[#This Row],[Close Price]]-Table2[[#This Row],[20D EMA]])/Table2[[#This Row],[20D EMA]]</f>
        <v>3.1513254961686617E-2</v>
      </c>
      <c r="T282" s="1">
        <f>(Table2[[#This Row],[Close Price]]-Table2[[#This Row],[50D EMA]])/Table2[[#This Row],[50D EMA]]</f>
        <v>7.4425596087108081E-2</v>
      </c>
      <c r="U282" s="1">
        <f>(Table2[[#This Row],[Close Price]]-Table2[[#This Row],[200D EMA]])/Table2[[#This Row],[200D EMA]]</f>
        <v>0.19120148891801936</v>
      </c>
      <c r="V282">
        <v>1.0139469480569201</v>
      </c>
      <c r="W282">
        <v>1725.6</v>
      </c>
      <c r="X282">
        <v>1745.9</v>
      </c>
      <c r="Y282">
        <v>1730.05</v>
      </c>
      <c r="Z282">
        <v>1748.5</v>
      </c>
      <c r="AA282">
        <v>1681.3</v>
      </c>
      <c r="AB282">
        <v>1758</v>
      </c>
      <c r="AC282" s="1">
        <f>(Table2[[#This Row],[Close Price]]/Table2[[#This Row],[Day Low]])-1</f>
        <v>4.780945757997257E-3</v>
      </c>
      <c r="AD282" s="1">
        <f>(Table2[[#This Row],[Day High]]/Table2[[#This Row],[Close Price]])-1</f>
        <v>6.9498514865762306E-3</v>
      </c>
      <c r="AE282" s="1">
        <f>(Table2[[#This Row],[Close Price]]/Table2[[#This Row],[Current Week Low]])-1</f>
        <v>2.1964683101645122E-3</v>
      </c>
      <c r="AF282" s="1">
        <f>(Table2[[#This Row],[Current Week High]]/Table2[[#This Row],[Close Price]])-1</f>
        <v>8.4494045044265498E-3</v>
      </c>
      <c r="AG282" s="1">
        <f>(Table2[[#This Row],[Close Price]]/Table2[[#This Row],[Current Month Low]])-1</f>
        <v>3.1255576042348077E-2</v>
      </c>
      <c r="AH282" s="1">
        <f>(Table2[[#This Row],[Current Month High]]/Table2[[#This Row],[Close Price]])-1</f>
        <v>1.3928540531187972E-2</v>
      </c>
      <c r="AI282">
        <v>1.3928540531187901</v>
      </c>
      <c r="AJ282">
        <v>62.292319932606297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</v>
      </c>
      <c r="AM282" t="s">
        <v>3134</v>
      </c>
      <c r="AN282">
        <v>4.09</v>
      </c>
      <c r="AO282" t="s">
        <v>3133</v>
      </c>
      <c r="AP282">
        <v>0.117853395319569</v>
      </c>
      <c r="AQ282">
        <f>(Table2[[#This Row],[Sharpe Ratio]]-AVERAGE(Table2[Sharpe Ratio]))/_xlfn.STDEV.P(Table2[Sharpe Ratio])</f>
        <v>0.60408220959937098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1.3068919211617775</v>
      </c>
      <c r="AS282">
        <f>_xlfn.RANK.AVG(Table2[[#This Row],[1Y Return vs Nifty Z-Score]],Table2[1Y Return vs Nifty Z-Score])</f>
        <v>316</v>
      </c>
      <c r="AT282">
        <f>_xlfn.RANK.AVG(Table2[[#This Row],[6M Return vs Nifty Z-Score]],Table2[6M Return vs Nifty Z-Score])</f>
        <v>402</v>
      </c>
      <c r="AU282">
        <f>_xlfn.RANK.AVG(Table2[[#This Row],[Sharpe Ratio Z-Score]],Table2[Sharpe Ratio Z-Score])</f>
        <v>197</v>
      </c>
      <c r="AV282">
        <f>(Table2[[#This Row],[Rank 1Y]]+Table2[[#This Row],[Rank 6M]]+Table2[[#This Row],[Rank Sharpe]])/3</f>
        <v>305</v>
      </c>
    </row>
    <row r="283" spans="1:48" x14ac:dyDescent="0.3">
      <c r="A283" t="s">
        <v>274</v>
      </c>
      <c r="B283" t="s">
        <v>275</v>
      </c>
      <c r="C283" t="s">
        <v>3088</v>
      </c>
      <c r="D283" t="s">
        <v>34</v>
      </c>
      <c r="E283">
        <v>99368.984553300004</v>
      </c>
      <c r="F283">
        <v>109.55</v>
      </c>
      <c r="G283">
        <v>40.894308599669202</v>
      </c>
      <c r="H283">
        <f>(Table2[[#This Row],[1Y Return vs Nifty]]-AVERAGE(Table2[1Y Return vs Nifty]))/_xlfn.STDEV.P(Table2[1Y Return vs Nifty])</f>
        <v>0.10186652501105689</v>
      </c>
      <c r="I283">
        <v>-2.8893292794858101</v>
      </c>
      <c r="J283">
        <f>(Table2[[#This Row],[1M Return vs Nifty]]-AVERAGE(Table2[1M Return vs Nifty]))/_xlfn.STDEV.P(Table2[1M Return vs Nifty])</f>
        <v>-0.24497284962748775</v>
      </c>
      <c r="K283">
        <v>-12.2674311848599</v>
      </c>
      <c r="L283">
        <f>(Table2[[#This Row],[6M Return vs Nifty]]-AVERAGE(Table2[6M Return vs Nifty]))/_xlfn.STDEV.P(Table2[6M Return vs Nifty])</f>
        <v>-0.68353932374956661</v>
      </c>
      <c r="M283">
        <v>1.66145482440082</v>
      </c>
      <c r="N283">
        <f>(Table2[[#This Row],[1W Return vs Nifty]]-AVERAGE(Table2[1W Return vs Nifty]))/_xlfn.STDEV.P(Table2[1W Return vs Nifty])</f>
        <v>0.40907948387410853</v>
      </c>
      <c r="O283">
        <v>111.54</v>
      </c>
      <c r="P283">
        <v>114.03912656992399</v>
      </c>
      <c r="Q283">
        <v>104.725384396876</v>
      </c>
      <c r="R283">
        <v>45.948491941059302</v>
      </c>
      <c r="S283" s="1">
        <f>(Table2[[#This Row],[Close Price]]-Table2[[#This Row],[20D EMA]])/Table2[[#This Row],[20D EMA]]</f>
        <v>-1.7841133225748689E-2</v>
      </c>
      <c r="T283" s="1">
        <f>(Table2[[#This Row],[Close Price]]-Table2[[#This Row],[50D EMA]])/Table2[[#This Row],[50D EMA]]</f>
        <v>-3.9364792636950384E-2</v>
      </c>
      <c r="U283" s="1">
        <f>(Table2[[#This Row],[Close Price]]-Table2[[#This Row],[200D EMA]])/Table2[[#This Row],[200D EMA]]</f>
        <v>4.6069208825629503E-2</v>
      </c>
      <c r="V283">
        <v>0.68607038274847398</v>
      </c>
      <c r="W283">
        <v>108.77</v>
      </c>
      <c r="X283">
        <v>110.14</v>
      </c>
      <c r="Y283">
        <v>108.4</v>
      </c>
      <c r="Z283">
        <v>110.76</v>
      </c>
      <c r="AA283">
        <v>104.04</v>
      </c>
      <c r="AB283">
        <v>115.6</v>
      </c>
      <c r="AC283" s="1">
        <f>(Table2[[#This Row],[Close Price]]/Table2[[#This Row],[Day Low]])-1</f>
        <v>7.1710949710397376E-3</v>
      </c>
      <c r="AD283" s="1">
        <f>(Table2[[#This Row],[Day High]]/Table2[[#This Row],[Close Price]])-1</f>
        <v>5.3856686444546664E-3</v>
      </c>
      <c r="AE283" s="1">
        <f>(Table2[[#This Row],[Close Price]]/Table2[[#This Row],[Current Week Low]])-1</f>
        <v>1.0608856088560881E-2</v>
      </c>
      <c r="AF283" s="1">
        <f>(Table2[[#This Row],[Current Week High]]/Table2[[#This Row],[Close Price]])-1</f>
        <v>1.1045184847101819E-2</v>
      </c>
      <c r="AG283" s="1">
        <f>(Table2[[#This Row],[Close Price]]/Table2[[#This Row],[Current Month Low]])-1</f>
        <v>5.2960399846212924E-2</v>
      </c>
      <c r="AH283" s="1">
        <f>(Table2[[#This Row],[Current Month High]]/Table2[[#This Row],[Close Price]])-1</f>
        <v>5.5225924235508872E-2</v>
      </c>
      <c r="AI283">
        <v>17.663167503423001</v>
      </c>
      <c r="AJ283">
        <v>71.574001566170693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</v>
      </c>
      <c r="AM283" t="s">
        <v>3132</v>
      </c>
      <c r="AN283">
        <v>-2.09</v>
      </c>
      <c r="AO283" t="s">
        <v>3132</v>
      </c>
      <c r="AP283">
        <v>0.15992853689084899</v>
      </c>
      <c r="AQ283">
        <f>(Table2[[#This Row],[Sharpe Ratio]]-AVERAGE(Table2[Sharpe Ratio]))/_xlfn.STDEV.P(Table2[Sharpe Ratio])</f>
        <v>1.0844542101362245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271</v>
      </c>
      <c r="AT283">
        <f>_xlfn.RANK.AVG(Table2[[#This Row],[6M Return vs Nifty Z-Score]],Table2[6M Return vs Nifty Z-Score])</f>
        <v>544</v>
      </c>
      <c r="AU283">
        <f>_xlfn.RANK.AVG(Table2[[#This Row],[Sharpe Ratio Z-Score]],Table2[Sharpe Ratio Z-Score])</f>
        <v>100</v>
      </c>
      <c r="AV283">
        <f>(Table2[[#This Row],[Rank 1Y]]+Table2[[#This Row],[Rank 6M]]+Table2[[#This Row],[Rank Sharpe]])/3</f>
        <v>305</v>
      </c>
    </row>
    <row r="284" spans="1:48" x14ac:dyDescent="0.3">
      <c r="A284" t="s">
        <v>1035</v>
      </c>
      <c r="B284" t="s">
        <v>1036</v>
      </c>
      <c r="C284" t="s">
        <v>3091</v>
      </c>
      <c r="D284" t="s">
        <v>46</v>
      </c>
      <c r="E284">
        <v>12763.982290829999</v>
      </c>
      <c r="F284">
        <v>227.1</v>
      </c>
      <c r="G284">
        <v>26.3862148822694</v>
      </c>
      <c r="H284">
        <f>(Table2[[#This Row],[1Y Return vs Nifty]]-AVERAGE(Table2[1Y Return vs Nifty]))/_xlfn.STDEV.P(Table2[1Y Return vs Nifty])</f>
        <v>-0.11640919551617931</v>
      </c>
      <c r="I284">
        <v>-22.6634179281588</v>
      </c>
      <c r="J284">
        <f>(Table2[[#This Row],[1M Return vs Nifty]]-AVERAGE(Table2[1M Return vs Nifty]))/_xlfn.STDEV.P(Table2[1M Return vs Nifty])</f>
        <v>-2.1330903295000287</v>
      </c>
      <c r="K284">
        <v>9.8788663975403396E-2</v>
      </c>
      <c r="L284">
        <f>(Table2[[#This Row],[6M Return vs Nifty]]-AVERAGE(Table2[6M Return vs Nifty]))/_xlfn.STDEV.P(Table2[6M Return vs Nifty])</f>
        <v>-0.28085917585734643</v>
      </c>
      <c r="M284">
        <v>-10.2317685117912</v>
      </c>
      <c r="N284">
        <f>(Table2[[#This Row],[1W Return vs Nifty]]-AVERAGE(Table2[1W Return vs Nifty]))/_xlfn.STDEV.P(Table2[1W Return vs Nifty])</f>
        <v>-1.8909459759113227</v>
      </c>
      <c r="O284">
        <v>247.29</v>
      </c>
      <c r="P284">
        <v>251.01147824340001</v>
      </c>
      <c r="Q284">
        <v>216.53446932309799</v>
      </c>
      <c r="R284">
        <v>28.5920401867651</v>
      </c>
      <c r="S284" s="1">
        <f>(Table2[[#This Row],[Close Price]]-Table2[[#This Row],[20D EMA]])/Table2[[#This Row],[20D EMA]]</f>
        <v>-8.1645032148489616E-2</v>
      </c>
      <c r="T284" s="1">
        <f>(Table2[[#This Row],[Close Price]]-Table2[[#This Row],[50D EMA]])/Table2[[#This Row],[50D EMA]]</f>
        <v>-9.5260497291735829E-2</v>
      </c>
      <c r="U284" s="1">
        <f>(Table2[[#This Row],[Close Price]]-Table2[[#This Row],[200D EMA]])/Table2[[#This Row],[200D EMA]]</f>
        <v>4.8793758840939241E-2</v>
      </c>
      <c r="V284">
        <v>0.49360436531579099</v>
      </c>
      <c r="W284">
        <v>223.65</v>
      </c>
      <c r="X284">
        <v>230.3</v>
      </c>
      <c r="Y284">
        <v>212.6</v>
      </c>
      <c r="Z284">
        <v>228.7</v>
      </c>
      <c r="AA284">
        <v>212.6</v>
      </c>
      <c r="AB284">
        <v>266.75</v>
      </c>
      <c r="AC284" s="1">
        <f>(Table2[[#This Row],[Close Price]]/Table2[[#This Row],[Day Low]])-1</f>
        <v>1.5425888665325127E-2</v>
      </c>
      <c r="AD284" s="1">
        <f>(Table2[[#This Row],[Day High]]/Table2[[#This Row],[Close Price]])-1</f>
        <v>1.4090708938793606E-2</v>
      </c>
      <c r="AE284" s="1">
        <f>(Table2[[#This Row],[Close Price]]/Table2[[#This Row],[Current Week Low]])-1</f>
        <v>6.8203198494825923E-2</v>
      </c>
      <c r="AF284" s="1">
        <f>(Table2[[#This Row],[Current Week High]]/Table2[[#This Row],[Close Price]])-1</f>
        <v>7.0453544693966919E-3</v>
      </c>
      <c r="AG284" s="1">
        <f>(Table2[[#This Row],[Close Price]]/Table2[[#This Row],[Current Month Low]])-1</f>
        <v>6.8203198494825923E-2</v>
      </c>
      <c r="AH284" s="1">
        <f>(Table2[[#This Row],[Current Month High]]/Table2[[#This Row],[Close Price]])-1</f>
        <v>0.17459269044473813</v>
      </c>
      <c r="AI284">
        <v>33.817701453104299</v>
      </c>
      <c r="AJ284">
        <v>95.019321597252002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-0.22</v>
      </c>
      <c r="AM284" t="s">
        <v>3132</v>
      </c>
      <c r="AN284">
        <v>-10.77</v>
      </c>
      <c r="AO284" t="s">
        <v>3132</v>
      </c>
      <c r="AP284">
        <v>0.120115833434952</v>
      </c>
      <c r="AQ284">
        <f>(Table2[[#This Row],[Sharpe Ratio]]-AVERAGE(Table2[Sharpe Ratio]))/_xlfn.STDEV.P(Table2[Sharpe Ratio])</f>
        <v>0.62991247143547624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322</v>
      </c>
      <c r="AT284">
        <f>_xlfn.RANK.AVG(Table2[[#This Row],[6M Return vs Nifty Z-Score]],Table2[6M Return vs Nifty Z-Score])</f>
        <v>408</v>
      </c>
      <c r="AU284">
        <f>_xlfn.RANK.AVG(Table2[[#This Row],[Sharpe Ratio Z-Score]],Table2[Sharpe Ratio Z-Score])</f>
        <v>188</v>
      </c>
      <c r="AV284">
        <f>(Table2[[#This Row],[Rank 1Y]]+Table2[[#This Row],[Rank 6M]]+Table2[[#This Row],[Rank Sharpe]])/3</f>
        <v>306</v>
      </c>
    </row>
    <row r="285" spans="1:48" x14ac:dyDescent="0.3">
      <c r="A285" t="s">
        <v>1061</v>
      </c>
      <c r="B285" t="s">
        <v>1062</v>
      </c>
      <c r="C285" t="s">
        <v>3094</v>
      </c>
      <c r="D285" t="s">
        <v>101</v>
      </c>
      <c r="E285">
        <v>12219.717088541</v>
      </c>
      <c r="F285">
        <v>17.829999999999998</v>
      </c>
      <c r="G285">
        <v>118.929383411107</v>
      </c>
      <c r="H285">
        <f>(Table2[[#This Row],[1Y Return vs Nifty]]-AVERAGE(Table2[1Y Return vs Nifty]))/_xlfn.STDEV.P(Table2[1Y Return vs Nifty])</f>
        <v>1.2759120276559155</v>
      </c>
      <c r="I285">
        <v>-6.3694427811566801</v>
      </c>
      <c r="J285">
        <f>(Table2[[#This Row],[1M Return vs Nifty]]-AVERAGE(Table2[1M Return vs Nifty]))/_xlfn.STDEV.P(Table2[1M Return vs Nifty])</f>
        <v>-0.57726948545177226</v>
      </c>
      <c r="K285">
        <v>-31.955166316263998</v>
      </c>
      <c r="L285">
        <f>(Table2[[#This Row],[6M Return vs Nifty]]-AVERAGE(Table2[6M Return vs Nifty]))/_xlfn.STDEV.P(Table2[6M Return vs Nifty])</f>
        <v>-1.3246293408515462</v>
      </c>
      <c r="M285">
        <v>-9.6230635878153592</v>
      </c>
      <c r="N285">
        <f>(Table2[[#This Row],[1W Return vs Nifty]]-AVERAGE(Table2[1W Return vs Nifty]))/_xlfn.STDEV.P(Table2[1W Return vs Nifty])</f>
        <v>-1.7732287866291903</v>
      </c>
      <c r="O285">
        <v>18.63</v>
      </c>
      <c r="P285">
        <v>18.774731973443298</v>
      </c>
      <c r="Q285">
        <v>16.621944579160498</v>
      </c>
      <c r="R285">
        <v>40.530994858793299</v>
      </c>
      <c r="S285" s="1">
        <f>(Table2[[#This Row],[Close Price]]-Table2[[#This Row],[20D EMA]])/Table2[[#This Row],[20D EMA]]</f>
        <v>-4.2941492216854574E-2</v>
      </c>
      <c r="T285" s="1">
        <f>(Table2[[#This Row],[Close Price]]-Table2[[#This Row],[50D EMA]])/Table2[[#This Row],[50D EMA]]</f>
        <v>-5.0319332109753451E-2</v>
      </c>
      <c r="U285" s="1">
        <f>(Table2[[#This Row],[Close Price]]-Table2[[#This Row],[200D EMA]])/Table2[[#This Row],[200D EMA]]</f>
        <v>7.2678344888364055E-2</v>
      </c>
      <c r="V285">
        <v>1.2621630830275501</v>
      </c>
      <c r="W285">
        <v>17.66</v>
      </c>
      <c r="X285">
        <v>18.079999999999998</v>
      </c>
      <c r="Y285">
        <v>17.149999999999999</v>
      </c>
      <c r="Z285">
        <v>18.25</v>
      </c>
      <c r="AA285">
        <v>17.02</v>
      </c>
      <c r="AB285">
        <v>20.05</v>
      </c>
      <c r="AC285" s="1">
        <f>(Table2[[#This Row],[Close Price]]/Table2[[#This Row],[Day Low]])-1</f>
        <v>9.6262740656851697E-3</v>
      </c>
      <c r="AD285" s="1">
        <f>(Table2[[#This Row],[Day High]]/Table2[[#This Row],[Close Price]])-1</f>
        <v>1.4021312394840058E-2</v>
      </c>
      <c r="AE285" s="1">
        <f>(Table2[[#This Row],[Close Price]]/Table2[[#This Row],[Current Week Low]])-1</f>
        <v>3.9650145772594847E-2</v>
      </c>
      <c r="AF285" s="1">
        <f>(Table2[[#This Row],[Current Week High]]/Table2[[#This Row],[Close Price]])-1</f>
        <v>2.3555804823331528E-2</v>
      </c>
      <c r="AG285" s="1">
        <f>(Table2[[#This Row],[Close Price]]/Table2[[#This Row],[Current Month Low]])-1</f>
        <v>4.7591069330199742E-2</v>
      </c>
      <c r="AH285" s="1">
        <f>(Table2[[#This Row],[Current Month High]]/Table2[[#This Row],[Close Price]])-1</f>
        <v>0.12450925406618074</v>
      </c>
      <c r="AI285">
        <v>34.604598990465497</v>
      </c>
      <c r="AJ285">
        <v>152.90780141843899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-0.13</v>
      </c>
      <c r="AM285" t="s">
        <v>3132</v>
      </c>
      <c r="AN285">
        <v>-5.31</v>
      </c>
      <c r="AO285" t="s">
        <v>3132</v>
      </c>
      <c r="AP285">
        <v>0.137263718601149</v>
      </c>
      <c r="AQ285">
        <f>(Table2[[#This Row],[Sharpe Ratio]]-AVERAGE(Table2[Sharpe Ratio]))/_xlfn.STDEV.P(Table2[Sharpe Ratio])</f>
        <v>0.82568992088997828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72</v>
      </c>
      <c r="AT285">
        <f>_xlfn.RANK.AVG(Table2[[#This Row],[6M Return vs Nifty Z-Score]],Table2[6M Return vs Nifty Z-Score])</f>
        <v>700</v>
      </c>
      <c r="AU285">
        <f>_xlfn.RANK.AVG(Table2[[#This Row],[Sharpe Ratio Z-Score]],Table2[Sharpe Ratio Z-Score])</f>
        <v>150</v>
      </c>
      <c r="AV285">
        <f>(Table2[[#This Row],[Rank 1Y]]+Table2[[#This Row],[Rank 6M]]+Table2[[#This Row],[Rank Sharpe]])/3</f>
        <v>307.33333333333331</v>
      </c>
    </row>
    <row r="286" spans="1:48" x14ac:dyDescent="0.3">
      <c r="A286" t="s">
        <v>1331</v>
      </c>
      <c r="B286" t="s">
        <v>1332</v>
      </c>
      <c r="C286" t="s">
        <v>3105</v>
      </c>
      <c r="D286" t="s">
        <v>701</v>
      </c>
      <c r="E286">
        <v>8299.8678442799992</v>
      </c>
      <c r="F286">
        <v>489.95</v>
      </c>
      <c r="G286">
        <v>21.726625595652902</v>
      </c>
      <c r="H286">
        <f>(Table2[[#This Row],[1Y Return vs Nifty]]-AVERAGE(Table2[1Y Return vs Nifty]))/_xlfn.STDEV.P(Table2[1Y Return vs Nifty])</f>
        <v>-0.18651318220861507</v>
      </c>
      <c r="I286">
        <v>-10.9405696957568</v>
      </c>
      <c r="J286">
        <f>(Table2[[#This Row],[1M Return vs Nifty]]-AVERAGE(Table2[1M Return vs Nifty]))/_xlfn.STDEV.P(Table2[1M Return vs Nifty])</f>
        <v>-1.0137409094206096</v>
      </c>
      <c r="K286">
        <v>16.080142422717199</v>
      </c>
      <c r="L286">
        <f>(Table2[[#This Row],[6M Return vs Nifty]]-AVERAGE(Table2[6M Return vs Nifty]))/_xlfn.STDEV.P(Table2[6M Return vs Nifty])</f>
        <v>0.23954026501901343</v>
      </c>
      <c r="M286">
        <v>-2.2592797706441301</v>
      </c>
      <c r="N286">
        <f>(Table2[[#This Row],[1W Return vs Nifty]]-AVERAGE(Table2[1W Return vs Nifty]))/_xlfn.STDEV.P(Table2[1W Return vs Nifty])</f>
        <v>-0.34914973075966205</v>
      </c>
      <c r="O286">
        <v>506.85</v>
      </c>
      <c r="P286">
        <v>496.03865525211398</v>
      </c>
      <c r="Q286">
        <v>427.12822130568998</v>
      </c>
      <c r="R286">
        <v>43.295539572431501</v>
      </c>
      <c r="S286" s="1">
        <f>(Table2[[#This Row],[Close Price]]-Table2[[#This Row],[20D EMA]])/Table2[[#This Row],[20D EMA]]</f>
        <v>-3.3343198184867383E-2</v>
      </c>
      <c r="T286" s="1">
        <f>(Table2[[#This Row],[Close Price]]-Table2[[#This Row],[50D EMA]])/Table2[[#This Row],[50D EMA]]</f>
        <v>-1.2274558016087289E-2</v>
      </c>
      <c r="U286" s="1">
        <f>(Table2[[#This Row],[Close Price]]-Table2[[#This Row],[200D EMA]])/Table2[[#This Row],[200D EMA]]</f>
        <v>0.14707943788464706</v>
      </c>
      <c r="V286">
        <v>0.34915018065291598</v>
      </c>
      <c r="W286">
        <v>489.3</v>
      </c>
      <c r="X286">
        <v>499</v>
      </c>
      <c r="Y286">
        <v>470.35</v>
      </c>
      <c r="Z286">
        <v>494.7</v>
      </c>
      <c r="AA286">
        <v>454.05</v>
      </c>
      <c r="AB286">
        <v>509.45</v>
      </c>
      <c r="AC286" s="1">
        <f>(Table2[[#This Row],[Close Price]]/Table2[[#This Row],[Day Low]])-1</f>
        <v>1.3284283670549346E-3</v>
      </c>
      <c r="AD286" s="1">
        <f>(Table2[[#This Row],[Day High]]/Table2[[#This Row],[Close Price]])-1</f>
        <v>1.8471272578834519E-2</v>
      </c>
      <c r="AE286" s="1">
        <f>(Table2[[#This Row],[Close Price]]/Table2[[#This Row],[Current Week Low]])-1</f>
        <v>4.1671095992346086E-2</v>
      </c>
      <c r="AF286" s="1">
        <f>(Table2[[#This Row],[Current Week High]]/Table2[[#This Row],[Close Price]])-1</f>
        <v>9.6948668231451318E-3</v>
      </c>
      <c r="AG286" s="1">
        <f>(Table2[[#This Row],[Close Price]]/Table2[[#This Row],[Current Month Low]])-1</f>
        <v>7.9066182138531005E-2</v>
      </c>
      <c r="AH286" s="1">
        <f>(Table2[[#This Row],[Current Month High]]/Table2[[#This Row],[Close Price]])-1</f>
        <v>3.979997958975412E-2</v>
      </c>
      <c r="AI286">
        <v>30.370445963873799</v>
      </c>
      <c r="AJ286">
        <v>53.541209652146598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0.2</v>
      </c>
      <c r="AM286" t="s">
        <v>3133</v>
      </c>
      <c r="AN286">
        <v>-5.63</v>
      </c>
      <c r="AO286" t="s">
        <v>3132</v>
      </c>
      <c r="AP286">
        <v>7.0431673771242001E-2</v>
      </c>
      <c r="AQ286">
        <f>(Table2[[#This Row],[Sharpe Ratio]]-AVERAGE(Table2[Sharpe Ratio]))/_xlfn.STDEV.P(Table2[Sharpe Ratio])</f>
        <v>6.2668291586059827E-2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-1.2471952657838135</v>
      </c>
      <c r="AS286">
        <f>_xlfn.RANK.AVG(Table2[[#This Row],[1Y Return vs Nifty Z-Score]],Table2[1Y Return vs Nifty Z-Score])</f>
        <v>341</v>
      </c>
      <c r="AT286">
        <f>_xlfn.RANK.AVG(Table2[[#This Row],[6M Return vs Nifty Z-Score]],Table2[6M Return vs Nifty Z-Score])</f>
        <v>253</v>
      </c>
      <c r="AU286">
        <f>_xlfn.RANK.AVG(Table2[[#This Row],[Sharpe Ratio Z-Score]],Table2[Sharpe Ratio Z-Score])</f>
        <v>328</v>
      </c>
      <c r="AV286">
        <f>(Table2[[#This Row],[Rank 1Y]]+Table2[[#This Row],[Rank 6M]]+Table2[[#This Row],[Rank Sharpe]])/3</f>
        <v>307.33333333333331</v>
      </c>
    </row>
    <row r="287" spans="1:48" x14ac:dyDescent="0.3">
      <c r="A287" t="s">
        <v>1723</v>
      </c>
      <c r="B287" t="s">
        <v>1724</v>
      </c>
      <c r="C287" t="s">
        <v>3103</v>
      </c>
      <c r="D287" t="s">
        <v>116</v>
      </c>
      <c r="E287">
        <v>4558.9625343600001</v>
      </c>
      <c r="F287">
        <v>266.60000000000002</v>
      </c>
      <c r="G287">
        <v>56.290437496434997</v>
      </c>
      <c r="H287">
        <f>(Table2[[#This Row],[1Y Return vs Nifty]]-AVERAGE(Table2[1Y Return vs Nifty]))/_xlfn.STDEV.P(Table2[1Y Return vs Nifty])</f>
        <v>0.33350282359943245</v>
      </c>
      <c r="I287">
        <v>-9.8160415091829005</v>
      </c>
      <c r="J287">
        <f>(Table2[[#This Row],[1M Return vs Nifty]]-AVERAGE(Table2[1M Return vs Nifty]))/_xlfn.STDEV.P(Table2[1M Return vs Nifty])</f>
        <v>-0.906365982393465</v>
      </c>
      <c r="K287">
        <v>-0.33398359393653299</v>
      </c>
      <c r="L287">
        <f>(Table2[[#This Row],[6M Return vs Nifty]]-AVERAGE(Table2[6M Return vs Nifty]))/_xlfn.STDEV.P(Table2[6M Return vs Nifty])</f>
        <v>-0.29495150147907168</v>
      </c>
      <c r="M287">
        <v>-3.7113603485259099</v>
      </c>
      <c r="N287">
        <f>(Table2[[#This Row],[1W Return vs Nifty]]-AVERAGE(Table2[1W Return vs Nifty]))/_xlfn.STDEV.P(Table2[1W Return vs Nifty])</f>
        <v>-0.62996698310408672</v>
      </c>
      <c r="O287">
        <v>276.98</v>
      </c>
      <c r="P287">
        <v>276.57344044448001</v>
      </c>
      <c r="Q287">
        <v>242.612015160531</v>
      </c>
      <c r="R287">
        <v>37.805042255357598</v>
      </c>
      <c r="S287" s="1">
        <f>(Table2[[#This Row],[Close Price]]-Table2[[#This Row],[20D EMA]])/Table2[[#This Row],[20D EMA]]</f>
        <v>-3.7475630009386939E-2</v>
      </c>
      <c r="T287" s="1">
        <f>(Table2[[#This Row],[Close Price]]-Table2[[#This Row],[50D EMA]])/Table2[[#This Row],[50D EMA]]</f>
        <v>-3.6060731024829124E-2</v>
      </c>
      <c r="U287" s="1">
        <f>(Table2[[#This Row],[Close Price]]-Table2[[#This Row],[200D EMA]])/Table2[[#This Row],[200D EMA]]</f>
        <v>9.8873853479996457E-2</v>
      </c>
      <c r="V287">
        <v>0.57822749060739298</v>
      </c>
      <c r="W287">
        <v>266.60000000000002</v>
      </c>
      <c r="X287">
        <v>271.5</v>
      </c>
      <c r="Y287">
        <v>262.60000000000002</v>
      </c>
      <c r="Z287">
        <v>269.75</v>
      </c>
      <c r="AA287">
        <v>260</v>
      </c>
      <c r="AB287">
        <v>297.5</v>
      </c>
      <c r="AC287" s="1">
        <f>(Table2[[#This Row],[Close Price]]/Table2[[#This Row],[Day Low]])-1</f>
        <v>0</v>
      </c>
      <c r="AD287" s="1">
        <f>(Table2[[#This Row],[Day High]]/Table2[[#This Row],[Close Price]])-1</f>
        <v>1.8379594898724649E-2</v>
      </c>
      <c r="AE287" s="1">
        <f>(Table2[[#This Row],[Close Price]]/Table2[[#This Row],[Current Week Low]])-1</f>
        <v>1.5232292460015229E-2</v>
      </c>
      <c r="AF287" s="1">
        <f>(Table2[[#This Row],[Current Week High]]/Table2[[#This Row],[Close Price]])-1</f>
        <v>1.181545386346583E-2</v>
      </c>
      <c r="AG287" s="1">
        <f>(Table2[[#This Row],[Close Price]]/Table2[[#This Row],[Current Month Low]])-1</f>
        <v>2.5384615384615561E-2</v>
      </c>
      <c r="AH287" s="1">
        <f>(Table2[[#This Row],[Current Month High]]/Table2[[#This Row],[Close Price]])-1</f>
        <v>0.11590397599399838</v>
      </c>
      <c r="AI287">
        <v>20.198799699924901</v>
      </c>
      <c r="AJ287">
        <v>106.027820710973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</v>
      </c>
      <c r="AM287">
        <v>0</v>
      </c>
      <c r="AN287">
        <v>-6.64</v>
      </c>
      <c r="AO287" t="s">
        <v>3132</v>
      </c>
      <c r="AP287">
        <v>7.7175449832276005E-2</v>
      </c>
      <c r="AQ287">
        <f>(Table2[[#This Row],[Sharpe Ratio]]-AVERAGE(Table2[Sharpe Ratio]))/_xlfn.STDEV.P(Table2[Sharpe Ratio])</f>
        <v>0.13966200038020218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-1.3581196429969888</v>
      </c>
      <c r="AS287">
        <f>_xlfn.RANK.AVG(Table2[[#This Row],[1Y Return vs Nifty Z-Score]],Table2[1Y Return vs Nifty Z-Score])</f>
        <v>204</v>
      </c>
      <c r="AT287">
        <f>_xlfn.RANK.AVG(Table2[[#This Row],[6M Return vs Nifty Z-Score]],Table2[6M Return vs Nifty Z-Score])</f>
        <v>414</v>
      </c>
      <c r="AU287">
        <f>_xlfn.RANK.AVG(Table2[[#This Row],[Sharpe Ratio Z-Score]],Table2[Sharpe Ratio Z-Score])</f>
        <v>305</v>
      </c>
      <c r="AV287">
        <f>(Table2[[#This Row],[Rank 1Y]]+Table2[[#This Row],[Rank 6M]]+Table2[[#This Row],[Rank Sharpe]])/3</f>
        <v>307.66666666666669</v>
      </c>
    </row>
    <row r="288" spans="1:48" x14ac:dyDescent="0.3">
      <c r="A288" t="s">
        <v>294</v>
      </c>
      <c r="B288" t="s">
        <v>295</v>
      </c>
      <c r="C288" t="s">
        <v>3095</v>
      </c>
      <c r="D288" t="s">
        <v>133</v>
      </c>
      <c r="E288">
        <v>92891.468366579997</v>
      </c>
      <c r="F288">
        <v>918.1</v>
      </c>
      <c r="G288">
        <v>13.3162546522585</v>
      </c>
      <c r="H288">
        <f>(Table2[[#This Row],[1Y Return vs Nifty]]-AVERAGE(Table2[1Y Return vs Nifty]))/_xlfn.STDEV.P(Table2[1Y Return vs Nifty])</f>
        <v>-0.31304805393811475</v>
      </c>
      <c r="I288">
        <v>-9.0696434618738202</v>
      </c>
      <c r="J288">
        <f>(Table2[[#This Row],[1M Return vs Nifty]]-AVERAGE(Table2[1M Return vs Nifty]))/_xlfn.STDEV.P(Table2[1M Return vs Nifty])</f>
        <v>-0.83509659420036708</v>
      </c>
      <c r="K288">
        <v>10.8496245256327</v>
      </c>
      <c r="L288">
        <f>(Table2[[#This Row],[6M Return vs Nifty]]-AVERAGE(Table2[6M Return vs Nifty]))/_xlfn.STDEV.P(Table2[6M Return vs Nifty])</f>
        <v>6.9219362908473761E-2</v>
      </c>
      <c r="M288">
        <v>-4.09969571341012</v>
      </c>
      <c r="N288">
        <f>(Table2[[#This Row],[1W Return vs Nifty]]-AVERAGE(Table2[1W Return vs Nifty]))/_xlfn.STDEV.P(Table2[1W Return vs Nifty])</f>
        <v>-0.70506699602074718</v>
      </c>
      <c r="O288">
        <v>957.9</v>
      </c>
      <c r="P288">
        <v>977.96612890636004</v>
      </c>
      <c r="Q288">
        <v>871.22216016718903</v>
      </c>
      <c r="R288">
        <v>35.0280930668346</v>
      </c>
      <c r="S288" s="1">
        <f>(Table2[[#This Row],[Close Price]]-Table2[[#This Row],[20D EMA]])/Table2[[#This Row],[20D EMA]]</f>
        <v>-4.154922225702052E-2</v>
      </c>
      <c r="T288" s="1">
        <f>(Table2[[#This Row],[Close Price]]-Table2[[#This Row],[50D EMA]])/Table2[[#This Row],[50D EMA]]</f>
        <v>-6.1214930800627128E-2</v>
      </c>
      <c r="U288" s="1">
        <f>(Table2[[#This Row],[Close Price]]-Table2[[#This Row],[200D EMA]])/Table2[[#This Row],[200D EMA]]</f>
        <v>5.3806987443725092E-2</v>
      </c>
      <c r="V288">
        <v>0.88325800285542599</v>
      </c>
      <c r="W288">
        <v>916.5</v>
      </c>
      <c r="X288">
        <v>927.85</v>
      </c>
      <c r="Y288">
        <v>902.2</v>
      </c>
      <c r="Z288">
        <v>920.6</v>
      </c>
      <c r="AA288">
        <v>902.2</v>
      </c>
      <c r="AB288">
        <v>1006.65</v>
      </c>
      <c r="AC288" s="1">
        <f>(Table2[[#This Row],[Close Price]]/Table2[[#This Row],[Day Low]])-1</f>
        <v>1.7457719585378673E-3</v>
      </c>
      <c r="AD288" s="1">
        <f>(Table2[[#This Row],[Day High]]/Table2[[#This Row],[Close Price]])-1</f>
        <v>1.0619758196274809E-2</v>
      </c>
      <c r="AE288" s="1">
        <f>(Table2[[#This Row],[Close Price]]/Table2[[#This Row],[Current Week Low]])-1</f>
        <v>1.7623586787851808E-2</v>
      </c>
      <c r="AF288" s="1">
        <f>(Table2[[#This Row],[Current Week High]]/Table2[[#This Row],[Close Price]])-1</f>
        <v>2.7230149221217914E-3</v>
      </c>
      <c r="AG288" s="1">
        <f>(Table2[[#This Row],[Close Price]]/Table2[[#This Row],[Current Month Low]])-1</f>
        <v>1.7623586787851808E-2</v>
      </c>
      <c r="AH288" s="1">
        <f>(Table2[[#This Row],[Current Month High]]/Table2[[#This Row],[Close Price]])-1</f>
        <v>9.6449188541553266E-2</v>
      </c>
      <c r="AI288">
        <v>19.485894782703401</v>
      </c>
      <c r="AJ288">
        <v>57.857634112792297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-7.0000000000000007E-2</v>
      </c>
      <c r="AM288" t="s">
        <v>3132</v>
      </c>
      <c r="AN288">
        <v>-2.1</v>
      </c>
      <c r="AO288" t="s">
        <v>3132</v>
      </c>
      <c r="AP288">
        <v>9.8868673647104E-2</v>
      </c>
      <c r="AQ288">
        <f>(Table2[[#This Row],[Sharpe Ratio]]-AVERAGE(Table2[Sharpe Ratio]))/_xlfn.STDEV.P(Table2[Sharpe Ratio])</f>
        <v>0.38733359298479519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393</v>
      </c>
      <c r="AT288">
        <f>_xlfn.RANK.AVG(Table2[[#This Row],[6M Return vs Nifty Z-Score]],Table2[6M Return vs Nifty Z-Score])</f>
        <v>294</v>
      </c>
      <c r="AU288">
        <f>_xlfn.RANK.AVG(Table2[[#This Row],[Sharpe Ratio Z-Score]],Table2[Sharpe Ratio Z-Score])</f>
        <v>242</v>
      </c>
      <c r="AV288">
        <f>(Table2[[#This Row],[Rank 1Y]]+Table2[[#This Row],[Rank 6M]]+Table2[[#This Row],[Rank Sharpe]])/3</f>
        <v>309.66666666666669</v>
      </c>
    </row>
    <row r="289" spans="1:48" x14ac:dyDescent="0.3">
      <c r="A289" t="s">
        <v>867</v>
      </c>
      <c r="B289" t="s">
        <v>868</v>
      </c>
      <c r="C289" t="s">
        <v>3088</v>
      </c>
      <c r="D289" t="s">
        <v>869</v>
      </c>
      <c r="E289">
        <v>17290.1380517</v>
      </c>
      <c r="F289">
        <v>194.44</v>
      </c>
      <c r="G289">
        <v>28.755708227120699</v>
      </c>
      <c r="H289">
        <f>(Table2[[#This Row],[1Y Return vs Nifty]]-AVERAGE(Table2[1Y Return vs Nifty]))/_xlfn.STDEV.P(Table2[1Y Return vs Nifty])</f>
        <v>-8.0759931236088656E-2</v>
      </c>
      <c r="I289">
        <v>8.8747827724450694</v>
      </c>
      <c r="J289">
        <f>(Table2[[#This Row],[1M Return vs Nifty]]-AVERAGE(Table2[1M Return vs Nifty]))/_xlfn.STDEV.P(Table2[1M Return vs Nifty])</f>
        <v>0.87831662252325715</v>
      </c>
      <c r="K289">
        <v>26.251814937776</v>
      </c>
      <c r="L289">
        <f>(Table2[[#This Row],[6M Return vs Nifty]]-AVERAGE(Table2[6M Return vs Nifty]))/_xlfn.STDEV.P(Table2[6M Return vs Nifty])</f>
        <v>0.57075955779754828</v>
      </c>
      <c r="M289">
        <v>-0.104097544159849</v>
      </c>
      <c r="N289">
        <f>(Table2[[#This Row],[1W Return vs Nifty]]-AVERAGE(Table2[1W Return vs Nifty]))/_xlfn.STDEV.P(Table2[1W Return vs Nifty])</f>
        <v>6.7640053747825835E-2</v>
      </c>
      <c r="O289">
        <v>186.88</v>
      </c>
      <c r="P289">
        <v>178.39059973033901</v>
      </c>
      <c r="Q289">
        <v>159.10477008328999</v>
      </c>
      <c r="R289">
        <v>61.794650726468703</v>
      </c>
      <c r="S289" s="1">
        <f>(Table2[[#This Row],[Close Price]]-Table2[[#This Row],[20D EMA]])/Table2[[#This Row],[20D EMA]]</f>
        <v>4.0453767123287687E-2</v>
      </c>
      <c r="T289" s="1">
        <f>(Table2[[#This Row],[Close Price]]-Table2[[#This Row],[50D EMA]])/Table2[[#This Row],[50D EMA]]</f>
        <v>8.9967746584863686E-2</v>
      </c>
      <c r="U289" s="1">
        <f>(Table2[[#This Row],[Close Price]]-Table2[[#This Row],[200D EMA]])/Table2[[#This Row],[200D EMA]]</f>
        <v>0.22208780980112861</v>
      </c>
      <c r="V289">
        <v>1.24809647147175</v>
      </c>
      <c r="W289">
        <v>191.57</v>
      </c>
      <c r="X289">
        <v>195</v>
      </c>
      <c r="Y289">
        <v>189.01</v>
      </c>
      <c r="Z289">
        <v>195.62</v>
      </c>
      <c r="AA289">
        <v>184.3</v>
      </c>
      <c r="AB289">
        <v>200.9</v>
      </c>
      <c r="AC289" s="1">
        <f>(Table2[[#This Row],[Close Price]]/Table2[[#This Row],[Day Low]])-1</f>
        <v>1.4981468914756935E-2</v>
      </c>
      <c r="AD289" s="1">
        <f>(Table2[[#This Row],[Day High]]/Table2[[#This Row],[Close Price]])-1</f>
        <v>2.8800658300760507E-3</v>
      </c>
      <c r="AE289" s="1">
        <f>(Table2[[#This Row],[Close Price]]/Table2[[#This Row],[Current Week Low]])-1</f>
        <v>2.8728638696365216E-2</v>
      </c>
      <c r="AF289" s="1">
        <f>(Table2[[#This Row],[Current Week High]]/Table2[[#This Row],[Close Price]])-1</f>
        <v>6.0687101419460987E-3</v>
      </c>
      <c r="AG289" s="1">
        <f>(Table2[[#This Row],[Close Price]]/Table2[[#This Row],[Current Month Low]])-1</f>
        <v>5.501899077590866E-2</v>
      </c>
      <c r="AH289" s="1">
        <f>(Table2[[#This Row],[Current Month High]]/Table2[[#This Row],[Close Price]])-1</f>
        <v>3.3223616539806766E-2</v>
      </c>
      <c r="AI289">
        <v>3.32236165398067</v>
      </c>
      <c r="AJ289">
        <v>60.2307375360527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0.21</v>
      </c>
      <c r="AM289" t="s">
        <v>3133</v>
      </c>
      <c r="AN289">
        <v>10.41</v>
      </c>
      <c r="AO289" t="s">
        <v>3133</v>
      </c>
      <c r="AP289">
        <v>2.7787739408620001E-2</v>
      </c>
      <c r="AQ289">
        <f>(Table2[[#This Row],[Sharpe Ratio]]-AVERAGE(Table2[Sharpe Ratio]))/_xlfn.STDEV.P(Table2[Sharpe Ratio])</f>
        <v>-0.42419761772600262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1.0117586851065401</v>
      </c>
      <c r="AS289">
        <f>_xlfn.RANK.AVG(Table2[[#This Row],[1Y Return vs Nifty Z-Score]],Table2[1Y Return vs Nifty Z-Score])</f>
        <v>310</v>
      </c>
      <c r="AT289">
        <f>_xlfn.RANK.AVG(Table2[[#This Row],[6M Return vs Nifty Z-Score]],Table2[6M Return vs Nifty Z-Score])</f>
        <v>168</v>
      </c>
      <c r="AU289">
        <f>_xlfn.RANK.AVG(Table2[[#This Row],[Sharpe Ratio Z-Score]],Table2[Sharpe Ratio Z-Score])</f>
        <v>451</v>
      </c>
      <c r="AV289">
        <f>(Table2[[#This Row],[Rank 1Y]]+Table2[[#This Row],[Rank 6M]]+Table2[[#This Row],[Rank Sharpe]])/3</f>
        <v>309.66666666666669</v>
      </c>
    </row>
    <row r="290" spans="1:48" x14ac:dyDescent="0.3">
      <c r="A290" t="s">
        <v>229</v>
      </c>
      <c r="B290" t="s">
        <v>230</v>
      </c>
      <c r="C290" t="s">
        <v>3088</v>
      </c>
      <c r="D290" t="s">
        <v>57</v>
      </c>
      <c r="E290">
        <v>113339.49013725</v>
      </c>
      <c r="F290">
        <v>1348.75</v>
      </c>
      <c r="G290">
        <v>4.6452285735563699</v>
      </c>
      <c r="H290">
        <f>(Table2[[#This Row],[1Y Return vs Nifty]]-AVERAGE(Table2[1Y Return vs Nifty]))/_xlfn.STDEV.P(Table2[1Y Return vs Nifty])</f>
        <v>-0.44350450823915405</v>
      </c>
      <c r="I290">
        <v>-3.0346474041199101</v>
      </c>
      <c r="J290">
        <f>(Table2[[#This Row],[1M Return vs Nifty]]-AVERAGE(Table2[1M Return vs Nifty]))/_xlfn.STDEV.P(Table2[1M Return vs Nifty])</f>
        <v>-0.2588484671661172</v>
      </c>
      <c r="K290">
        <v>9.8072063667365494</v>
      </c>
      <c r="L290">
        <f>(Table2[[#This Row],[6M Return vs Nifty]]-AVERAGE(Table2[6M Return vs Nifty]))/_xlfn.STDEV.P(Table2[6M Return vs Nifty])</f>
        <v>3.5275190516182615E-2</v>
      </c>
      <c r="M290">
        <v>-2.9132553922576898</v>
      </c>
      <c r="N290">
        <f>(Table2[[#This Row],[1W Return vs Nifty]]-AVERAGE(Table2[1W Return vs Nifty]))/_xlfn.STDEV.P(Table2[1W Return vs Nifty])</f>
        <v>-0.47562180122124254</v>
      </c>
      <c r="O290">
        <v>1380.35</v>
      </c>
      <c r="P290">
        <v>1367.2662069140099</v>
      </c>
      <c r="Q290">
        <v>1242.37557128102</v>
      </c>
      <c r="R290">
        <v>39.019881672609401</v>
      </c>
      <c r="S290" s="1">
        <f>(Table2[[#This Row],[Close Price]]-Table2[[#This Row],[20D EMA]])/Table2[[#This Row],[20D EMA]]</f>
        <v>-2.2892744593762386E-2</v>
      </c>
      <c r="T290" s="1">
        <f>(Table2[[#This Row],[Close Price]]-Table2[[#This Row],[50D EMA]])/Table2[[#This Row],[50D EMA]]</f>
        <v>-1.3542503149991492E-2</v>
      </c>
      <c r="U290" s="1">
        <f>(Table2[[#This Row],[Close Price]]-Table2[[#This Row],[200D EMA]])/Table2[[#This Row],[200D EMA]]</f>
        <v>8.5621796804404918E-2</v>
      </c>
      <c r="V290">
        <v>1.1036443798890601</v>
      </c>
      <c r="W290">
        <v>1338.3</v>
      </c>
      <c r="X290">
        <v>1365.95</v>
      </c>
      <c r="Y290">
        <v>1332.85</v>
      </c>
      <c r="Z290">
        <v>1353.95</v>
      </c>
      <c r="AA290">
        <v>1329.05</v>
      </c>
      <c r="AB290">
        <v>1442.5</v>
      </c>
      <c r="AC290" s="1">
        <f>(Table2[[#This Row],[Close Price]]/Table2[[#This Row],[Day Low]])-1</f>
        <v>7.8084136591198838E-3</v>
      </c>
      <c r="AD290" s="1">
        <f>(Table2[[#This Row],[Day High]]/Table2[[#This Row],[Close Price]])-1</f>
        <v>1.2752548656163043E-2</v>
      </c>
      <c r="AE290" s="1">
        <f>(Table2[[#This Row],[Close Price]]/Table2[[#This Row],[Current Week Low]])-1</f>
        <v>1.1929324380087758E-2</v>
      </c>
      <c r="AF290" s="1">
        <f>(Table2[[#This Row],[Current Week High]]/Table2[[#This Row],[Close Price]])-1</f>
        <v>3.8554216867470181E-3</v>
      </c>
      <c r="AG290" s="1">
        <f>(Table2[[#This Row],[Close Price]]/Table2[[#This Row],[Current Month Low]])-1</f>
        <v>1.4822617659230319E-2</v>
      </c>
      <c r="AH290" s="1">
        <f>(Table2[[#This Row],[Current Month High]]/Table2[[#This Row],[Close Price]])-1</f>
        <v>6.9508804448563444E-2</v>
      </c>
      <c r="AI290">
        <v>9.5088044485634793</v>
      </c>
      <c r="AJ290">
        <v>35.246929054900903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-0.01</v>
      </c>
      <c r="AM290" t="s">
        <v>3132</v>
      </c>
      <c r="AN290">
        <v>-1.0900000000000001</v>
      </c>
      <c r="AO290" t="s">
        <v>3132</v>
      </c>
      <c r="AP290">
        <v>0.12907322424531401</v>
      </c>
      <c r="AQ290">
        <f>(Table2[[#This Row],[Sharpe Ratio]]-AVERAGE(Table2[Sharpe Ratio]))/_xlfn.STDEV.P(Table2[Sharpe Ratio])</f>
        <v>0.73217902556873959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-0.41052056054159158</v>
      </c>
      <c r="AS290">
        <f>_xlfn.RANK.AVG(Table2[[#This Row],[1Y Return vs Nifty Z-Score]],Table2[1Y Return vs Nifty Z-Score])</f>
        <v>457</v>
      </c>
      <c r="AT290">
        <f>_xlfn.RANK.AVG(Table2[[#This Row],[6M Return vs Nifty Z-Score]],Table2[6M Return vs Nifty Z-Score])</f>
        <v>303</v>
      </c>
      <c r="AU290">
        <f>_xlfn.RANK.AVG(Table2[[#This Row],[Sharpe Ratio Z-Score]],Table2[Sharpe Ratio Z-Score])</f>
        <v>170</v>
      </c>
      <c r="AV290">
        <f>(Table2[[#This Row],[Rank 1Y]]+Table2[[#This Row],[Rank 6M]]+Table2[[#This Row],[Rank Sharpe]])/3</f>
        <v>310</v>
      </c>
    </row>
    <row r="291" spans="1:48" x14ac:dyDescent="0.3">
      <c r="A291" t="s">
        <v>209</v>
      </c>
      <c r="B291" t="s">
        <v>210</v>
      </c>
      <c r="C291" t="s">
        <v>3088</v>
      </c>
      <c r="D291" t="s">
        <v>34</v>
      </c>
      <c r="E291">
        <v>126186.23829468001</v>
      </c>
      <c r="F291">
        <v>114.6</v>
      </c>
      <c r="G291">
        <v>58.483930763108802</v>
      </c>
      <c r="H291">
        <f>(Table2[[#This Row],[1Y Return vs Nifty]]-AVERAGE(Table2[1Y Return vs Nifty]))/_xlfn.STDEV.P(Table2[1Y Return vs Nifty])</f>
        <v>0.36650414910649398</v>
      </c>
      <c r="I291">
        <v>-3.0677092253396401</v>
      </c>
      <c r="J291">
        <f>(Table2[[#This Row],[1M Return vs Nifty]]-AVERAGE(Table2[1M Return vs Nifty]))/_xlfn.STDEV.P(Table2[1M Return vs Nifty])</f>
        <v>-0.26200535614696957</v>
      </c>
      <c r="K291">
        <v>-15.720580109037501</v>
      </c>
      <c r="L291">
        <f>(Table2[[#This Row],[6M Return vs Nifty]]-AVERAGE(Table2[6M Return vs Nifty]))/_xlfn.STDEV.P(Table2[6M Return vs Nifty])</f>
        <v>-0.79598391364683119</v>
      </c>
      <c r="M291">
        <v>-3.1092326889514501</v>
      </c>
      <c r="N291">
        <f>(Table2[[#This Row],[1W Return vs Nifty]]-AVERAGE(Table2[1W Return vs Nifty]))/_xlfn.STDEV.P(Table2[1W Return vs Nifty])</f>
        <v>-0.51352176821874229</v>
      </c>
      <c r="O291">
        <v>118.36</v>
      </c>
      <c r="P291">
        <v>121.00440551486101</v>
      </c>
      <c r="Q291">
        <v>110.627227730645</v>
      </c>
      <c r="R291">
        <v>38.195528272644701</v>
      </c>
      <c r="S291" s="1">
        <f>(Table2[[#This Row],[Close Price]]-Table2[[#This Row],[20D EMA]])/Table2[[#This Row],[20D EMA]]</f>
        <v>-3.1767489016559694E-2</v>
      </c>
      <c r="T291" s="1">
        <f>(Table2[[#This Row],[Close Price]]-Table2[[#This Row],[50D EMA]])/Table2[[#This Row],[50D EMA]]</f>
        <v>-5.2927044165135474E-2</v>
      </c>
      <c r="U291" s="1">
        <f>(Table2[[#This Row],[Close Price]]-Table2[[#This Row],[200D EMA]])/Table2[[#This Row],[200D EMA]]</f>
        <v>3.5911342540625626E-2</v>
      </c>
      <c r="V291">
        <v>0.98757115273276597</v>
      </c>
      <c r="W291">
        <v>114.6</v>
      </c>
      <c r="X291">
        <v>115.99</v>
      </c>
      <c r="Y291">
        <v>113.81</v>
      </c>
      <c r="Z291">
        <v>115.89</v>
      </c>
      <c r="AA291">
        <v>113.2</v>
      </c>
      <c r="AB291">
        <v>125.7</v>
      </c>
      <c r="AC291" s="1">
        <f>(Table2[[#This Row],[Close Price]]/Table2[[#This Row],[Day Low]])-1</f>
        <v>0</v>
      </c>
      <c r="AD291" s="1">
        <f>(Table2[[#This Row],[Day High]]/Table2[[#This Row],[Close Price]])-1</f>
        <v>1.2129144851657836E-2</v>
      </c>
      <c r="AE291" s="1">
        <f>(Table2[[#This Row],[Close Price]]/Table2[[#This Row],[Current Week Low]])-1</f>
        <v>6.9413935506545954E-3</v>
      </c>
      <c r="AF291" s="1">
        <f>(Table2[[#This Row],[Current Week High]]/Table2[[#This Row],[Close Price]])-1</f>
        <v>1.1256544502617816E-2</v>
      </c>
      <c r="AG291" s="1">
        <f>(Table2[[#This Row],[Close Price]]/Table2[[#This Row],[Current Month Low]])-1</f>
        <v>1.2367491166077604E-2</v>
      </c>
      <c r="AH291" s="1">
        <f>(Table2[[#This Row],[Current Month High]]/Table2[[#This Row],[Close Price]])-1</f>
        <v>9.6858638743455572E-2</v>
      </c>
      <c r="AI291">
        <v>24.694589877835899</v>
      </c>
      <c r="AJ291">
        <v>89.265070189925694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-0.13</v>
      </c>
      <c r="AM291" t="s">
        <v>3132</v>
      </c>
      <c r="AN291">
        <v>-2.65</v>
      </c>
      <c r="AO291" t="s">
        <v>3132</v>
      </c>
      <c r="AP291">
        <v>0.139792973844094</v>
      </c>
      <c r="AQ291">
        <f>(Table2[[#This Row],[Sharpe Ratio]]-AVERAGE(Table2[Sharpe Ratio]))/_xlfn.STDEV.P(Table2[Sharpe Ratio])</f>
        <v>0.8545664345640559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196</v>
      </c>
      <c r="AT291">
        <f>_xlfn.RANK.AVG(Table2[[#This Row],[6M Return vs Nifty Z-Score]],Table2[6M Return vs Nifty Z-Score])</f>
        <v>595</v>
      </c>
      <c r="AU291">
        <f>_xlfn.RANK.AVG(Table2[[#This Row],[Sharpe Ratio Z-Score]],Table2[Sharpe Ratio Z-Score])</f>
        <v>141</v>
      </c>
      <c r="AV291">
        <f>(Table2[[#This Row],[Rank 1Y]]+Table2[[#This Row],[Rank 6M]]+Table2[[#This Row],[Rank Sharpe]])/3</f>
        <v>310.66666666666669</v>
      </c>
    </row>
    <row r="292" spans="1:48" x14ac:dyDescent="0.3">
      <c r="A292" t="s">
        <v>432</v>
      </c>
      <c r="B292" t="s">
        <v>433</v>
      </c>
      <c r="C292" t="s">
        <v>3100</v>
      </c>
      <c r="D292" t="s">
        <v>349</v>
      </c>
      <c r="E292">
        <v>52364.164528699999</v>
      </c>
      <c r="F292">
        <v>1428.85</v>
      </c>
      <c r="G292">
        <v>47.7928153378449</v>
      </c>
      <c r="H292">
        <f>(Table2[[#This Row],[1Y Return vs Nifty]]-AVERAGE(Table2[1Y Return vs Nifty]))/_xlfn.STDEV.P(Table2[1Y Return vs Nifty])</f>
        <v>0.20565524861375811</v>
      </c>
      <c r="I292">
        <v>-5.4839425987245898</v>
      </c>
      <c r="J292">
        <f>(Table2[[#This Row],[1M Return vs Nifty]]-AVERAGE(Table2[1M Return vs Nifty]))/_xlfn.STDEV.P(Table2[1M Return vs Nifty])</f>
        <v>-0.49271800990285719</v>
      </c>
      <c r="K292">
        <v>20.239118739196201</v>
      </c>
      <c r="L292">
        <f>(Table2[[#This Row],[6M Return vs Nifty]]-AVERAGE(Table2[6M Return vs Nifty]))/_xlfn.STDEV.P(Table2[6M Return vs Nifty])</f>
        <v>0.37496865127382667</v>
      </c>
      <c r="M292">
        <v>-4.3401739078479604</v>
      </c>
      <c r="N292">
        <f>(Table2[[#This Row],[1W Return vs Nifty]]-AVERAGE(Table2[1W Return vs Nifty]))/_xlfn.STDEV.P(Table2[1W Return vs Nifty])</f>
        <v>-0.75157297291997172</v>
      </c>
      <c r="O292">
        <v>1488.64</v>
      </c>
      <c r="P292">
        <v>1451.42430240065</v>
      </c>
      <c r="Q292">
        <v>1229.15175351373</v>
      </c>
      <c r="R292">
        <v>69.411916417470906</v>
      </c>
      <c r="S292" s="1">
        <f>(Table2[[#This Row],[Close Price]]-Table2[[#This Row],[20D EMA]])/Table2[[#This Row],[20D EMA]]</f>
        <v>-4.016417669819445E-2</v>
      </c>
      <c r="T292" s="1">
        <f>(Table2[[#This Row],[Close Price]]-Table2[[#This Row],[50D EMA]])/Table2[[#This Row],[50D EMA]]</f>
        <v>-1.5553206848825897E-2</v>
      </c>
      <c r="U292" s="1">
        <f>(Table2[[#This Row],[Close Price]]-Table2[[#This Row],[200D EMA]])/Table2[[#This Row],[200D EMA]]</f>
        <v>0.16246834120799164</v>
      </c>
      <c r="V292">
        <v>0.82464330844509204</v>
      </c>
      <c r="W292">
        <v>1573.6</v>
      </c>
      <c r="X292">
        <v>1598.9</v>
      </c>
      <c r="Y292">
        <v>1463.15</v>
      </c>
      <c r="Z292">
        <v>1598</v>
      </c>
      <c r="AA292">
        <v>1418.55</v>
      </c>
      <c r="AB292">
        <v>1598</v>
      </c>
      <c r="AC292" s="1">
        <f>(Table2[[#This Row],[Close Price]]/Table2[[#This Row],[Day Low]])-1</f>
        <v>-9.1986527707168309E-2</v>
      </c>
      <c r="AD292" s="1">
        <f>(Table2[[#This Row],[Day High]]/Table2[[#This Row],[Close Price]])-1</f>
        <v>0.1190117927004235</v>
      </c>
      <c r="AE292" s="1">
        <f>(Table2[[#This Row],[Close Price]]/Table2[[#This Row],[Current Week Low]])-1</f>
        <v>-2.3442572531866324E-2</v>
      </c>
      <c r="AF292" s="1">
        <f>(Table2[[#This Row],[Current Week High]]/Table2[[#This Row],[Close Price]])-1</f>
        <v>0.11838191552647248</v>
      </c>
      <c r="AG292" s="1">
        <f>(Table2[[#This Row],[Close Price]]/Table2[[#This Row],[Current Month Low]])-1</f>
        <v>7.2609354622676925E-3</v>
      </c>
      <c r="AH292" s="1">
        <f>(Table2[[#This Row],[Current Month High]]/Table2[[#This Row],[Close Price]])-1</f>
        <v>0.11838191552647248</v>
      </c>
      <c r="AI292">
        <v>9.1787101515204501</v>
      </c>
      <c r="AJ292">
        <v>79.910601863510394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0.09</v>
      </c>
      <c r="AM292" t="s">
        <v>3133</v>
      </c>
      <c r="AN292">
        <v>8.2799999999999994</v>
      </c>
      <c r="AO292" t="s">
        <v>3133</v>
      </c>
      <c r="AP292">
        <v>2.3566358841258E-2</v>
      </c>
      <c r="AQ292">
        <f>(Table2[[#This Row],[Sharpe Ratio]]-AVERAGE(Table2[Sharpe Ratio]))/_xlfn.STDEV.P(Table2[Sharpe Ratio])</f>
        <v>-0.47239313062132365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-1.1360602135565678</v>
      </c>
      <c r="AS292">
        <f>_xlfn.RANK.AVG(Table2[[#This Row],[1Y Return vs Nifty Z-Score]],Table2[1Y Return vs Nifty Z-Score])</f>
        <v>243</v>
      </c>
      <c r="AT292">
        <f>_xlfn.RANK.AVG(Table2[[#This Row],[6M Return vs Nifty Z-Score]],Table2[6M Return vs Nifty Z-Score])</f>
        <v>220</v>
      </c>
      <c r="AU292">
        <f>_xlfn.RANK.AVG(Table2[[#This Row],[Sharpe Ratio Z-Score]],Table2[Sharpe Ratio Z-Score])</f>
        <v>469</v>
      </c>
      <c r="AV292">
        <f>(Table2[[#This Row],[Rank 1Y]]+Table2[[#This Row],[Rank 6M]]+Table2[[#This Row],[Rank Sharpe]])/3</f>
        <v>310.66666666666669</v>
      </c>
    </row>
    <row r="293" spans="1:48" x14ac:dyDescent="0.3">
      <c r="A293" t="s">
        <v>870</v>
      </c>
      <c r="B293" t="s">
        <v>871</v>
      </c>
      <c r="C293" t="s">
        <v>3096</v>
      </c>
      <c r="D293" t="s">
        <v>311</v>
      </c>
      <c r="E293">
        <v>17213.988418364999</v>
      </c>
      <c r="F293">
        <v>789.05</v>
      </c>
      <c r="G293">
        <v>37.575045888625603</v>
      </c>
      <c r="H293">
        <f>(Table2[[#This Row],[1Y Return vs Nifty]]-AVERAGE(Table2[1Y Return vs Nifty]))/_xlfn.STDEV.P(Table2[1Y Return vs Nifty])</f>
        <v>5.1927885656714516E-2</v>
      </c>
      <c r="I293">
        <v>-5.9723057773745198</v>
      </c>
      <c r="J293">
        <f>(Table2[[#This Row],[1M Return vs Nifty]]-AVERAGE(Table2[1M Return vs Nifty]))/_xlfn.STDEV.P(Table2[1M Return vs Nifty])</f>
        <v>-0.53934908709269924</v>
      </c>
      <c r="K293">
        <v>-16.096308352648499</v>
      </c>
      <c r="L293">
        <f>(Table2[[#This Row],[6M Return vs Nifty]]-AVERAGE(Table2[6M Return vs Nifty]))/_xlfn.STDEV.P(Table2[6M Return vs Nifty])</f>
        <v>-0.80821871996226402</v>
      </c>
      <c r="M293">
        <v>-3.3398167494996298</v>
      </c>
      <c r="N293">
        <f>(Table2[[#This Row],[1W Return vs Nifty]]-AVERAGE(Table2[1W Return vs Nifty]))/_xlfn.STDEV.P(Table2[1W Return vs Nifty])</f>
        <v>-0.55811432272561212</v>
      </c>
      <c r="O293">
        <v>809.88</v>
      </c>
      <c r="P293">
        <v>815.07159391315304</v>
      </c>
      <c r="Q293">
        <v>748.58566217017699</v>
      </c>
      <c r="R293">
        <v>40.551364392215802</v>
      </c>
      <c r="S293" s="1">
        <f>(Table2[[#This Row],[Close Price]]-Table2[[#This Row],[20D EMA]])/Table2[[#This Row],[20D EMA]]</f>
        <v>-2.5719859732306071E-2</v>
      </c>
      <c r="T293" s="1">
        <f>(Table2[[#This Row],[Close Price]]-Table2[[#This Row],[50D EMA]])/Table2[[#This Row],[50D EMA]]</f>
        <v>-3.1925531582107522E-2</v>
      </c>
      <c r="U293" s="1">
        <f>(Table2[[#This Row],[Close Price]]-Table2[[#This Row],[200D EMA]])/Table2[[#This Row],[200D EMA]]</f>
        <v>5.4054385322469818E-2</v>
      </c>
      <c r="V293">
        <v>0.43225537803834702</v>
      </c>
      <c r="W293">
        <v>784.5</v>
      </c>
      <c r="X293">
        <v>797.45</v>
      </c>
      <c r="Y293">
        <v>775</v>
      </c>
      <c r="Z293">
        <v>798.85</v>
      </c>
      <c r="AA293">
        <v>775</v>
      </c>
      <c r="AB293">
        <v>849.35</v>
      </c>
      <c r="AC293" s="1">
        <f>(Table2[[#This Row],[Close Price]]/Table2[[#This Row],[Day Low]])-1</f>
        <v>5.7998725302739196E-3</v>
      </c>
      <c r="AD293" s="1">
        <f>(Table2[[#This Row],[Day High]]/Table2[[#This Row],[Close Price]])-1</f>
        <v>1.0645713199417095E-2</v>
      </c>
      <c r="AE293" s="1">
        <f>(Table2[[#This Row],[Close Price]]/Table2[[#This Row],[Current Week Low]])-1</f>
        <v>1.8129032258064504E-2</v>
      </c>
      <c r="AF293" s="1">
        <f>(Table2[[#This Row],[Current Week High]]/Table2[[#This Row],[Close Price]])-1</f>
        <v>1.2419998732653204E-2</v>
      </c>
      <c r="AG293" s="1">
        <f>(Table2[[#This Row],[Close Price]]/Table2[[#This Row],[Current Month Low]])-1</f>
        <v>1.8129032258064504E-2</v>
      </c>
      <c r="AH293" s="1">
        <f>(Table2[[#This Row],[Current Month High]]/Table2[[#This Row],[Close Price]])-1</f>
        <v>7.6421012610100814E-2</v>
      </c>
      <c r="AI293">
        <v>21.4118243457322</v>
      </c>
      <c r="AJ293">
        <v>65.419287211739999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-0.06</v>
      </c>
      <c r="AM293" t="s">
        <v>3132</v>
      </c>
      <c r="AN293">
        <v>-4.72</v>
      </c>
      <c r="AO293" t="s">
        <v>3132</v>
      </c>
      <c r="AP293">
        <v>0.191470858544601</v>
      </c>
      <c r="AQ293">
        <f>(Table2[[#This Row],[Sharpe Ratio]]-AVERAGE(Table2[Sharpe Ratio]))/_xlfn.STDEV.P(Table2[Sharpe Ratio])</f>
        <v>1.4445729783338428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282</v>
      </c>
      <c r="AT293">
        <f>_xlfn.RANK.AVG(Table2[[#This Row],[6M Return vs Nifty Z-Score]],Table2[6M Return vs Nifty Z-Score])</f>
        <v>599</v>
      </c>
      <c r="AU293">
        <f>_xlfn.RANK.AVG(Table2[[#This Row],[Sharpe Ratio Z-Score]],Table2[Sharpe Ratio Z-Score])</f>
        <v>58</v>
      </c>
      <c r="AV293">
        <f>(Table2[[#This Row],[Rank 1Y]]+Table2[[#This Row],[Rank 6M]]+Table2[[#This Row],[Rank Sharpe]])/3</f>
        <v>313</v>
      </c>
    </row>
    <row r="294" spans="1:48" x14ac:dyDescent="0.3">
      <c r="A294" t="s">
        <v>1658</v>
      </c>
      <c r="B294" t="s">
        <v>1659</v>
      </c>
      <c r="C294" t="s">
        <v>3090</v>
      </c>
      <c r="D294" t="s">
        <v>985</v>
      </c>
      <c r="E294">
        <v>4990.0687331039999</v>
      </c>
      <c r="F294">
        <v>39.119999999999997</v>
      </c>
      <c r="G294">
        <v>56.2141305744425</v>
      </c>
      <c r="H294">
        <f>(Table2[[#This Row],[1Y Return vs Nifty]]-AVERAGE(Table2[1Y Return vs Nifty]))/_xlfn.STDEV.P(Table2[1Y Return vs Nifty])</f>
        <v>0.33235477832873278</v>
      </c>
      <c r="I294">
        <v>-10.0334569279294</v>
      </c>
      <c r="J294">
        <f>(Table2[[#This Row],[1M Return vs Nifty]]-AVERAGE(Table2[1M Return vs Nifty]))/_xlfn.STDEV.P(Table2[1M Return vs Nifty])</f>
        <v>-0.92712576858753681</v>
      </c>
      <c r="K294">
        <v>-5.0135417138254397</v>
      </c>
      <c r="L294">
        <f>(Table2[[#This Row],[6M Return vs Nifty]]-AVERAGE(Table2[6M Return vs Nifty]))/_xlfn.STDEV.P(Table2[6M Return vs Nifty])</f>
        <v>-0.44733154799462682</v>
      </c>
      <c r="M294">
        <v>-4.7967262021844501</v>
      </c>
      <c r="N294">
        <f>(Table2[[#This Row],[1W Return vs Nifty]]-AVERAGE(Table2[1W Return vs Nifty]))/_xlfn.STDEV.P(Table2[1W Return vs Nifty])</f>
        <v>-0.83986542913761431</v>
      </c>
      <c r="O294">
        <v>40.909999999999997</v>
      </c>
      <c r="P294">
        <v>39.647730427546499</v>
      </c>
      <c r="Q294">
        <v>33.411354807693698</v>
      </c>
      <c r="R294">
        <v>35.808071283705601</v>
      </c>
      <c r="S294" s="1">
        <f>(Table2[[#This Row],[Close Price]]-Table2[[#This Row],[20D EMA]])/Table2[[#This Row],[20D EMA]]</f>
        <v>-4.3754583231483728E-2</v>
      </c>
      <c r="T294" s="1">
        <f>(Table2[[#This Row],[Close Price]]-Table2[[#This Row],[50D EMA]])/Table2[[#This Row],[50D EMA]]</f>
        <v>-1.3310482639375598E-2</v>
      </c>
      <c r="U294" s="1">
        <f>(Table2[[#This Row],[Close Price]]-Table2[[#This Row],[200D EMA]])/Table2[[#This Row],[200D EMA]]</f>
        <v>0.17085943461926778</v>
      </c>
      <c r="V294">
        <v>0.97244198258186199</v>
      </c>
      <c r="W294">
        <v>39.85</v>
      </c>
      <c r="X294">
        <v>41.16</v>
      </c>
      <c r="Y294">
        <v>38.6</v>
      </c>
      <c r="Z294">
        <v>40.5</v>
      </c>
      <c r="AA294">
        <v>38.6</v>
      </c>
      <c r="AB294">
        <v>44.6</v>
      </c>
      <c r="AC294" s="1">
        <f>(Table2[[#This Row],[Close Price]]/Table2[[#This Row],[Day Low]])-1</f>
        <v>-1.8318695106650074E-2</v>
      </c>
      <c r="AD294" s="1">
        <f>(Table2[[#This Row],[Day High]]/Table2[[#This Row],[Close Price]])-1</f>
        <v>5.2147239263803602E-2</v>
      </c>
      <c r="AE294" s="1">
        <f>(Table2[[#This Row],[Close Price]]/Table2[[#This Row],[Current Week Low]])-1</f>
        <v>1.3471502590673534E-2</v>
      </c>
      <c r="AF294" s="1">
        <f>(Table2[[#This Row],[Current Week High]]/Table2[[#This Row],[Close Price]])-1</f>
        <v>3.5276073619632031E-2</v>
      </c>
      <c r="AG294" s="1">
        <f>(Table2[[#This Row],[Close Price]]/Table2[[#This Row],[Current Month Low]])-1</f>
        <v>1.3471502590673534E-2</v>
      </c>
      <c r="AH294" s="1">
        <f>(Table2[[#This Row],[Current Month High]]/Table2[[#This Row],[Close Price]])-1</f>
        <v>0.1400817995910022</v>
      </c>
      <c r="AI294">
        <v>17.842535787321001</v>
      </c>
      <c r="AJ294">
        <v>98.075949367088498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0.09</v>
      </c>
      <c r="AM294" t="s">
        <v>3133</v>
      </c>
      <c r="AN294">
        <v>-7.91</v>
      </c>
      <c r="AO294" t="s">
        <v>3132</v>
      </c>
      <c r="AP294">
        <v>8.9119207166607997E-2</v>
      </c>
      <c r="AQ294">
        <f>(Table2[[#This Row],[Sharpe Ratio]]-AVERAGE(Table2[Sharpe Ratio]))/_xlfn.STDEV.P(Table2[Sharpe Ratio])</f>
        <v>0.2760239088695628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-1.6059440585214824</v>
      </c>
      <c r="AS294">
        <f>_xlfn.RANK.AVG(Table2[[#This Row],[1Y Return vs Nifty Z-Score]],Table2[1Y Return vs Nifty Z-Score])</f>
        <v>206</v>
      </c>
      <c r="AT294">
        <f>_xlfn.RANK.AVG(Table2[[#This Row],[6M Return vs Nifty Z-Score]],Table2[6M Return vs Nifty Z-Score])</f>
        <v>465</v>
      </c>
      <c r="AU294">
        <f>_xlfn.RANK.AVG(Table2[[#This Row],[Sharpe Ratio Z-Score]],Table2[Sharpe Ratio Z-Score])</f>
        <v>268</v>
      </c>
      <c r="AV294">
        <f>(Table2[[#This Row],[Rank 1Y]]+Table2[[#This Row],[Rank 6M]]+Table2[[#This Row],[Rank Sharpe]])/3</f>
        <v>313</v>
      </c>
    </row>
    <row r="295" spans="1:48" x14ac:dyDescent="0.3">
      <c r="A295" t="s">
        <v>249</v>
      </c>
      <c r="B295" t="s">
        <v>250</v>
      </c>
      <c r="C295" t="s">
        <v>3093</v>
      </c>
      <c r="D295" t="s">
        <v>104</v>
      </c>
      <c r="E295">
        <v>106200.40666535</v>
      </c>
      <c r="F295">
        <v>5311.85</v>
      </c>
      <c r="G295">
        <v>51.118129344778502</v>
      </c>
      <c r="H295">
        <f>(Table2[[#This Row],[1Y Return vs Nifty]]-AVERAGE(Table2[1Y Return vs Nifty]))/_xlfn.STDEV.P(Table2[1Y Return vs Nifty])</f>
        <v>0.25568493031978656</v>
      </c>
      <c r="I295">
        <v>-5.2023388245279296</v>
      </c>
      <c r="J295">
        <f>(Table2[[#This Row],[1M Return vs Nifty]]-AVERAGE(Table2[1M Return vs Nifty]))/_xlfn.STDEV.P(Table2[1M Return vs Nifty])</f>
        <v>-0.46582923551200928</v>
      </c>
      <c r="K295">
        <v>0.68556731872844801</v>
      </c>
      <c r="L295">
        <f>(Table2[[#This Row],[6M Return vs Nifty]]-AVERAGE(Table2[6M Return vs Nifty]))/_xlfn.STDEV.P(Table2[6M Return vs Nifty])</f>
        <v>-0.26175195324895911</v>
      </c>
      <c r="M295">
        <v>-1.1258286585542701</v>
      </c>
      <c r="N295">
        <f>(Table2[[#This Row],[1W Return vs Nifty]]-AVERAGE(Table2[1W Return vs Nifty]))/_xlfn.STDEV.P(Table2[1W Return vs Nifty])</f>
        <v>-0.12995209681835837</v>
      </c>
      <c r="O295">
        <v>5348.6</v>
      </c>
      <c r="P295">
        <v>5339.8776942087297</v>
      </c>
      <c r="Q295">
        <v>4642.1515617159903</v>
      </c>
      <c r="R295">
        <v>49.795507475329501</v>
      </c>
      <c r="S295" s="1">
        <f>(Table2[[#This Row],[Close Price]]-Table2[[#This Row],[20D EMA]])/Table2[[#This Row],[20D EMA]]</f>
        <v>-6.8709568859140705E-3</v>
      </c>
      <c r="T295" s="1">
        <f>(Table2[[#This Row],[Close Price]]-Table2[[#This Row],[50D EMA]])/Table2[[#This Row],[50D EMA]]</f>
        <v>-5.2487520901698392E-3</v>
      </c>
      <c r="U295" s="1">
        <f>(Table2[[#This Row],[Close Price]]-Table2[[#This Row],[200D EMA]])/Table2[[#This Row],[200D EMA]]</f>
        <v>0.14426466464538554</v>
      </c>
      <c r="V295">
        <v>0.74072806838863203</v>
      </c>
      <c r="W295">
        <v>5300</v>
      </c>
      <c r="X295">
        <v>5407.3</v>
      </c>
      <c r="Y295">
        <v>5185</v>
      </c>
      <c r="Z295">
        <v>5325</v>
      </c>
      <c r="AA295">
        <v>5123</v>
      </c>
      <c r="AB295">
        <v>5487.45</v>
      </c>
      <c r="AC295" s="1">
        <f>(Table2[[#This Row],[Close Price]]/Table2[[#This Row],[Day Low]])-1</f>
        <v>2.2358490566039002E-3</v>
      </c>
      <c r="AD295" s="1">
        <f>(Table2[[#This Row],[Day High]]/Table2[[#This Row],[Close Price]])-1</f>
        <v>1.7969257415024753E-2</v>
      </c>
      <c r="AE295" s="1">
        <f>(Table2[[#This Row],[Close Price]]/Table2[[#This Row],[Current Week Low]])-1</f>
        <v>2.4464802314368539E-2</v>
      </c>
      <c r="AF295" s="1">
        <f>(Table2[[#This Row],[Current Week High]]/Table2[[#This Row],[Close Price]])-1</f>
        <v>2.4755970142229522E-3</v>
      </c>
      <c r="AG295" s="1">
        <f>(Table2[[#This Row],[Close Price]]/Table2[[#This Row],[Current Month Low]])-1</f>
        <v>3.6863166113605406E-2</v>
      </c>
      <c r="AH295" s="1">
        <f>(Table2[[#This Row],[Current Month High]]/Table2[[#This Row],[Close Price]])-1</f>
        <v>3.3058162410459557E-2</v>
      </c>
      <c r="AI295">
        <v>10.969812777092701</v>
      </c>
      <c r="AJ295">
        <v>83.801038062283695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-0.03</v>
      </c>
      <c r="AM295" t="s">
        <v>3132</v>
      </c>
      <c r="AN295">
        <v>-1.69</v>
      </c>
      <c r="AO295" t="s">
        <v>3132</v>
      </c>
      <c r="AP295">
        <v>7.1883374708424999E-2</v>
      </c>
      <c r="AQ295">
        <f>(Table2[[#This Row],[Sharpe Ratio]]-AVERAGE(Table2[Sharpe Ratio]))/_xlfn.STDEV.P(Table2[Sharpe Ratio])</f>
        <v>7.9242364954165354E-2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-0.5226059903053748</v>
      </c>
      <c r="AS295">
        <f>_xlfn.RANK.AVG(Table2[[#This Row],[1Y Return vs Nifty Z-Score]],Table2[1Y Return vs Nifty Z-Score])</f>
        <v>223</v>
      </c>
      <c r="AT295">
        <f>_xlfn.RANK.AVG(Table2[[#This Row],[6M Return vs Nifty Z-Score]],Table2[6M Return vs Nifty Z-Score])</f>
        <v>395</v>
      </c>
      <c r="AU295">
        <f>_xlfn.RANK.AVG(Table2[[#This Row],[Sharpe Ratio Z-Score]],Table2[Sharpe Ratio Z-Score])</f>
        <v>322</v>
      </c>
      <c r="AV295">
        <f>(Table2[[#This Row],[Rank 1Y]]+Table2[[#This Row],[Rank 6M]]+Table2[[#This Row],[Rank Sharpe]])/3</f>
        <v>313.33333333333331</v>
      </c>
    </row>
    <row r="296" spans="1:48" x14ac:dyDescent="0.3">
      <c r="A296" t="s">
        <v>268</v>
      </c>
      <c r="B296" t="s">
        <v>269</v>
      </c>
      <c r="C296" t="s">
        <v>3088</v>
      </c>
      <c r="D296" t="s">
        <v>270</v>
      </c>
      <c r="E296">
        <v>102997.260434325</v>
      </c>
      <c r="F296">
        <v>95.79</v>
      </c>
      <c r="G296">
        <v>25.5332017694295</v>
      </c>
      <c r="H296">
        <f>(Table2[[#This Row],[1Y Return vs Nifty]]-AVERAGE(Table2[1Y Return vs Nifty]))/_xlfn.STDEV.P(Table2[1Y Return vs Nifty])</f>
        <v>-0.12924286308485558</v>
      </c>
      <c r="I296">
        <v>14.387555045805501</v>
      </c>
      <c r="J296">
        <f>(Table2[[#This Row],[1M Return vs Nifty]]-AVERAGE(Table2[1M Return vs Nifty]))/_xlfn.STDEV.P(Table2[1M Return vs Nifty])</f>
        <v>1.4047005119060447</v>
      </c>
      <c r="K296">
        <v>4.3972552030697196</v>
      </c>
      <c r="L296">
        <f>(Table2[[#This Row],[6M Return vs Nifty]]-AVERAGE(Table2[6M Return vs Nifty]))/_xlfn.STDEV.P(Table2[6M Return vs Nifty])</f>
        <v>-0.14088858154227915</v>
      </c>
      <c r="M296">
        <v>-0.77141764338983798</v>
      </c>
      <c r="N296">
        <f>(Table2[[#This Row],[1W Return vs Nifty]]-AVERAGE(Table2[1W Return vs Nifty]))/_xlfn.STDEV.P(Table2[1W Return vs Nifty])</f>
        <v>-6.1412699628530527E-2</v>
      </c>
      <c r="O296">
        <v>95.25</v>
      </c>
      <c r="P296">
        <v>91.464326022988104</v>
      </c>
      <c r="Q296">
        <v>81.569773236867903</v>
      </c>
      <c r="R296">
        <v>48.921593840675698</v>
      </c>
      <c r="S296" s="1">
        <f>(Table2[[#This Row],[Close Price]]-Table2[[#This Row],[20D EMA]])/Table2[[#This Row],[20D EMA]]</f>
        <v>5.6692913385827425E-3</v>
      </c>
      <c r="T296" s="1">
        <f>(Table2[[#This Row],[Close Price]]-Table2[[#This Row],[50D EMA]])/Table2[[#This Row],[50D EMA]]</f>
        <v>4.7293564224424649E-2</v>
      </c>
      <c r="U296" s="1">
        <f>(Table2[[#This Row],[Close Price]]-Table2[[#This Row],[200D EMA]])/Table2[[#This Row],[200D EMA]]</f>
        <v>0.17433206197396717</v>
      </c>
      <c r="V296">
        <v>1.3964711656603299</v>
      </c>
      <c r="W296">
        <v>95.71</v>
      </c>
      <c r="X296">
        <v>96.9</v>
      </c>
      <c r="Y296">
        <v>95.37</v>
      </c>
      <c r="Z296">
        <v>98.98</v>
      </c>
      <c r="AA296">
        <v>91.1</v>
      </c>
      <c r="AB296">
        <v>104.29</v>
      </c>
      <c r="AC296" s="1">
        <f>(Table2[[#This Row],[Close Price]]/Table2[[#This Row],[Day Low]])-1</f>
        <v>8.3585832201449328E-4</v>
      </c>
      <c r="AD296" s="1">
        <f>(Table2[[#This Row],[Day High]]/Table2[[#This Row],[Close Price]])-1</f>
        <v>1.1587848418415314E-2</v>
      </c>
      <c r="AE296" s="1">
        <f>(Table2[[#This Row],[Close Price]]/Table2[[#This Row],[Current Week Low]])-1</f>
        <v>4.4039005976721501E-3</v>
      </c>
      <c r="AF296" s="1">
        <f>(Table2[[#This Row],[Current Week High]]/Table2[[#This Row],[Close Price]])-1</f>
        <v>3.3302014824094339E-2</v>
      </c>
      <c r="AG296" s="1">
        <f>(Table2[[#This Row],[Close Price]]/Table2[[#This Row],[Current Month Low]])-1</f>
        <v>5.1481888035126433E-2</v>
      </c>
      <c r="AH296" s="1">
        <f>(Table2[[#This Row],[Current Month High]]/Table2[[#This Row],[Close Price]])-1</f>
        <v>8.8735776177053971E-2</v>
      </c>
      <c r="AI296">
        <v>12.642238229460199</v>
      </c>
      <c r="AJ296">
        <v>61.670886075949298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0.06</v>
      </c>
      <c r="AM296" t="s">
        <v>3133</v>
      </c>
      <c r="AN296">
        <v>-5.59</v>
      </c>
      <c r="AO296" t="s">
        <v>3132</v>
      </c>
      <c r="AP296">
        <v>9.2768074704296002E-2</v>
      </c>
      <c r="AQ296">
        <f>(Table2[[#This Row],[Sharpe Ratio]]-AVERAGE(Table2[Sharpe Ratio]))/_xlfn.STDEV.P(Table2[Sharpe Ratio])</f>
        <v>0.31768303901898148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1.390839406669361</v>
      </c>
      <c r="AS296">
        <f>_xlfn.RANK.AVG(Table2[[#This Row],[1Y Return vs Nifty Z-Score]],Table2[1Y Return vs Nifty Z-Score])</f>
        <v>328</v>
      </c>
      <c r="AT296">
        <f>_xlfn.RANK.AVG(Table2[[#This Row],[6M Return vs Nifty Z-Score]],Table2[6M Return vs Nifty Z-Score])</f>
        <v>355</v>
      </c>
      <c r="AU296">
        <f>_xlfn.RANK.AVG(Table2[[#This Row],[Sharpe Ratio Z-Score]],Table2[Sharpe Ratio Z-Score])</f>
        <v>257</v>
      </c>
      <c r="AV296">
        <f>(Table2[[#This Row],[Rank 1Y]]+Table2[[#This Row],[Rank 6M]]+Table2[[#This Row],[Rank Sharpe]])/3</f>
        <v>313.33333333333331</v>
      </c>
    </row>
    <row r="297" spans="1:48" x14ac:dyDescent="0.3">
      <c r="A297" t="s">
        <v>627</v>
      </c>
      <c r="B297" t="s">
        <v>628</v>
      </c>
      <c r="C297" t="s">
        <v>3099</v>
      </c>
      <c r="D297" t="s">
        <v>260</v>
      </c>
      <c r="E297">
        <v>29226.615189370001</v>
      </c>
      <c r="F297">
        <v>3885.55</v>
      </c>
      <c r="G297">
        <v>-4.6010754265034901</v>
      </c>
      <c r="H297">
        <f>(Table2[[#This Row],[1Y Return vs Nifty]]-AVERAGE(Table2[1Y Return vs Nifty]))/_xlfn.STDEV.P(Table2[1Y Return vs Nifty])</f>
        <v>-0.58261607638448654</v>
      </c>
      <c r="I297">
        <v>-3.1328353084897098</v>
      </c>
      <c r="J297">
        <f>(Table2[[#This Row],[1M Return vs Nifty]]-AVERAGE(Table2[1M Return vs Nifty]))/_xlfn.STDEV.P(Table2[1M Return vs Nifty])</f>
        <v>-0.26822388273375775</v>
      </c>
      <c r="K297">
        <v>25.149118683656901</v>
      </c>
      <c r="L297">
        <f>(Table2[[#This Row],[6M Return vs Nifty]]-AVERAGE(Table2[6M Return vs Nifty]))/_xlfn.STDEV.P(Table2[6M Return vs Nifty])</f>
        <v>0.53485255500148399</v>
      </c>
      <c r="M297">
        <v>-5.5162552850061397</v>
      </c>
      <c r="N297">
        <f>(Table2[[#This Row],[1W Return vs Nifty]]-AVERAGE(Table2[1W Return vs Nifty]))/_xlfn.STDEV.P(Table2[1W Return vs Nifty])</f>
        <v>-0.97901485589645165</v>
      </c>
      <c r="O297">
        <v>4109.1400000000003</v>
      </c>
      <c r="P297">
        <v>4060.1736700220199</v>
      </c>
      <c r="Q297">
        <v>3570.71353078744</v>
      </c>
      <c r="R297">
        <v>32.578746214458697</v>
      </c>
      <c r="S297" s="1">
        <f>(Table2[[#This Row],[Close Price]]-Table2[[#This Row],[20D EMA]])/Table2[[#This Row],[20D EMA]]</f>
        <v>-5.4412845510252786E-2</v>
      </c>
      <c r="T297" s="1">
        <f>(Table2[[#This Row],[Close Price]]-Table2[[#This Row],[50D EMA]])/Table2[[#This Row],[50D EMA]]</f>
        <v>-4.3008916419349293E-2</v>
      </c>
      <c r="U297" s="1">
        <f>(Table2[[#This Row],[Close Price]]-Table2[[#This Row],[200D EMA]])/Table2[[#This Row],[200D EMA]]</f>
        <v>8.8171864390120952E-2</v>
      </c>
      <c r="V297">
        <v>0.78447048508644002</v>
      </c>
      <c r="W297">
        <v>3852</v>
      </c>
      <c r="X297">
        <v>3928.65</v>
      </c>
      <c r="Y297">
        <v>3784</v>
      </c>
      <c r="Z297">
        <v>3945</v>
      </c>
      <c r="AA297">
        <v>3784</v>
      </c>
      <c r="AB297">
        <v>4438</v>
      </c>
      <c r="AC297" s="1">
        <f>(Table2[[#This Row],[Close Price]]/Table2[[#This Row],[Day Low]])-1</f>
        <v>8.7097611630322369E-3</v>
      </c>
      <c r="AD297" s="1">
        <f>(Table2[[#This Row],[Day High]]/Table2[[#This Row],[Close Price]])-1</f>
        <v>1.1092380744038843E-2</v>
      </c>
      <c r="AE297" s="1">
        <f>(Table2[[#This Row],[Close Price]]/Table2[[#This Row],[Current Week Low]])-1</f>
        <v>2.6836680761099352E-2</v>
      </c>
      <c r="AF297" s="1">
        <f>(Table2[[#This Row],[Current Week High]]/Table2[[#This Row],[Close Price]])-1</f>
        <v>1.5300279239747194E-2</v>
      </c>
      <c r="AG297" s="1">
        <f>(Table2[[#This Row],[Close Price]]/Table2[[#This Row],[Current Month Low]])-1</f>
        <v>2.6836680761099352E-2</v>
      </c>
      <c r="AH297" s="1">
        <f>(Table2[[#This Row],[Current Month High]]/Table2[[#This Row],[Close Price]])-1</f>
        <v>0.14218064366691974</v>
      </c>
      <c r="AI297">
        <v>23.995315978432799</v>
      </c>
      <c r="AJ297">
        <v>53.913646266587399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-0.05</v>
      </c>
      <c r="AM297" t="s">
        <v>3132</v>
      </c>
      <c r="AN297">
        <v>-3.78</v>
      </c>
      <c r="AO297" t="s">
        <v>3132</v>
      </c>
      <c r="AP297">
        <v>9.9681309771635002E-2</v>
      </c>
      <c r="AQ297">
        <f>(Table2[[#This Row],[Sharpe Ratio]]-AVERAGE(Table2[Sharpe Ratio]))/_xlfn.STDEV.P(Table2[Sharpe Ratio])</f>
        <v>0.39661146172798523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-0.89839079828522672</v>
      </c>
      <c r="AS297">
        <f>_xlfn.RANK.AVG(Table2[[#This Row],[1Y Return vs Nifty Z-Score]],Table2[1Y Return vs Nifty Z-Score])</f>
        <v>522</v>
      </c>
      <c r="AT297">
        <f>_xlfn.RANK.AVG(Table2[[#This Row],[6M Return vs Nifty Z-Score]],Table2[6M Return vs Nifty Z-Score])</f>
        <v>179</v>
      </c>
      <c r="AU297">
        <f>_xlfn.RANK.AVG(Table2[[#This Row],[Sharpe Ratio Z-Score]],Table2[Sharpe Ratio Z-Score])</f>
        <v>239</v>
      </c>
      <c r="AV297">
        <f>(Table2[[#This Row],[Rank 1Y]]+Table2[[#This Row],[Rank 6M]]+Table2[[#This Row],[Rank Sharpe]])/3</f>
        <v>313.33333333333331</v>
      </c>
    </row>
    <row r="298" spans="1:48" x14ac:dyDescent="0.3">
      <c r="A298" t="s">
        <v>586</v>
      </c>
      <c r="B298" t="s">
        <v>587</v>
      </c>
      <c r="C298" t="s">
        <v>3096</v>
      </c>
      <c r="D298" t="s">
        <v>130</v>
      </c>
      <c r="E298">
        <v>32515.63228338</v>
      </c>
      <c r="F298">
        <v>321.8</v>
      </c>
      <c r="G298">
        <v>26.5110694510436</v>
      </c>
      <c r="H298">
        <f>(Table2[[#This Row],[1Y Return vs Nifty]]-AVERAGE(Table2[1Y Return vs Nifty]))/_xlfn.STDEV.P(Table2[1Y Return vs Nifty])</f>
        <v>-0.11453074604575569</v>
      </c>
      <c r="I298">
        <v>0.12761758307610799</v>
      </c>
      <c r="J298">
        <f>(Table2[[#This Row],[1M Return vs Nifty]]-AVERAGE(Table2[1M Return vs Nifty]))/_xlfn.STDEV.P(Table2[1M Return vs Nifty])</f>
        <v>4.3098586091096014E-2</v>
      </c>
      <c r="K298">
        <v>21.031728897129199</v>
      </c>
      <c r="L298">
        <f>(Table2[[#This Row],[6M Return vs Nifty]]-AVERAGE(Table2[6M Return vs Nifty]))/_xlfn.STDEV.P(Table2[6M Return vs Nifty])</f>
        <v>0.40077834732636741</v>
      </c>
      <c r="M298">
        <v>-3.4396048531932002</v>
      </c>
      <c r="N298">
        <f>(Table2[[#This Row],[1W Return vs Nifty]]-AVERAGE(Table2[1W Return vs Nifty]))/_xlfn.STDEV.P(Table2[1W Return vs Nifty])</f>
        <v>-0.57741230213717232</v>
      </c>
      <c r="O298">
        <v>325.3</v>
      </c>
      <c r="P298">
        <v>315.14149556049802</v>
      </c>
      <c r="Q298">
        <v>271.17194131741502</v>
      </c>
      <c r="R298">
        <v>44.709642086017702</v>
      </c>
      <c r="S298" s="1">
        <f>(Table2[[#This Row],[Close Price]]-Table2[[#This Row],[20D EMA]])/Table2[[#This Row],[20D EMA]]</f>
        <v>-1.0759299108515216E-2</v>
      </c>
      <c r="T298" s="1">
        <f>(Table2[[#This Row],[Close Price]]-Table2[[#This Row],[50D EMA]])/Table2[[#This Row],[50D EMA]]</f>
        <v>2.1128618519942757E-2</v>
      </c>
      <c r="U298" s="1">
        <f>(Table2[[#This Row],[Close Price]]-Table2[[#This Row],[200D EMA]])/Table2[[#This Row],[200D EMA]]</f>
        <v>0.18670094861814374</v>
      </c>
      <c r="V298">
        <v>0.79116844820328802</v>
      </c>
      <c r="W298">
        <v>320.64999999999998</v>
      </c>
      <c r="X298">
        <v>325</v>
      </c>
      <c r="Y298">
        <v>319.8</v>
      </c>
      <c r="Z298">
        <v>325.25</v>
      </c>
      <c r="AA298">
        <v>314.14999999999998</v>
      </c>
      <c r="AB298">
        <v>345.65</v>
      </c>
      <c r="AC298" s="1">
        <f>(Table2[[#This Row],[Close Price]]/Table2[[#This Row],[Day Low]])-1</f>
        <v>3.5864649929830961E-3</v>
      </c>
      <c r="AD298" s="1">
        <f>(Table2[[#This Row],[Day High]]/Table2[[#This Row],[Close Price]])-1</f>
        <v>9.944064636420169E-3</v>
      </c>
      <c r="AE298" s="1">
        <f>(Table2[[#This Row],[Close Price]]/Table2[[#This Row],[Current Week Low]])-1</f>
        <v>6.2539086929331855E-3</v>
      </c>
      <c r="AF298" s="1">
        <f>(Table2[[#This Row],[Current Week High]]/Table2[[#This Row],[Close Price]])-1</f>
        <v>1.0720944686140488E-2</v>
      </c>
      <c r="AG298" s="1">
        <f>(Table2[[#This Row],[Close Price]]/Table2[[#This Row],[Current Month Low]])-1</f>
        <v>2.4351424478752381E-2</v>
      </c>
      <c r="AH298" s="1">
        <f>(Table2[[#This Row],[Current Month High]]/Table2[[#This Row],[Close Price]])-1</f>
        <v>7.4114356743318677E-2</v>
      </c>
      <c r="AI298">
        <v>8.4213797389682803</v>
      </c>
      <c r="AJ298">
        <v>61.911949685534502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0.06</v>
      </c>
      <c r="AM298" t="s">
        <v>3133</v>
      </c>
      <c r="AN298">
        <v>-1.18</v>
      </c>
      <c r="AO298" t="s">
        <v>3132</v>
      </c>
      <c r="AP298">
        <v>4.0943243342584999E-2</v>
      </c>
      <c r="AQ298">
        <f>(Table2[[#This Row],[Sharpe Ratio]]-AVERAGE(Table2[Sharpe Ratio]))/_xlfn.STDEV.P(Table2[Sharpe Ratio])</f>
        <v>-0.27400119516321197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-0.52206730992867656</v>
      </c>
      <c r="AS298">
        <f>_xlfn.RANK.AVG(Table2[[#This Row],[1Y Return vs Nifty Z-Score]],Table2[1Y Return vs Nifty Z-Score])</f>
        <v>320</v>
      </c>
      <c r="AT298">
        <f>_xlfn.RANK.AVG(Table2[[#This Row],[6M Return vs Nifty Z-Score]],Table2[6M Return vs Nifty Z-Score])</f>
        <v>211</v>
      </c>
      <c r="AU298">
        <f>_xlfn.RANK.AVG(Table2[[#This Row],[Sharpe Ratio Z-Score]],Table2[Sharpe Ratio Z-Score])</f>
        <v>414</v>
      </c>
      <c r="AV298">
        <f>(Table2[[#This Row],[Rank 1Y]]+Table2[[#This Row],[Rank 6M]]+Table2[[#This Row],[Rank Sharpe]])/3</f>
        <v>315</v>
      </c>
    </row>
    <row r="299" spans="1:48" x14ac:dyDescent="0.3">
      <c r="A299" t="s">
        <v>1124</v>
      </c>
      <c r="B299" t="s">
        <v>1125</v>
      </c>
      <c r="C299" t="s">
        <v>3101</v>
      </c>
      <c r="D299" t="s">
        <v>141</v>
      </c>
      <c r="E299">
        <v>10895.849210385</v>
      </c>
      <c r="F299">
        <v>202.35</v>
      </c>
      <c r="G299">
        <v>69.156618736590204</v>
      </c>
      <c r="H299">
        <f>(Table2[[#This Row],[1Y Return vs Nifty]]-AVERAGE(Table2[1Y Return vs Nifty]))/_xlfn.STDEV.P(Table2[1Y Return vs Nifty])</f>
        <v>0.52707580674474774</v>
      </c>
      <c r="I299">
        <v>-4.4275379248141897</v>
      </c>
      <c r="J299">
        <f>(Table2[[#This Row],[1M Return vs Nifty]]-AVERAGE(Table2[1M Return vs Nifty]))/_xlfn.STDEV.P(Table2[1M Return vs Nifty])</f>
        <v>-0.39184781729536455</v>
      </c>
      <c r="K299">
        <v>-33.837170375975603</v>
      </c>
      <c r="L299">
        <f>(Table2[[#This Row],[6M Return vs Nifty]]-AVERAGE(Table2[6M Return vs Nifty]))/_xlfn.STDEV.P(Table2[6M Return vs Nifty])</f>
        <v>-1.3859128763508608</v>
      </c>
      <c r="M299">
        <v>-1.70602192164768</v>
      </c>
      <c r="N299">
        <f>(Table2[[#This Row],[1W Return vs Nifty]]-AVERAGE(Table2[1W Return vs Nifty]))/_xlfn.STDEV.P(Table2[1W Return vs Nifty])</f>
        <v>-0.24215542799183132</v>
      </c>
      <c r="O299">
        <v>204.22</v>
      </c>
      <c r="P299">
        <v>204.81449845986799</v>
      </c>
      <c r="Q299">
        <v>198.21464146112299</v>
      </c>
      <c r="R299">
        <v>47.193661992072201</v>
      </c>
      <c r="S299" s="1">
        <f>(Table2[[#This Row],[Close Price]]-Table2[[#This Row],[20D EMA]])/Table2[[#This Row],[20D EMA]]</f>
        <v>-9.1567916952306552E-3</v>
      </c>
      <c r="T299" s="1">
        <f>(Table2[[#This Row],[Close Price]]-Table2[[#This Row],[50D EMA]])/Table2[[#This Row],[50D EMA]]</f>
        <v>-1.2032832042653947E-2</v>
      </c>
      <c r="U299" s="1">
        <f>(Table2[[#This Row],[Close Price]]-Table2[[#This Row],[200D EMA]])/Table2[[#This Row],[200D EMA]]</f>
        <v>2.0863032661934271E-2</v>
      </c>
      <c r="V299">
        <v>1.1232730277102401</v>
      </c>
      <c r="W299">
        <v>201.81</v>
      </c>
      <c r="X299">
        <v>206.5</v>
      </c>
      <c r="Y299">
        <v>198.29</v>
      </c>
      <c r="Z299">
        <v>203.79</v>
      </c>
      <c r="AA299">
        <v>196</v>
      </c>
      <c r="AB299">
        <v>218.5</v>
      </c>
      <c r="AC299" s="1">
        <f>(Table2[[#This Row],[Close Price]]/Table2[[#This Row],[Day Low]])-1</f>
        <v>2.6757841534115201E-3</v>
      </c>
      <c r="AD299" s="1">
        <f>(Table2[[#This Row],[Day High]]/Table2[[#This Row],[Close Price]])-1</f>
        <v>2.0509019026439423E-2</v>
      </c>
      <c r="AE299" s="1">
        <f>(Table2[[#This Row],[Close Price]]/Table2[[#This Row],[Current Week Low]])-1</f>
        <v>2.0475061778203685E-2</v>
      </c>
      <c r="AF299" s="1">
        <f>(Table2[[#This Row],[Current Week High]]/Table2[[#This Row],[Close Price]])-1</f>
        <v>7.1163825055595709E-3</v>
      </c>
      <c r="AG299" s="1">
        <f>(Table2[[#This Row],[Close Price]]/Table2[[#This Row],[Current Month Low]])-1</f>
        <v>3.2397959183673386E-2</v>
      </c>
      <c r="AH299" s="1">
        <f>(Table2[[#This Row],[Current Month High]]/Table2[[#This Row],[Close Price]])-1</f>
        <v>7.9812206572769995E-2</v>
      </c>
      <c r="AI299">
        <v>40.795651099579899</v>
      </c>
      <c r="AJ299">
        <v>112.887953708574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-0.04</v>
      </c>
      <c r="AM299" t="s">
        <v>3132</v>
      </c>
      <c r="AN299">
        <v>-1.66</v>
      </c>
      <c r="AO299" t="s">
        <v>3132</v>
      </c>
      <c r="AP299">
        <v>0.170724329847455</v>
      </c>
      <c r="AQ299">
        <f>(Table2[[#This Row],[Sharpe Ratio]]-AVERAGE(Table2[Sharpe Ratio]))/_xlfn.STDEV.P(Table2[Sharpe Ratio])</f>
        <v>1.2077098063452316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156</v>
      </c>
      <c r="AT299">
        <f>_xlfn.RANK.AVG(Table2[[#This Row],[6M Return vs Nifty Z-Score]],Table2[6M Return vs Nifty Z-Score])</f>
        <v>708</v>
      </c>
      <c r="AU299">
        <f>_xlfn.RANK.AVG(Table2[[#This Row],[Sharpe Ratio Z-Score]],Table2[Sharpe Ratio Z-Score])</f>
        <v>86</v>
      </c>
      <c r="AV299">
        <f>(Table2[[#This Row],[Rank 1Y]]+Table2[[#This Row],[Rank 6M]]+Table2[[#This Row],[Rank Sharpe]])/3</f>
        <v>316.66666666666669</v>
      </c>
    </row>
    <row r="300" spans="1:48" x14ac:dyDescent="0.3">
      <c r="A300" t="s">
        <v>684</v>
      </c>
      <c r="B300" t="s">
        <v>685</v>
      </c>
      <c r="C300" t="s">
        <v>3099</v>
      </c>
      <c r="D300" t="s">
        <v>436</v>
      </c>
      <c r="E300">
        <v>25337.206620000001</v>
      </c>
      <c r="F300">
        <v>3614.85</v>
      </c>
      <c r="G300">
        <v>10.3091915901969</v>
      </c>
      <c r="H300">
        <f>(Table2[[#This Row],[1Y Return vs Nifty]]-AVERAGE(Table2[1Y Return vs Nifty]))/_xlfn.STDEV.P(Table2[1Y Return vs Nifty])</f>
        <v>-0.35828961835916195</v>
      </c>
      <c r="I300">
        <v>-3.0702930616045201</v>
      </c>
      <c r="J300">
        <f>(Table2[[#This Row],[1M Return vs Nifty]]-AVERAGE(Table2[1M Return vs Nifty]))/_xlfn.STDEV.P(Table2[1M Return vs Nifty])</f>
        <v>-0.26225207226640879</v>
      </c>
      <c r="K300">
        <v>8.1368605538374901</v>
      </c>
      <c r="L300">
        <f>(Table2[[#This Row],[6M Return vs Nifty]]-AVERAGE(Table2[6M Return vs Nifty]))/_xlfn.STDEV.P(Table2[6M Return vs Nifty])</f>
        <v>-1.9116135789785767E-2</v>
      </c>
      <c r="M300">
        <v>-0.91191686142176798</v>
      </c>
      <c r="N300">
        <f>(Table2[[#This Row],[1W Return vs Nifty]]-AVERAGE(Table2[1W Return vs Nifty]))/_xlfn.STDEV.P(Table2[1W Return vs Nifty])</f>
        <v>-8.8583784322619041E-2</v>
      </c>
      <c r="O300">
        <v>3580.69</v>
      </c>
      <c r="P300">
        <v>3512.0764172694098</v>
      </c>
      <c r="Q300">
        <v>3197.61744798685</v>
      </c>
      <c r="R300">
        <v>56.173465001368299</v>
      </c>
      <c r="S300" s="1">
        <f>(Table2[[#This Row],[Close Price]]-Table2[[#This Row],[20D EMA]])/Table2[[#This Row],[20D EMA]]</f>
        <v>9.5400607145549755E-3</v>
      </c>
      <c r="T300" s="1">
        <f>(Table2[[#This Row],[Close Price]]-Table2[[#This Row],[50D EMA]])/Table2[[#This Row],[50D EMA]]</f>
        <v>2.9262911884615283E-2</v>
      </c>
      <c r="U300" s="1">
        <f>(Table2[[#This Row],[Close Price]]-Table2[[#This Row],[200D EMA]])/Table2[[#This Row],[200D EMA]]</f>
        <v>0.13048232279187441</v>
      </c>
      <c r="V300">
        <v>0.89160990174766297</v>
      </c>
      <c r="W300">
        <v>3600</v>
      </c>
      <c r="X300">
        <v>3632.35</v>
      </c>
      <c r="Y300">
        <v>3540</v>
      </c>
      <c r="Z300">
        <v>3650</v>
      </c>
      <c r="AA300">
        <v>3453.8</v>
      </c>
      <c r="AB300">
        <v>3738.55</v>
      </c>
      <c r="AC300" s="1">
        <f>(Table2[[#This Row],[Close Price]]/Table2[[#This Row],[Day Low]])-1</f>
        <v>4.1249999999999343E-3</v>
      </c>
      <c r="AD300" s="1">
        <f>(Table2[[#This Row],[Day High]]/Table2[[#This Row],[Close Price]])-1</f>
        <v>4.8411414028244337E-3</v>
      </c>
      <c r="AE300" s="1">
        <f>(Table2[[#This Row],[Close Price]]/Table2[[#This Row],[Current Week Low]])-1</f>
        <v>2.1144067796610155E-2</v>
      </c>
      <c r="AF300" s="1">
        <f>(Table2[[#This Row],[Current Week High]]/Table2[[#This Row],[Close Price]])-1</f>
        <v>9.7237783033874425E-3</v>
      </c>
      <c r="AG300" s="1">
        <f>(Table2[[#This Row],[Close Price]]/Table2[[#This Row],[Current Month Low]])-1</f>
        <v>4.6629799061902677E-2</v>
      </c>
      <c r="AH300" s="1">
        <f>(Table2[[#This Row],[Current Month High]]/Table2[[#This Row],[Close Price]])-1</f>
        <v>3.4219953801679193E-2</v>
      </c>
      <c r="AI300">
        <v>8.9616443282570497</v>
      </c>
      <c r="AJ300">
        <v>44.242049399465301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0.19</v>
      </c>
      <c r="AM300" t="s">
        <v>3133</v>
      </c>
      <c r="AN300">
        <v>2.7</v>
      </c>
      <c r="AO300" t="s">
        <v>3133</v>
      </c>
      <c r="AP300">
        <v>0.105094982431818</v>
      </c>
      <c r="AQ300">
        <f>(Table2[[#This Row],[Sharpe Ratio]]-AVERAGE(Table2[Sharpe Ratio]))/_xlfn.STDEV.P(Table2[Sharpe Ratio])</f>
        <v>0.45841937654196413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-0.26982223419601142</v>
      </c>
      <c r="AS300">
        <f>_xlfn.RANK.AVG(Table2[[#This Row],[1Y Return vs Nifty Z-Score]],Table2[1Y Return vs Nifty Z-Score])</f>
        <v>406</v>
      </c>
      <c r="AT300">
        <f>_xlfn.RANK.AVG(Table2[[#This Row],[6M Return vs Nifty Z-Score]],Table2[6M Return vs Nifty Z-Score])</f>
        <v>325</v>
      </c>
      <c r="AU300">
        <f>_xlfn.RANK.AVG(Table2[[#This Row],[Sharpe Ratio Z-Score]],Table2[Sharpe Ratio Z-Score])</f>
        <v>225</v>
      </c>
      <c r="AV300">
        <f>(Table2[[#This Row],[Rank 1Y]]+Table2[[#This Row],[Rank 6M]]+Table2[[#This Row],[Rank Sharpe]])/3</f>
        <v>318.66666666666669</v>
      </c>
    </row>
    <row r="301" spans="1:48" x14ac:dyDescent="0.3">
      <c r="A301" t="s">
        <v>1305</v>
      </c>
      <c r="B301" t="s">
        <v>1306</v>
      </c>
      <c r="C301" t="s">
        <v>3092</v>
      </c>
      <c r="D301" t="s">
        <v>288</v>
      </c>
      <c r="E301">
        <v>8464.7979409500003</v>
      </c>
      <c r="F301">
        <v>829.35</v>
      </c>
      <c r="G301">
        <v>50.616197971060402</v>
      </c>
      <c r="H301">
        <f>(Table2[[#This Row],[1Y Return vs Nifty]]-AVERAGE(Table2[1Y Return vs Nifty]))/_xlfn.STDEV.P(Table2[1Y Return vs Nifty])</f>
        <v>0.24813332261806986</v>
      </c>
      <c r="I301">
        <v>4.5487591686332198</v>
      </c>
      <c r="J301">
        <f>(Table2[[#This Row],[1M Return vs Nifty]]-AVERAGE(Table2[1M Return vs Nifty]))/_xlfn.STDEV.P(Table2[1M Return vs Nifty])</f>
        <v>0.46524874719305814</v>
      </c>
      <c r="K301">
        <v>16.067217970497499</v>
      </c>
      <c r="L301">
        <f>(Table2[[#This Row],[6M Return vs Nifty]]-AVERAGE(Table2[6M Return vs Nifty]))/_xlfn.STDEV.P(Table2[6M Return vs Nifty])</f>
        <v>0.23911940719868729</v>
      </c>
      <c r="M301">
        <v>6.6364940077809704</v>
      </c>
      <c r="N301">
        <f>(Table2[[#This Row],[1W Return vs Nifty]]-AVERAGE(Table2[1W Return vs Nifty]))/_xlfn.STDEV.P(Table2[1W Return vs Nifty])</f>
        <v>1.3712002195020498</v>
      </c>
      <c r="O301">
        <v>796.79</v>
      </c>
      <c r="P301">
        <v>779.45171099857498</v>
      </c>
      <c r="Q301">
        <v>686.04795821614005</v>
      </c>
      <c r="R301">
        <v>65.870197953477202</v>
      </c>
      <c r="S301" s="1">
        <f>(Table2[[#This Row],[Close Price]]-Table2[[#This Row],[20D EMA]])/Table2[[#This Row],[20D EMA]]</f>
        <v>4.0863966666248398E-2</v>
      </c>
      <c r="T301" s="1">
        <f>(Table2[[#This Row],[Close Price]]-Table2[[#This Row],[50D EMA]])/Table2[[#This Row],[50D EMA]]</f>
        <v>6.4017165268004994E-2</v>
      </c>
      <c r="U301" s="1">
        <f>(Table2[[#This Row],[Close Price]]-Table2[[#This Row],[200D EMA]])/Table2[[#This Row],[200D EMA]]</f>
        <v>0.2088805018186681</v>
      </c>
      <c r="V301">
        <v>0.40871464936130703</v>
      </c>
      <c r="W301">
        <v>820.45</v>
      </c>
      <c r="X301">
        <v>854.2</v>
      </c>
      <c r="Y301">
        <v>822.2</v>
      </c>
      <c r="Z301">
        <v>842.2</v>
      </c>
      <c r="AA301">
        <v>763.7</v>
      </c>
      <c r="AB301">
        <v>853.55</v>
      </c>
      <c r="AC301" s="1">
        <f>(Table2[[#This Row],[Close Price]]/Table2[[#This Row],[Day Low]])-1</f>
        <v>1.084770552745451E-2</v>
      </c>
      <c r="AD301" s="1">
        <f>(Table2[[#This Row],[Day High]]/Table2[[#This Row],[Close Price]])-1</f>
        <v>2.9963224211732031E-2</v>
      </c>
      <c r="AE301" s="1">
        <f>(Table2[[#This Row],[Close Price]]/Table2[[#This Row],[Current Week Low]])-1</f>
        <v>8.6961809778642873E-3</v>
      </c>
      <c r="AF301" s="1">
        <f>(Table2[[#This Row],[Current Week High]]/Table2[[#This Row],[Close Price]])-1</f>
        <v>1.5494061614517385E-2</v>
      </c>
      <c r="AG301" s="1">
        <f>(Table2[[#This Row],[Close Price]]/Table2[[#This Row],[Current Month Low]])-1</f>
        <v>8.5963074505695847E-2</v>
      </c>
      <c r="AH301" s="1">
        <f>(Table2[[#This Row],[Current Month High]]/Table2[[#This Row],[Close Price]])-1</f>
        <v>2.91794779043828E-2</v>
      </c>
      <c r="AI301">
        <v>6.1071923795743501</v>
      </c>
      <c r="AJ301">
        <v>83.079470198675494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-0.08</v>
      </c>
      <c r="AM301" t="s">
        <v>3132</v>
      </c>
      <c r="AN301">
        <v>7.11</v>
      </c>
      <c r="AO301" t="s">
        <v>3133</v>
      </c>
      <c r="AP301">
        <v>1.7865238500215E-2</v>
      </c>
      <c r="AQ301">
        <f>(Table2[[#This Row],[Sharpe Ratio]]-AVERAGE(Table2[Sharpe Ratio]))/_xlfn.STDEV.P(Table2[Sharpe Ratio])</f>
        <v>-0.53748283635383032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1.7862188601580349</v>
      </c>
      <c r="AS301">
        <f>_xlfn.RANK.AVG(Table2[[#This Row],[1Y Return vs Nifty Z-Score]],Table2[1Y Return vs Nifty Z-Score])</f>
        <v>227</v>
      </c>
      <c r="AT301">
        <f>_xlfn.RANK.AVG(Table2[[#This Row],[6M Return vs Nifty Z-Score]],Table2[6M Return vs Nifty Z-Score])</f>
        <v>254</v>
      </c>
      <c r="AU301">
        <f>_xlfn.RANK.AVG(Table2[[#This Row],[Sharpe Ratio Z-Score]],Table2[Sharpe Ratio Z-Score])</f>
        <v>479</v>
      </c>
      <c r="AV301">
        <f>(Table2[[#This Row],[Rank 1Y]]+Table2[[#This Row],[Rank 6M]]+Table2[[#This Row],[Rank Sharpe]])/3</f>
        <v>320</v>
      </c>
    </row>
    <row r="302" spans="1:48" x14ac:dyDescent="0.3">
      <c r="A302" t="s">
        <v>1426</v>
      </c>
      <c r="B302" t="s">
        <v>1427</v>
      </c>
      <c r="C302" t="s">
        <v>3096</v>
      </c>
      <c r="D302" t="s">
        <v>75</v>
      </c>
      <c r="E302">
        <v>7326.8373951499998</v>
      </c>
      <c r="F302">
        <v>3669.9</v>
      </c>
      <c r="G302">
        <v>35.512836335180197</v>
      </c>
      <c r="H302">
        <f>(Table2[[#This Row],[1Y Return vs Nifty]]-AVERAGE(Table2[1Y Return vs Nifty]))/_xlfn.STDEV.P(Table2[1Y Return vs Nifty])</f>
        <v>2.0901736741189031E-2</v>
      </c>
      <c r="I302">
        <v>13.1173232334621</v>
      </c>
      <c r="J302">
        <f>(Table2[[#This Row],[1M Return vs Nifty]]-AVERAGE(Table2[1M Return vs Nifty]))/_xlfn.STDEV.P(Table2[1M Return vs Nifty])</f>
        <v>1.2834131579861106</v>
      </c>
      <c r="K302">
        <v>64.173365846097298</v>
      </c>
      <c r="L302">
        <f>(Table2[[#This Row],[6M Return vs Nifty]]-AVERAGE(Table2[6M Return vs Nifty]))/_xlfn.STDEV.P(Table2[6M Return vs Nifty])</f>
        <v>1.8055957417509967</v>
      </c>
      <c r="M302">
        <v>6.8180514161799604</v>
      </c>
      <c r="N302">
        <f>(Table2[[#This Row],[1W Return vs Nifty]]-AVERAGE(Table2[1W Return vs Nifty]))/_xlfn.STDEV.P(Table2[1W Return vs Nifty])</f>
        <v>1.4063115303659088</v>
      </c>
      <c r="O302">
        <v>3402.28</v>
      </c>
      <c r="P302">
        <v>3067.6937583700401</v>
      </c>
      <c r="Q302">
        <v>2479.3923019662002</v>
      </c>
      <c r="R302">
        <v>76.537404229321695</v>
      </c>
      <c r="S302" s="1">
        <f>(Table2[[#This Row],[Close Price]]-Table2[[#This Row],[20D EMA]])/Table2[[#This Row],[20D EMA]]</f>
        <v>7.8659016894553027E-2</v>
      </c>
      <c r="T302" s="1">
        <f>(Table2[[#This Row],[Close Price]]-Table2[[#This Row],[50D EMA]])/Table2[[#This Row],[50D EMA]]</f>
        <v>0.19630585353797853</v>
      </c>
      <c r="U302" s="1">
        <f>(Table2[[#This Row],[Close Price]]-Table2[[#This Row],[200D EMA]])/Table2[[#This Row],[200D EMA]]</f>
        <v>0.48016108507302657</v>
      </c>
      <c r="V302">
        <v>1.0207596976097899</v>
      </c>
      <c r="W302">
        <v>3651</v>
      </c>
      <c r="X302">
        <v>3725.35</v>
      </c>
      <c r="Y302">
        <v>3604.95</v>
      </c>
      <c r="Z302">
        <v>3769.9</v>
      </c>
      <c r="AA302">
        <v>3125.05</v>
      </c>
      <c r="AB302">
        <v>3820.05</v>
      </c>
      <c r="AC302" s="1">
        <f>(Table2[[#This Row],[Close Price]]/Table2[[#This Row],[Day Low]])-1</f>
        <v>5.1766639276911164E-3</v>
      </c>
      <c r="AD302" s="1">
        <f>(Table2[[#This Row],[Day High]]/Table2[[#This Row],[Close Price]])-1</f>
        <v>1.5109403525981557E-2</v>
      </c>
      <c r="AE302" s="1">
        <f>(Table2[[#This Row],[Close Price]]/Table2[[#This Row],[Current Week Low]])-1</f>
        <v>1.8016893438189241E-2</v>
      </c>
      <c r="AF302" s="1">
        <f>(Table2[[#This Row],[Current Week High]]/Table2[[#This Row],[Close Price]])-1</f>
        <v>2.7248698874628774E-2</v>
      </c>
      <c r="AG302" s="1">
        <f>(Table2[[#This Row],[Close Price]]/Table2[[#This Row],[Current Month Low]])-1</f>
        <v>0.1743492104126334</v>
      </c>
      <c r="AH302" s="1">
        <f>(Table2[[#This Row],[Current Month High]]/Table2[[#This Row],[Close Price]])-1</f>
        <v>4.0913921360255179E-2</v>
      </c>
      <c r="AI302">
        <v>4.0913921360255099</v>
      </c>
      <c r="AJ302">
        <v>130.08777429467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0.52</v>
      </c>
      <c r="AM302" t="s">
        <v>3133</v>
      </c>
      <c r="AN302">
        <v>9.69</v>
      </c>
      <c r="AO302" t="s">
        <v>3133</v>
      </c>
      <c r="AP302">
        <v>-3.1107305785400999E-2</v>
      </c>
      <c r="AQ302">
        <f>(Table2[[#This Row],[Sharpe Ratio]]-AVERAGE(Table2[Sharpe Ratio]))/_xlfn.STDEV.P(Table2[Sharpe Ratio])</f>
        <v>-1.096602501584355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3.4196196652598498</v>
      </c>
      <c r="AS302">
        <f>_xlfn.RANK.AVG(Table2[[#This Row],[1Y Return vs Nifty Z-Score]],Table2[1Y Return vs Nifty Z-Score])</f>
        <v>289</v>
      </c>
      <c r="AT302">
        <f>_xlfn.RANK.AVG(Table2[[#This Row],[6M Return vs Nifty Z-Score]],Table2[6M Return vs Nifty Z-Score])</f>
        <v>41</v>
      </c>
      <c r="AU302">
        <f>_xlfn.RANK.AVG(Table2[[#This Row],[Sharpe Ratio Z-Score]],Table2[Sharpe Ratio Z-Score])</f>
        <v>631</v>
      </c>
      <c r="AV302">
        <f>(Table2[[#This Row],[Rank 1Y]]+Table2[[#This Row],[Rank 6M]]+Table2[[#This Row],[Rank Sharpe]])/3</f>
        <v>320.33333333333331</v>
      </c>
    </row>
    <row r="303" spans="1:48" x14ac:dyDescent="0.3">
      <c r="A303" t="s">
        <v>222</v>
      </c>
      <c r="B303" t="s">
        <v>223</v>
      </c>
      <c r="C303" t="s">
        <v>3088</v>
      </c>
      <c r="D303" t="s">
        <v>34</v>
      </c>
      <c r="E303">
        <v>115096.788226784</v>
      </c>
      <c r="F303">
        <v>60.89</v>
      </c>
      <c r="G303">
        <v>75.308837722678305</v>
      </c>
      <c r="H303">
        <f>(Table2[[#This Row],[1Y Return vs Nifty]]-AVERAGE(Table2[1Y Return vs Nifty]))/_xlfn.STDEV.P(Table2[1Y Return vs Nifty])</f>
        <v>0.61963655650191152</v>
      </c>
      <c r="I303">
        <v>-2.8985921053009198</v>
      </c>
      <c r="J303">
        <f>(Table2[[#This Row],[1M Return vs Nifty]]-AVERAGE(Table2[1M Return vs Nifty]))/_xlfn.STDEV.P(Table2[1M Return vs Nifty])</f>
        <v>-0.24585730522214277</v>
      </c>
      <c r="K303">
        <v>-17.5675449373215</v>
      </c>
      <c r="L303">
        <f>(Table2[[#This Row],[6M Return vs Nifty]]-AVERAGE(Table2[6M Return vs Nifty]))/_xlfn.STDEV.P(Table2[6M Return vs Nifty])</f>
        <v>-0.85612646968226969</v>
      </c>
      <c r="M303">
        <v>-2.8368583564940502</v>
      </c>
      <c r="N303">
        <f>(Table2[[#This Row],[1W Return vs Nifty]]-AVERAGE(Table2[1W Return vs Nifty]))/_xlfn.STDEV.P(Table2[1W Return vs Nifty])</f>
        <v>-0.46084741060051027</v>
      </c>
      <c r="O303">
        <v>63.8</v>
      </c>
      <c r="P303">
        <v>64.527908344251898</v>
      </c>
      <c r="Q303">
        <v>57.162979288458203</v>
      </c>
      <c r="R303">
        <v>32.6575971909134</v>
      </c>
      <c r="S303" s="1">
        <f>(Table2[[#This Row],[Close Price]]-Table2[[#This Row],[20D EMA]])/Table2[[#This Row],[20D EMA]]</f>
        <v>-4.5611285266457628E-2</v>
      </c>
      <c r="T303" s="1">
        <f>(Table2[[#This Row],[Close Price]]-Table2[[#This Row],[50D EMA]])/Table2[[#This Row],[50D EMA]]</f>
        <v>-5.6377286008464894E-2</v>
      </c>
      <c r="U303" s="1">
        <f>(Table2[[#This Row],[Close Price]]-Table2[[#This Row],[200D EMA]])/Table2[[#This Row],[200D EMA]]</f>
        <v>6.5199903117966446E-2</v>
      </c>
      <c r="V303">
        <v>0.77228587661197201</v>
      </c>
      <c r="W303">
        <v>61</v>
      </c>
      <c r="X303">
        <v>61.63</v>
      </c>
      <c r="Y303">
        <v>60.5</v>
      </c>
      <c r="Z303">
        <v>61.48</v>
      </c>
      <c r="AA303">
        <v>59.77</v>
      </c>
      <c r="AB303">
        <v>68.459999999999994</v>
      </c>
      <c r="AC303" s="1">
        <f>(Table2[[#This Row],[Close Price]]/Table2[[#This Row],[Day Low]])-1</f>
        <v>-1.8032786885245899E-3</v>
      </c>
      <c r="AD303" s="1">
        <f>(Table2[[#This Row],[Day High]]/Table2[[#This Row],[Close Price]])-1</f>
        <v>1.215306290031215E-2</v>
      </c>
      <c r="AE303" s="1">
        <f>(Table2[[#This Row],[Close Price]]/Table2[[#This Row],[Current Week Low]])-1</f>
        <v>6.446280991735609E-3</v>
      </c>
      <c r="AF303" s="1">
        <f>(Table2[[#This Row],[Current Week High]]/Table2[[#This Row],[Close Price]])-1</f>
        <v>9.6896042043028707E-3</v>
      </c>
      <c r="AG303" s="1">
        <f>(Table2[[#This Row],[Close Price]]/Table2[[#This Row],[Current Month Low]])-1</f>
        <v>1.8738497574033675E-2</v>
      </c>
      <c r="AH303" s="1">
        <f>(Table2[[#This Row],[Current Month High]]/Table2[[#This Row],[Close Price]])-1</f>
        <v>0.12432254885859728</v>
      </c>
      <c r="AI303">
        <v>37.543110527180097</v>
      </c>
      <c r="AJ303">
        <v>106.406779661016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-0.14000000000000001</v>
      </c>
      <c r="AM303" t="s">
        <v>3132</v>
      </c>
      <c r="AN303">
        <v>-7.28</v>
      </c>
      <c r="AO303" t="s">
        <v>3132</v>
      </c>
      <c r="AP303">
        <v>0.109668401772887</v>
      </c>
      <c r="AQ303">
        <f>(Table2[[#This Row],[Sharpe Ratio]]-AVERAGE(Table2[Sharpe Ratio]))/_xlfn.STDEV.P(Table2[Sharpe Ratio])</f>
        <v>0.51063411703051098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138</v>
      </c>
      <c r="AT303">
        <f>_xlfn.RANK.AVG(Table2[[#This Row],[6M Return vs Nifty Z-Score]],Table2[6M Return vs Nifty Z-Score])</f>
        <v>616</v>
      </c>
      <c r="AU303">
        <f>_xlfn.RANK.AVG(Table2[[#This Row],[Sharpe Ratio Z-Score]],Table2[Sharpe Ratio Z-Score])</f>
        <v>210</v>
      </c>
      <c r="AV303">
        <f>(Table2[[#This Row],[Rank 1Y]]+Table2[[#This Row],[Rank 6M]]+Table2[[#This Row],[Rank Sharpe]])/3</f>
        <v>321.33333333333331</v>
      </c>
    </row>
    <row r="304" spans="1:48" x14ac:dyDescent="0.3">
      <c r="A304" t="s">
        <v>1297</v>
      </c>
      <c r="B304" t="s">
        <v>1298</v>
      </c>
      <c r="C304" t="s">
        <v>3101</v>
      </c>
      <c r="D304" t="s">
        <v>141</v>
      </c>
      <c r="E304">
        <v>8584.1041533999996</v>
      </c>
      <c r="F304">
        <v>586</v>
      </c>
      <c r="G304">
        <v>36.182050179707197</v>
      </c>
      <c r="H304">
        <f>(Table2[[#This Row],[1Y Return vs Nifty]]-AVERAGE(Table2[1Y Return vs Nifty]))/_xlfn.STDEV.P(Table2[1Y Return vs Nifty])</f>
        <v>3.0970125941470032E-2</v>
      </c>
      <c r="I304">
        <v>2.15952552821091</v>
      </c>
      <c r="J304">
        <f>(Table2[[#This Row],[1M Return vs Nifty]]-AVERAGE(Table2[1M Return vs Nifty]))/_xlfn.STDEV.P(Table2[1M Return vs Nifty])</f>
        <v>0.23711414740791939</v>
      </c>
      <c r="K304">
        <v>15.1323712287542</v>
      </c>
      <c r="L304">
        <f>(Table2[[#This Row],[6M Return vs Nifty]]-AVERAGE(Table2[6M Return vs Nifty]))/_xlfn.STDEV.P(Table2[6M Return vs Nifty])</f>
        <v>0.2086780735637199</v>
      </c>
      <c r="M304">
        <v>2.7591750449343699</v>
      </c>
      <c r="N304">
        <f>(Table2[[#This Row],[1W Return vs Nifty]]-AVERAGE(Table2[1W Return vs Nifty]))/_xlfn.STDEV.P(Table2[1W Return vs Nifty])</f>
        <v>0.6213671357224787</v>
      </c>
      <c r="O304">
        <v>578.25</v>
      </c>
      <c r="P304">
        <v>557.11788472449996</v>
      </c>
      <c r="Q304">
        <v>484.27576714528999</v>
      </c>
      <c r="R304">
        <v>55.928644386241501</v>
      </c>
      <c r="S304" s="1">
        <f>(Table2[[#This Row],[Close Price]]-Table2[[#This Row],[20D EMA]])/Table2[[#This Row],[20D EMA]]</f>
        <v>1.340250756593169E-2</v>
      </c>
      <c r="T304" s="1">
        <f>(Table2[[#This Row],[Close Price]]-Table2[[#This Row],[50D EMA]])/Table2[[#This Row],[50D EMA]]</f>
        <v>5.1842017762151936E-2</v>
      </c>
      <c r="U304" s="1">
        <f>(Table2[[#This Row],[Close Price]]-Table2[[#This Row],[200D EMA]])/Table2[[#This Row],[200D EMA]]</f>
        <v>0.21005435282123297</v>
      </c>
      <c r="V304">
        <v>0.374499300390775</v>
      </c>
      <c r="W304">
        <v>577.85</v>
      </c>
      <c r="X304">
        <v>590.95000000000005</v>
      </c>
      <c r="Y304">
        <v>569</v>
      </c>
      <c r="Z304">
        <v>593.75</v>
      </c>
      <c r="AA304">
        <v>543.15</v>
      </c>
      <c r="AB304">
        <v>607.1</v>
      </c>
      <c r="AC304" s="1">
        <f>(Table2[[#This Row],[Close Price]]/Table2[[#This Row],[Day Low]])-1</f>
        <v>1.4104006229990418E-2</v>
      </c>
      <c r="AD304" s="1">
        <f>(Table2[[#This Row],[Day High]]/Table2[[#This Row],[Close Price]])-1</f>
        <v>8.4470989761094017E-3</v>
      </c>
      <c r="AE304" s="1">
        <f>(Table2[[#This Row],[Close Price]]/Table2[[#This Row],[Current Week Low]])-1</f>
        <v>2.987697715289972E-2</v>
      </c>
      <c r="AF304" s="1">
        <f>(Table2[[#This Row],[Current Week High]]/Table2[[#This Row],[Close Price]])-1</f>
        <v>1.3225255972696193E-2</v>
      </c>
      <c r="AG304" s="1">
        <f>(Table2[[#This Row],[Close Price]]/Table2[[#This Row],[Current Month Low]])-1</f>
        <v>7.8891650556936366E-2</v>
      </c>
      <c r="AH304" s="1">
        <f>(Table2[[#This Row],[Current Month High]]/Table2[[#This Row],[Close Price]])-1</f>
        <v>3.6006825938566633E-2</v>
      </c>
      <c r="AI304">
        <v>19.283276450511899</v>
      </c>
      <c r="AJ304">
        <v>66.832740213523095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0.28000000000000003</v>
      </c>
      <c r="AM304" t="s">
        <v>3133</v>
      </c>
      <c r="AN304">
        <v>-0.2</v>
      </c>
      <c r="AO304" t="s">
        <v>3132</v>
      </c>
      <c r="AP304">
        <v>3.9380644437527E-2</v>
      </c>
      <c r="AQ304">
        <f>(Table2[[#This Row],[Sharpe Ratio]]-AVERAGE(Table2[Sharpe Ratio]))/_xlfn.STDEV.P(Table2[Sharpe Ratio])</f>
        <v>-0.29184139091841244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0.80628809171717553</v>
      </c>
      <c r="AS304">
        <f>_xlfn.RANK.AVG(Table2[[#This Row],[1Y Return vs Nifty Z-Score]],Table2[1Y Return vs Nifty Z-Score])</f>
        <v>285</v>
      </c>
      <c r="AT304">
        <f>_xlfn.RANK.AVG(Table2[[#This Row],[6M Return vs Nifty Z-Score]],Table2[6M Return vs Nifty Z-Score])</f>
        <v>259</v>
      </c>
      <c r="AU304">
        <f>_xlfn.RANK.AVG(Table2[[#This Row],[Sharpe Ratio Z-Score]],Table2[Sharpe Ratio Z-Score])</f>
        <v>420</v>
      </c>
      <c r="AV304">
        <f>(Table2[[#This Row],[Rank 1Y]]+Table2[[#This Row],[Rank 6M]]+Table2[[#This Row],[Rank Sharpe]])/3</f>
        <v>321.33333333333331</v>
      </c>
    </row>
    <row r="305" spans="1:48" x14ac:dyDescent="0.3">
      <c r="A305" t="s">
        <v>849</v>
      </c>
      <c r="B305" t="s">
        <v>850</v>
      </c>
      <c r="C305" t="s">
        <v>3099</v>
      </c>
      <c r="D305" t="s">
        <v>436</v>
      </c>
      <c r="E305">
        <v>17894.004410699999</v>
      </c>
      <c r="F305">
        <v>289.39999999999998</v>
      </c>
      <c r="G305">
        <v>13.383982283835</v>
      </c>
      <c r="H305">
        <f>(Table2[[#This Row],[1Y Return vs Nifty]]-AVERAGE(Table2[1Y Return vs Nifty]))/_xlfn.STDEV.P(Table2[1Y Return vs Nifty])</f>
        <v>-0.31202908494949883</v>
      </c>
      <c r="I305">
        <v>-9.9084954013058706</v>
      </c>
      <c r="J305">
        <f>(Table2[[#This Row],[1M Return vs Nifty]]-AVERAGE(Table2[1M Return vs Nifty]))/_xlfn.STDEV.P(Table2[1M Return vs Nifty])</f>
        <v>-0.91519388910012089</v>
      </c>
      <c r="K305">
        <v>22.4734769359086</v>
      </c>
      <c r="L305">
        <f>(Table2[[#This Row],[6M Return vs Nifty]]-AVERAGE(Table2[6M Return vs Nifty]))/_xlfn.STDEV.P(Table2[6M Return vs Nifty])</f>
        <v>0.44772586407569059</v>
      </c>
      <c r="M305">
        <v>-4.3280270151925899</v>
      </c>
      <c r="N305">
        <f>(Table2[[#This Row],[1W Return vs Nifty]]-AVERAGE(Table2[1W Return vs Nifty]))/_xlfn.STDEV.P(Table2[1W Return vs Nifty])</f>
        <v>-0.74922389045722049</v>
      </c>
      <c r="O305">
        <v>306.43</v>
      </c>
      <c r="P305">
        <v>309.74458216253601</v>
      </c>
      <c r="Q305">
        <v>267.452775929469</v>
      </c>
      <c r="R305">
        <v>23.325116984033698</v>
      </c>
      <c r="S305" s="1">
        <f>(Table2[[#This Row],[Close Price]]-Table2[[#This Row],[20D EMA]])/Table2[[#This Row],[20D EMA]]</f>
        <v>-5.5575498482524653E-2</v>
      </c>
      <c r="T305" s="1">
        <f>(Table2[[#This Row],[Close Price]]-Table2[[#This Row],[50D EMA]])/Table2[[#This Row],[50D EMA]]</f>
        <v>-6.5681801503990056E-2</v>
      </c>
      <c r="U305" s="1">
        <f>(Table2[[#This Row],[Close Price]]-Table2[[#This Row],[200D EMA]])/Table2[[#This Row],[200D EMA]]</f>
        <v>8.2060184248447535E-2</v>
      </c>
      <c r="V305">
        <v>0.59777659310344999</v>
      </c>
      <c r="W305">
        <v>286.39999999999998</v>
      </c>
      <c r="X305">
        <v>291.60000000000002</v>
      </c>
      <c r="Y305">
        <v>282.75</v>
      </c>
      <c r="Z305">
        <v>292</v>
      </c>
      <c r="AA305">
        <v>281.05</v>
      </c>
      <c r="AB305">
        <v>320</v>
      </c>
      <c r="AC305" s="1">
        <f>(Table2[[#This Row],[Close Price]]/Table2[[#This Row],[Day Low]])-1</f>
        <v>1.0474860335195624E-2</v>
      </c>
      <c r="AD305" s="1">
        <f>(Table2[[#This Row],[Day High]]/Table2[[#This Row],[Close Price]])-1</f>
        <v>7.6019350380098771E-3</v>
      </c>
      <c r="AE305" s="1">
        <f>(Table2[[#This Row],[Close Price]]/Table2[[#This Row],[Current Week Low]])-1</f>
        <v>2.3519009725906148E-2</v>
      </c>
      <c r="AF305" s="1">
        <f>(Table2[[#This Row],[Current Week High]]/Table2[[#This Row],[Close Price]])-1</f>
        <v>8.9841050449206428E-3</v>
      </c>
      <c r="AG305" s="1">
        <f>(Table2[[#This Row],[Close Price]]/Table2[[#This Row],[Current Month Low]])-1</f>
        <v>2.9710016011385676E-2</v>
      </c>
      <c r="AH305" s="1">
        <f>(Table2[[#This Row],[Current Month High]]/Table2[[#This Row],[Close Price]])-1</f>
        <v>0.10573600552868001</v>
      </c>
      <c r="AI305">
        <v>22.978576364892799</v>
      </c>
      <c r="AJ305">
        <v>55.758880516684499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-0.13</v>
      </c>
      <c r="AM305" t="s">
        <v>3132</v>
      </c>
      <c r="AN305">
        <v>-8.89</v>
      </c>
      <c r="AO305" t="s">
        <v>3132</v>
      </c>
      <c r="AP305">
        <v>5.6716472444911001E-2</v>
      </c>
      <c r="AQ305">
        <f>(Table2[[#This Row],[Sharpe Ratio]]-AVERAGE(Table2[Sharpe Ratio]))/_xlfn.STDEV.P(Table2[Sharpe Ratio])</f>
        <v>-9.3918197558221339E-2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392</v>
      </c>
      <c r="AT305">
        <f>_xlfn.RANK.AVG(Table2[[#This Row],[6M Return vs Nifty Z-Score]],Table2[6M Return vs Nifty Z-Score])</f>
        <v>198</v>
      </c>
      <c r="AU305">
        <f>_xlfn.RANK.AVG(Table2[[#This Row],[Sharpe Ratio Z-Score]],Table2[Sharpe Ratio Z-Score])</f>
        <v>375</v>
      </c>
      <c r="AV305">
        <f>(Table2[[#This Row],[Rank 1Y]]+Table2[[#This Row],[Rank 6M]]+Table2[[#This Row],[Rank Sharpe]])/3</f>
        <v>321.66666666666669</v>
      </c>
    </row>
    <row r="306" spans="1:48" x14ac:dyDescent="0.3">
      <c r="A306" t="s">
        <v>1774</v>
      </c>
      <c r="B306" t="s">
        <v>1775</v>
      </c>
      <c r="C306" t="s">
        <v>3095</v>
      </c>
      <c r="D306" t="s">
        <v>109</v>
      </c>
      <c r="E306">
        <v>4284.6000000000004</v>
      </c>
      <c r="F306">
        <v>7141</v>
      </c>
      <c r="G306">
        <v>38.947573150015401</v>
      </c>
      <c r="H306">
        <f>(Table2[[#This Row],[1Y Return vs Nifty]]-AVERAGE(Table2[1Y Return vs Nifty]))/_xlfn.STDEV.P(Table2[1Y Return vs Nifty])</f>
        <v>7.257769553241375E-2</v>
      </c>
      <c r="I306">
        <v>-2.20057222626951</v>
      </c>
      <c r="J306">
        <f>(Table2[[#This Row],[1M Return vs Nifty]]-AVERAGE(Table2[1M Return vs Nifty]))/_xlfn.STDEV.P(Table2[1M Return vs Nifty])</f>
        <v>-0.17920727859822722</v>
      </c>
      <c r="K306">
        <v>-2.5411661466771198</v>
      </c>
      <c r="L306">
        <f>(Table2[[#This Row],[6M Return vs Nifty]]-AVERAGE(Table2[6M Return vs Nifty]))/_xlfn.STDEV.P(Table2[6M Return vs Nifty])</f>
        <v>-0.36682379613558447</v>
      </c>
      <c r="M306">
        <v>0.99212785895446598</v>
      </c>
      <c r="N306">
        <f>(Table2[[#This Row],[1W Return vs Nifty]]-AVERAGE(Table2[1W Return vs Nifty]))/_xlfn.STDEV.P(Table2[1W Return vs Nifty])</f>
        <v>0.27963862348407348</v>
      </c>
      <c r="O306">
        <v>7259.31</v>
      </c>
      <c r="P306">
        <v>7117.4358901242304</v>
      </c>
      <c r="Q306">
        <v>6449.9179246861404</v>
      </c>
      <c r="R306">
        <v>46.9872993077731</v>
      </c>
      <c r="S306" s="1">
        <f>(Table2[[#This Row],[Close Price]]-Table2[[#This Row],[20D EMA]])/Table2[[#This Row],[20D EMA]]</f>
        <v>-1.629769220490658E-2</v>
      </c>
      <c r="T306" s="1">
        <f>(Table2[[#This Row],[Close Price]]-Table2[[#This Row],[50D EMA]])/Table2[[#This Row],[50D EMA]]</f>
        <v>3.3107582898591237E-3</v>
      </c>
      <c r="U306" s="1">
        <f>(Table2[[#This Row],[Close Price]]-Table2[[#This Row],[200D EMA]])/Table2[[#This Row],[200D EMA]]</f>
        <v>0.10714587121625867</v>
      </c>
      <c r="V306">
        <v>0.95187034361224898</v>
      </c>
      <c r="W306">
        <v>7250</v>
      </c>
      <c r="X306">
        <v>7450</v>
      </c>
      <c r="Y306">
        <v>7079.15</v>
      </c>
      <c r="Z306">
        <v>7300</v>
      </c>
      <c r="AA306">
        <v>6636.7</v>
      </c>
      <c r="AB306">
        <v>7604</v>
      </c>
      <c r="AC306" s="1">
        <f>(Table2[[#This Row],[Close Price]]/Table2[[#This Row],[Day Low]])-1</f>
        <v>-1.5034482758620737E-2</v>
      </c>
      <c r="AD306" s="1">
        <f>(Table2[[#This Row],[Day High]]/Table2[[#This Row],[Close Price]])-1</f>
        <v>4.3271250525136473E-2</v>
      </c>
      <c r="AE306" s="1">
        <f>(Table2[[#This Row],[Close Price]]/Table2[[#This Row],[Current Week Low]])-1</f>
        <v>8.736924630782017E-3</v>
      </c>
      <c r="AF306" s="1">
        <f>(Table2[[#This Row],[Current Week High]]/Table2[[#This Row],[Close Price]])-1</f>
        <v>2.2265789105167411E-2</v>
      </c>
      <c r="AG306" s="1">
        <f>(Table2[[#This Row],[Close Price]]/Table2[[#This Row],[Current Month Low]])-1</f>
        <v>7.5986559585336177E-2</v>
      </c>
      <c r="AH306" s="1">
        <f>(Table2[[#This Row],[Current Month High]]/Table2[[#This Row],[Close Price]])-1</f>
        <v>6.4836857582971641E-2</v>
      </c>
      <c r="AI306">
        <v>21.292536059375401</v>
      </c>
      <c r="AJ306">
        <v>77.537447945801404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0.32</v>
      </c>
      <c r="AM306" t="s">
        <v>3133</v>
      </c>
      <c r="AN306">
        <v>-11.79</v>
      </c>
      <c r="AO306" t="s">
        <v>3132</v>
      </c>
      <c r="AP306">
        <v>9.6317228588526996E-2</v>
      </c>
      <c r="AQ306">
        <f>(Table2[[#This Row],[Sharpe Ratio]]-AVERAGE(Table2[Sharpe Ratio]))/_xlfn.STDEV.P(Table2[Sharpe Ratio])</f>
        <v>0.35820373812804734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0.16438898241072286</v>
      </c>
      <c r="AS306">
        <f>_xlfn.RANK.AVG(Table2[[#This Row],[1Y Return vs Nifty Z-Score]],Table2[1Y Return vs Nifty Z-Score])</f>
        <v>276</v>
      </c>
      <c r="AT306">
        <f>_xlfn.RANK.AVG(Table2[[#This Row],[6M Return vs Nifty Z-Score]],Table2[6M Return vs Nifty Z-Score])</f>
        <v>442</v>
      </c>
      <c r="AU306">
        <f>_xlfn.RANK.AVG(Table2[[#This Row],[Sharpe Ratio Z-Score]],Table2[Sharpe Ratio Z-Score])</f>
        <v>248</v>
      </c>
      <c r="AV306">
        <f>(Table2[[#This Row],[Rank 1Y]]+Table2[[#This Row],[Rank 6M]]+Table2[[#This Row],[Rank Sharpe]])/3</f>
        <v>322</v>
      </c>
    </row>
    <row r="307" spans="1:48" x14ac:dyDescent="0.3">
      <c r="A307" t="s">
        <v>466</v>
      </c>
      <c r="B307" t="s">
        <v>467</v>
      </c>
      <c r="C307" t="s">
        <v>3099</v>
      </c>
      <c r="D307" t="s">
        <v>260</v>
      </c>
      <c r="E307">
        <v>45399.695293949997</v>
      </c>
      <c r="F307">
        <v>4813.3500000000004</v>
      </c>
      <c r="G307">
        <v>7.4905226618049499</v>
      </c>
      <c r="H307">
        <f>(Table2[[#This Row],[1Y Return vs Nifty]]-AVERAGE(Table2[1Y Return vs Nifty]))/_xlfn.STDEV.P(Table2[1Y Return vs Nifty])</f>
        <v>-0.40069677420311745</v>
      </c>
      <c r="I307">
        <v>10.7127047118492</v>
      </c>
      <c r="J307">
        <f>(Table2[[#This Row],[1M Return vs Nifty]]-AVERAGE(Table2[1M Return vs Nifty]))/_xlfn.STDEV.P(Table2[1M Return vs Nifty])</f>
        <v>1.053809541670409</v>
      </c>
      <c r="K307">
        <v>9.7622253532772607</v>
      </c>
      <c r="L307">
        <f>(Table2[[#This Row],[6M Return vs Nifty]]-AVERAGE(Table2[6M Return vs Nifty]))/_xlfn.STDEV.P(Table2[6M Return vs Nifty])</f>
        <v>3.3810477663464386E-2</v>
      </c>
      <c r="M307">
        <v>5.2537475163377296</v>
      </c>
      <c r="N307">
        <f>(Table2[[#This Row],[1W Return vs Nifty]]-AVERAGE(Table2[1W Return vs Nifty]))/_xlfn.STDEV.P(Table2[1W Return vs Nifty])</f>
        <v>1.103791456978406</v>
      </c>
      <c r="O307">
        <v>4474.3599999999997</v>
      </c>
      <c r="P307">
        <v>4273.26703601178</v>
      </c>
      <c r="Q307">
        <v>3878.35496443683</v>
      </c>
      <c r="R307">
        <v>74.399878651963405</v>
      </c>
      <c r="S307" s="1">
        <f>(Table2[[#This Row],[Close Price]]-Table2[[#This Row],[20D EMA]])/Table2[[#This Row],[20D EMA]]</f>
        <v>7.5762790656093995E-2</v>
      </c>
      <c r="T307" s="1">
        <f>(Table2[[#This Row],[Close Price]]-Table2[[#This Row],[50D EMA]])/Table2[[#This Row],[50D EMA]]</f>
        <v>0.12638642973556768</v>
      </c>
      <c r="U307" s="1">
        <f>(Table2[[#This Row],[Close Price]]-Table2[[#This Row],[200D EMA]])/Table2[[#This Row],[200D EMA]]</f>
        <v>0.24108031475632083</v>
      </c>
      <c r="V307">
        <v>1.0770830172206201</v>
      </c>
      <c r="W307">
        <v>4577.95</v>
      </c>
      <c r="X307">
        <v>4780</v>
      </c>
      <c r="Y307">
        <v>4741.8999999999996</v>
      </c>
      <c r="Z307">
        <v>4949.95</v>
      </c>
      <c r="AA307">
        <v>4295</v>
      </c>
      <c r="AB307">
        <v>4949.95</v>
      </c>
      <c r="AC307" s="1">
        <f>(Table2[[#This Row],[Close Price]]/Table2[[#This Row],[Day Low]])-1</f>
        <v>5.142039559191347E-2</v>
      </c>
      <c r="AD307" s="1">
        <f>(Table2[[#This Row],[Day High]]/Table2[[#This Row],[Close Price]])-1</f>
        <v>-6.9286463689530731E-3</v>
      </c>
      <c r="AE307" s="1">
        <f>(Table2[[#This Row],[Close Price]]/Table2[[#This Row],[Current Week Low]])-1</f>
        <v>1.5067799827073625E-2</v>
      </c>
      <c r="AF307" s="1">
        <f>(Table2[[#This Row],[Current Week High]]/Table2[[#This Row],[Close Price]])-1</f>
        <v>2.837940311841014E-2</v>
      </c>
      <c r="AG307" s="1">
        <f>(Table2[[#This Row],[Close Price]]/Table2[[#This Row],[Current Month Low]])-1</f>
        <v>0.12068684516880102</v>
      </c>
      <c r="AH307" s="1">
        <f>(Table2[[#This Row],[Current Month High]]/Table2[[#This Row],[Close Price]])-1</f>
        <v>2.837940311841014E-2</v>
      </c>
      <c r="AI307">
        <v>2.83794031184101</v>
      </c>
      <c r="AJ307">
        <v>44.110118112004301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0.23</v>
      </c>
      <c r="AM307" t="s">
        <v>3133</v>
      </c>
      <c r="AN307">
        <v>13.22</v>
      </c>
      <c r="AO307" t="s">
        <v>3133</v>
      </c>
      <c r="AP307">
        <v>0.100217172521382</v>
      </c>
      <c r="AQ307">
        <f>(Table2[[#This Row],[Sharpe Ratio]]-AVERAGE(Table2[Sharpe Ratio]))/_xlfn.STDEV.P(Table2[Sharpe Ratio])</f>
        <v>0.40272940813282515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2.193444110241987</v>
      </c>
      <c r="AS307">
        <f>_xlfn.RANK.AVG(Table2[[#This Row],[1Y Return vs Nifty Z-Score]],Table2[1Y Return vs Nifty Z-Score])</f>
        <v>427</v>
      </c>
      <c r="AT307">
        <f>_xlfn.RANK.AVG(Table2[[#This Row],[6M Return vs Nifty Z-Score]],Table2[6M Return vs Nifty Z-Score])</f>
        <v>305</v>
      </c>
      <c r="AU307">
        <f>_xlfn.RANK.AVG(Table2[[#This Row],[Sharpe Ratio Z-Score]],Table2[Sharpe Ratio Z-Score])</f>
        <v>238</v>
      </c>
      <c r="AV307">
        <f>(Table2[[#This Row],[Rank 1Y]]+Table2[[#This Row],[Rank 6M]]+Table2[[#This Row],[Rank Sharpe]])/3</f>
        <v>323.33333333333331</v>
      </c>
    </row>
    <row r="308" spans="1:48" x14ac:dyDescent="0.3">
      <c r="A308" t="s">
        <v>32</v>
      </c>
      <c r="B308" t="s">
        <v>33</v>
      </c>
      <c r="C308" t="s">
        <v>3088</v>
      </c>
      <c r="D308" t="s">
        <v>34</v>
      </c>
      <c r="E308">
        <v>725214.00638684002</v>
      </c>
      <c r="F308">
        <v>812.6</v>
      </c>
      <c r="G308">
        <v>19.5829507219945</v>
      </c>
      <c r="H308">
        <f>(Table2[[#This Row],[1Y Return vs Nifty]]-AVERAGE(Table2[1Y Return vs Nifty]))/_xlfn.STDEV.P(Table2[1Y Return vs Nifty])</f>
        <v>-0.21876498501181482</v>
      </c>
      <c r="I308">
        <v>-3.2048677227653499</v>
      </c>
      <c r="J308">
        <f>(Table2[[#This Row],[1M Return vs Nifty]]-AVERAGE(Table2[1M Return vs Nifty]))/_xlfn.STDEV.P(Table2[1M Return vs Nifty])</f>
        <v>-0.27510185637530826</v>
      </c>
      <c r="K308">
        <v>2.15632526005726</v>
      </c>
      <c r="L308">
        <f>(Table2[[#This Row],[6M Return vs Nifty]]-AVERAGE(Table2[6M Return vs Nifty]))/_xlfn.STDEV.P(Table2[6M Return vs Nifty])</f>
        <v>-0.21385978955079205</v>
      </c>
      <c r="M308">
        <v>-1.6642315519556601</v>
      </c>
      <c r="N308">
        <f>(Table2[[#This Row],[1W Return vs Nifty]]-AVERAGE(Table2[1W Return vs Nifty]))/_xlfn.STDEV.P(Table2[1W Return vs Nifty])</f>
        <v>-0.23407360597029461</v>
      </c>
      <c r="O308">
        <v>838.77</v>
      </c>
      <c r="P308">
        <v>837.895969389436</v>
      </c>
      <c r="Q308">
        <v>753.71507057004703</v>
      </c>
      <c r="R308">
        <v>36.1296390362278</v>
      </c>
      <c r="S308" s="1">
        <f>(Table2[[#This Row],[Close Price]]-Table2[[#This Row],[20D EMA]])/Table2[[#This Row],[20D EMA]]</f>
        <v>-3.1200448275450911E-2</v>
      </c>
      <c r="T308" s="1">
        <f>(Table2[[#This Row],[Close Price]]-Table2[[#This Row],[50D EMA]])/Table2[[#This Row],[50D EMA]]</f>
        <v>-3.0189868806588041E-2</v>
      </c>
      <c r="U308" s="1">
        <f>(Table2[[#This Row],[Close Price]]-Table2[[#This Row],[200D EMA]])/Table2[[#This Row],[200D EMA]]</f>
        <v>7.8126246547541314E-2</v>
      </c>
      <c r="V308">
        <v>0.847884371168942</v>
      </c>
      <c r="W308">
        <v>813.35</v>
      </c>
      <c r="X308">
        <v>820</v>
      </c>
      <c r="Y308">
        <v>811.2</v>
      </c>
      <c r="Z308">
        <v>823</v>
      </c>
      <c r="AA308">
        <v>795.65</v>
      </c>
      <c r="AB308">
        <v>881.4</v>
      </c>
      <c r="AC308" s="1">
        <f>(Table2[[#This Row],[Close Price]]/Table2[[#This Row],[Day Low]])-1</f>
        <v>-9.2211225179816836E-4</v>
      </c>
      <c r="AD308" s="1">
        <f>(Table2[[#This Row],[Day High]]/Table2[[#This Row],[Close Price]])-1</f>
        <v>9.1065714988924906E-3</v>
      </c>
      <c r="AE308" s="1">
        <f>(Table2[[#This Row],[Close Price]]/Table2[[#This Row],[Current Week Low]])-1</f>
        <v>1.7258382642997283E-3</v>
      </c>
      <c r="AF308" s="1">
        <f>(Table2[[#This Row],[Current Week High]]/Table2[[#This Row],[Close Price]])-1</f>
        <v>1.2798424809254305E-2</v>
      </c>
      <c r="AG308" s="1">
        <f>(Table2[[#This Row],[Close Price]]/Table2[[#This Row],[Current Month Low]])-1</f>
        <v>2.1303336894363145E-2</v>
      </c>
      <c r="AH308" s="1">
        <f>(Table2[[#This Row],[Current Month High]]/Table2[[#This Row],[Close Price]])-1</f>
        <v>8.4666502584297199E-2</v>
      </c>
      <c r="AI308">
        <v>12.2323406349987</v>
      </c>
      <c r="AJ308">
        <v>49.594992636229698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-0.06</v>
      </c>
      <c r="AM308" t="s">
        <v>3132</v>
      </c>
      <c r="AN308">
        <v>-4.2300000000000004</v>
      </c>
      <c r="AO308" t="s">
        <v>3132</v>
      </c>
      <c r="AP308">
        <v>9.8168094490572996E-2</v>
      </c>
      <c r="AQ308">
        <f>(Table2[[#This Row],[Sharpe Ratio]]-AVERAGE(Table2[Sharpe Ratio]))/_xlfn.STDEV.P(Table2[Sharpe Ratio])</f>
        <v>0.37933507893613572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-0.56246515797207397</v>
      </c>
      <c r="AS308">
        <f>_xlfn.RANK.AVG(Table2[[#This Row],[1Y Return vs Nifty Z-Score]],Table2[1Y Return vs Nifty Z-Score])</f>
        <v>350</v>
      </c>
      <c r="AT308">
        <f>_xlfn.RANK.AVG(Table2[[#This Row],[6M Return vs Nifty Z-Score]],Table2[6M Return vs Nifty Z-Score])</f>
        <v>377</v>
      </c>
      <c r="AU308">
        <f>_xlfn.RANK.AVG(Table2[[#This Row],[Sharpe Ratio Z-Score]],Table2[Sharpe Ratio Z-Score])</f>
        <v>244</v>
      </c>
      <c r="AV308">
        <f>(Table2[[#This Row],[Rank 1Y]]+Table2[[#This Row],[Rank 6M]]+Table2[[#This Row],[Rank Sharpe]])/3</f>
        <v>323.66666666666669</v>
      </c>
    </row>
    <row r="309" spans="1:48" x14ac:dyDescent="0.3">
      <c r="A309" t="s">
        <v>370</v>
      </c>
      <c r="B309" t="s">
        <v>371</v>
      </c>
      <c r="C309" t="s">
        <v>3099</v>
      </c>
      <c r="D309" t="s">
        <v>372</v>
      </c>
      <c r="E309">
        <v>64931.054869200001</v>
      </c>
      <c r="F309">
        <v>5111.6000000000004</v>
      </c>
      <c r="G309">
        <v>-1.8560482806121299</v>
      </c>
      <c r="H309">
        <f>(Table2[[#This Row],[1Y Return vs Nifty]]-AVERAGE(Table2[1Y Return vs Nifty]))/_xlfn.STDEV.P(Table2[1Y Return vs Nifty])</f>
        <v>-0.54131686852110872</v>
      </c>
      <c r="I309">
        <v>-13.043326390897199</v>
      </c>
      <c r="J309">
        <f>(Table2[[#This Row],[1M Return vs Nifty]]-AVERAGE(Table2[1M Return vs Nifty]))/_xlfn.STDEV.P(Table2[1M Return vs Nifty])</f>
        <v>-1.2145214228770433</v>
      </c>
      <c r="K309">
        <v>17.240586144210699</v>
      </c>
      <c r="L309">
        <f>(Table2[[#This Row],[6M Return vs Nifty]]-AVERAGE(Table2[6M Return vs Nifty]))/_xlfn.STDEV.P(Table2[6M Return vs Nifty])</f>
        <v>0.27732769360298865</v>
      </c>
      <c r="M309">
        <v>2.47951146084973</v>
      </c>
      <c r="N309">
        <f>(Table2[[#This Row],[1W Return vs Nifty]]-AVERAGE(Table2[1W Return vs Nifty]))/_xlfn.STDEV.P(Table2[1W Return vs Nifty])</f>
        <v>0.56728311279724652</v>
      </c>
      <c r="O309">
        <v>5334.78</v>
      </c>
      <c r="P309">
        <v>5447.96680391674</v>
      </c>
      <c r="Q309">
        <v>4794.1986533864501</v>
      </c>
      <c r="R309">
        <v>38.145957253611698</v>
      </c>
      <c r="S309" s="1">
        <f>(Table2[[#This Row],[Close Price]]-Table2[[#This Row],[20D EMA]])/Table2[[#This Row],[20D EMA]]</f>
        <v>-4.1834902282755687E-2</v>
      </c>
      <c r="T309" s="1">
        <f>(Table2[[#This Row],[Close Price]]-Table2[[#This Row],[50D EMA]])/Table2[[#This Row],[50D EMA]]</f>
        <v>-6.1741713197465409E-2</v>
      </c>
      <c r="U309" s="1">
        <f>(Table2[[#This Row],[Close Price]]-Table2[[#This Row],[200D EMA]])/Table2[[#This Row],[200D EMA]]</f>
        <v>6.6205297185453357E-2</v>
      </c>
      <c r="V309">
        <v>0.55762255679508999</v>
      </c>
      <c r="W309">
        <v>5078</v>
      </c>
      <c r="X309">
        <v>5220</v>
      </c>
      <c r="Y309">
        <v>5022.1000000000004</v>
      </c>
      <c r="Z309">
        <v>5159.1499999999996</v>
      </c>
      <c r="AA309">
        <v>4920.05</v>
      </c>
      <c r="AB309">
        <v>5412.8</v>
      </c>
      <c r="AC309" s="1">
        <f>(Table2[[#This Row],[Close Price]]/Table2[[#This Row],[Day Low]])-1</f>
        <v>6.6167782591572966E-3</v>
      </c>
      <c r="AD309" s="1">
        <f>(Table2[[#This Row],[Day High]]/Table2[[#This Row],[Close Price]])-1</f>
        <v>2.1206667188355732E-2</v>
      </c>
      <c r="AE309" s="1">
        <f>(Table2[[#This Row],[Close Price]]/Table2[[#This Row],[Current Week Low]])-1</f>
        <v>1.7821230162681001E-2</v>
      </c>
      <c r="AF309" s="1">
        <f>(Table2[[#This Row],[Current Week High]]/Table2[[#This Row],[Close Price]])-1</f>
        <v>9.3023710775490542E-3</v>
      </c>
      <c r="AG309" s="1">
        <f>(Table2[[#This Row],[Close Price]]/Table2[[#This Row],[Current Month Low]])-1</f>
        <v>3.8932531173463625E-2</v>
      </c>
      <c r="AH309" s="1">
        <f>(Table2[[#This Row],[Current Month High]]/Table2[[#This Row],[Close Price]])-1</f>
        <v>5.8924798497534958E-2</v>
      </c>
      <c r="AI309">
        <v>26.379215901087701</v>
      </c>
      <c r="AJ309">
        <v>41.949458483754498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-0.14000000000000001</v>
      </c>
      <c r="AM309" t="s">
        <v>3132</v>
      </c>
      <c r="AN309">
        <v>-3.1</v>
      </c>
      <c r="AO309" t="s">
        <v>3132</v>
      </c>
      <c r="AP309">
        <v>0.106385269328873</v>
      </c>
      <c r="AQ309">
        <f>(Table2[[#This Row],[Sharpe Ratio]]-AVERAGE(Table2[Sharpe Ratio]))/_xlfn.STDEV.P(Table2[Sharpe Ratio])</f>
        <v>0.47315058539493399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505</v>
      </c>
      <c r="AT309">
        <f>_xlfn.RANK.AVG(Table2[[#This Row],[6M Return vs Nifty Z-Score]],Table2[6M Return vs Nifty Z-Score])</f>
        <v>248</v>
      </c>
      <c r="AU309">
        <f>_xlfn.RANK.AVG(Table2[[#This Row],[Sharpe Ratio Z-Score]],Table2[Sharpe Ratio Z-Score])</f>
        <v>221</v>
      </c>
      <c r="AV309">
        <f>(Table2[[#This Row],[Rank 1Y]]+Table2[[#This Row],[Rank 6M]]+Table2[[#This Row],[Rank Sharpe]])/3</f>
        <v>324.66666666666669</v>
      </c>
    </row>
    <row r="310" spans="1:48" x14ac:dyDescent="0.3">
      <c r="A310" t="s">
        <v>298</v>
      </c>
      <c r="B310" t="s">
        <v>299</v>
      </c>
      <c r="C310" t="s">
        <v>3096</v>
      </c>
      <c r="D310" t="s">
        <v>127</v>
      </c>
      <c r="E310">
        <v>92729.612463419995</v>
      </c>
      <c r="F310">
        <v>7178.7</v>
      </c>
      <c r="G310">
        <v>41.464477349004497</v>
      </c>
      <c r="H310">
        <f>(Table2[[#This Row],[1Y Return vs Nifty]]-AVERAGE(Table2[1Y Return vs Nifty]))/_xlfn.STDEV.P(Table2[1Y Return vs Nifty])</f>
        <v>0.11044477085144698</v>
      </c>
      <c r="I310">
        <v>7.9630916156154301</v>
      </c>
      <c r="J310">
        <f>(Table2[[#This Row],[1M Return vs Nifty]]-AVERAGE(Table2[1M Return vs Nifty]))/_xlfn.STDEV.P(Table2[1M Return vs Nifty])</f>
        <v>0.79126431684995469</v>
      </c>
      <c r="K310">
        <v>20.6208526568137</v>
      </c>
      <c r="L310">
        <f>(Table2[[#This Row],[6M Return vs Nifty]]-AVERAGE(Table2[6M Return vs Nifty]))/_xlfn.STDEV.P(Table2[6M Return vs Nifty])</f>
        <v>0.3873990198327496</v>
      </c>
      <c r="M310">
        <v>0.89820096745537104</v>
      </c>
      <c r="N310">
        <f>(Table2[[#This Row],[1W Return vs Nifty]]-AVERAGE(Table2[1W Return vs Nifty]))/_xlfn.STDEV.P(Table2[1W Return vs Nifty])</f>
        <v>0.26147414143411379</v>
      </c>
      <c r="O310">
        <v>6973.74</v>
      </c>
      <c r="P310">
        <v>6709.6578014162496</v>
      </c>
      <c r="Q310">
        <v>5781.5462273020603</v>
      </c>
      <c r="R310">
        <v>57.967662007713699</v>
      </c>
      <c r="S310" s="1">
        <f>(Table2[[#This Row],[Close Price]]-Table2[[#This Row],[20D EMA]])/Table2[[#This Row],[20D EMA]]</f>
        <v>2.9390255443994189E-2</v>
      </c>
      <c r="T310" s="1">
        <f>(Table2[[#This Row],[Close Price]]-Table2[[#This Row],[50D EMA]])/Table2[[#This Row],[50D EMA]]</f>
        <v>6.9905532065248771E-2</v>
      </c>
      <c r="U310" s="1">
        <f>(Table2[[#This Row],[Close Price]]-Table2[[#This Row],[200D EMA]])/Table2[[#This Row],[200D EMA]]</f>
        <v>0.24165745940077293</v>
      </c>
      <c r="V310">
        <v>1.07420660790295</v>
      </c>
      <c r="W310">
        <v>7139.55</v>
      </c>
      <c r="X310">
        <v>7295</v>
      </c>
      <c r="Y310">
        <v>7070.25</v>
      </c>
      <c r="Z310">
        <v>7300</v>
      </c>
      <c r="AA310">
        <v>6782</v>
      </c>
      <c r="AB310">
        <v>7327.75</v>
      </c>
      <c r="AC310" s="1">
        <f>(Table2[[#This Row],[Close Price]]/Table2[[#This Row],[Day Low]])-1</f>
        <v>5.4835388785006156E-3</v>
      </c>
      <c r="AD310" s="1">
        <f>(Table2[[#This Row],[Day High]]/Table2[[#This Row],[Close Price]])-1</f>
        <v>1.6200704862997517E-2</v>
      </c>
      <c r="AE310" s="1">
        <f>(Table2[[#This Row],[Close Price]]/Table2[[#This Row],[Current Week Low]])-1</f>
        <v>1.5338920123050714E-2</v>
      </c>
      <c r="AF310" s="1">
        <f>(Table2[[#This Row],[Current Week High]]/Table2[[#This Row],[Close Price]])-1</f>
        <v>1.689720980121745E-2</v>
      </c>
      <c r="AG310" s="1">
        <f>(Table2[[#This Row],[Close Price]]/Table2[[#This Row],[Current Month Low]])-1</f>
        <v>5.849306989088765E-2</v>
      </c>
      <c r="AH310" s="1">
        <f>(Table2[[#This Row],[Current Month High]]/Table2[[#This Row],[Close Price]])-1</f>
        <v>2.0762812208338532E-2</v>
      </c>
      <c r="AI310">
        <v>2.0762812208338501</v>
      </c>
      <c r="AJ310">
        <v>80.730353343991098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-0.03</v>
      </c>
      <c r="AM310" t="s">
        <v>3132</v>
      </c>
      <c r="AN310">
        <v>2.35</v>
      </c>
      <c r="AO310" t="s">
        <v>3133</v>
      </c>
      <c r="AP310">
        <v>1.2690140385767001E-2</v>
      </c>
      <c r="AQ310">
        <f>(Table2[[#This Row],[Sharpe Ratio]]-AVERAGE(Table2[Sharpe Ratio]))/_xlfn.STDEV.P(Table2[Sharpe Ratio])</f>
        <v>-0.59656694495986717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0.95401530400839785</v>
      </c>
      <c r="AS310">
        <f>_xlfn.RANK.AVG(Table2[[#This Row],[1Y Return vs Nifty Z-Score]],Table2[1Y Return vs Nifty Z-Score])</f>
        <v>270</v>
      </c>
      <c r="AT310">
        <f>_xlfn.RANK.AVG(Table2[[#This Row],[6M Return vs Nifty Z-Score]],Table2[6M Return vs Nifty Z-Score])</f>
        <v>218</v>
      </c>
      <c r="AU310">
        <f>_xlfn.RANK.AVG(Table2[[#This Row],[Sharpe Ratio Z-Score]],Table2[Sharpe Ratio Z-Score])</f>
        <v>491</v>
      </c>
      <c r="AV310">
        <f>(Table2[[#This Row],[Rank 1Y]]+Table2[[#This Row],[Rank 6M]]+Table2[[#This Row],[Rank Sharpe]])/3</f>
        <v>326.33333333333331</v>
      </c>
    </row>
    <row r="311" spans="1:48" x14ac:dyDescent="0.3">
      <c r="A311" t="s">
        <v>499</v>
      </c>
      <c r="B311" t="s">
        <v>500</v>
      </c>
      <c r="C311" t="s">
        <v>3102</v>
      </c>
      <c r="D311" t="s">
        <v>302</v>
      </c>
      <c r="E311">
        <v>41131.367409165003</v>
      </c>
      <c r="F311">
        <v>3015.65</v>
      </c>
      <c r="G311">
        <v>21.5012111845136</v>
      </c>
      <c r="H311">
        <f>(Table2[[#This Row],[1Y Return vs Nifty]]-AVERAGE(Table2[1Y Return vs Nifty]))/_xlfn.STDEV.P(Table2[1Y Return vs Nifty])</f>
        <v>-0.18990456456160085</v>
      </c>
      <c r="I311">
        <v>11.760977682962899</v>
      </c>
      <c r="J311">
        <f>(Table2[[#This Row],[1M Return vs Nifty]]-AVERAGE(Table2[1M Return vs Nifty]))/_xlfn.STDEV.P(Table2[1M Return vs Nifty])</f>
        <v>1.1539032833139979</v>
      </c>
      <c r="K311">
        <v>24.5720699864263</v>
      </c>
      <c r="L311">
        <f>(Table2[[#This Row],[6M Return vs Nifty]]-AVERAGE(Table2[6M Return vs Nifty]))/_xlfn.STDEV.P(Table2[6M Return vs Nifty])</f>
        <v>0.51606216815875638</v>
      </c>
      <c r="M311">
        <v>-0.77551313990692305</v>
      </c>
      <c r="N311">
        <f>(Table2[[#This Row],[1W Return vs Nifty]]-AVERAGE(Table2[1W Return vs Nifty]))/_xlfn.STDEV.P(Table2[1W Return vs Nifty])</f>
        <v>-6.2204725977778777E-2</v>
      </c>
      <c r="O311">
        <v>2955.19</v>
      </c>
      <c r="P311">
        <v>2761.6745365985498</v>
      </c>
      <c r="Q311">
        <v>2429.11022117524</v>
      </c>
      <c r="R311">
        <v>52.156413142230797</v>
      </c>
      <c r="S311" s="1">
        <f>(Table2[[#This Row],[Close Price]]-Table2[[#This Row],[20D EMA]])/Table2[[#This Row],[20D EMA]]</f>
        <v>2.0458921422988042E-2</v>
      </c>
      <c r="T311" s="1">
        <f>(Table2[[#This Row],[Close Price]]-Table2[[#This Row],[50D EMA]])/Table2[[#This Row],[50D EMA]]</f>
        <v>9.1964299208936562E-2</v>
      </c>
      <c r="U311" s="1">
        <f>(Table2[[#This Row],[Close Price]]-Table2[[#This Row],[200D EMA]])/Table2[[#This Row],[200D EMA]]</f>
        <v>0.24146280959658692</v>
      </c>
      <c r="V311">
        <v>1.09462813052261</v>
      </c>
      <c r="W311">
        <v>2896</v>
      </c>
      <c r="X311">
        <v>3015.6</v>
      </c>
      <c r="Y311">
        <v>3000.5</v>
      </c>
      <c r="Z311">
        <v>3088.45</v>
      </c>
      <c r="AA311">
        <v>2931</v>
      </c>
      <c r="AB311">
        <v>3169</v>
      </c>
      <c r="AC311" s="1">
        <f>(Table2[[#This Row],[Close Price]]/Table2[[#This Row],[Day Low]])-1</f>
        <v>4.1315607734806692E-2</v>
      </c>
      <c r="AD311" s="1">
        <f>(Table2[[#This Row],[Day High]]/Table2[[#This Row],[Close Price]])-1</f>
        <v>-1.6580173428648592E-5</v>
      </c>
      <c r="AE311" s="1">
        <f>(Table2[[#This Row],[Close Price]]/Table2[[#This Row],[Current Week Low]])-1</f>
        <v>5.0491584735876671E-3</v>
      </c>
      <c r="AF311" s="1">
        <f>(Table2[[#This Row],[Current Week High]]/Table2[[#This Row],[Close Price]])-1</f>
        <v>2.4140732512061946E-2</v>
      </c>
      <c r="AG311" s="1">
        <f>(Table2[[#This Row],[Close Price]]/Table2[[#This Row],[Current Month Low]])-1</f>
        <v>2.8880928010917906E-2</v>
      </c>
      <c r="AH311" s="1">
        <f>(Table2[[#This Row],[Current Month High]]/Table2[[#This Row],[Close Price]])-1</f>
        <v>5.0851391905559318E-2</v>
      </c>
      <c r="AI311">
        <v>5.08513919055593</v>
      </c>
      <c r="AJ311">
        <v>56.913911075266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0.28000000000000003</v>
      </c>
      <c r="AM311" t="s">
        <v>3133</v>
      </c>
      <c r="AN311">
        <v>2.12</v>
      </c>
      <c r="AO311" t="s">
        <v>3133</v>
      </c>
      <c r="AP311">
        <v>2.6437247122000001E-2</v>
      </c>
      <c r="AQ311">
        <f>(Table2[[#This Row],[Sharpe Ratio]]-AVERAGE(Table2[Sharpe Ratio]))/_xlfn.STDEV.P(Table2[Sharpe Ratio])</f>
        <v>-0.43961619166791566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0.97823996926545898</v>
      </c>
      <c r="AS311">
        <f>_xlfn.RANK.AVG(Table2[[#This Row],[1Y Return vs Nifty Z-Score]],Table2[1Y Return vs Nifty Z-Score])</f>
        <v>343</v>
      </c>
      <c r="AT311">
        <f>_xlfn.RANK.AVG(Table2[[#This Row],[6M Return vs Nifty Z-Score]],Table2[6M Return vs Nifty Z-Score])</f>
        <v>182</v>
      </c>
      <c r="AU311">
        <f>_xlfn.RANK.AVG(Table2[[#This Row],[Sharpe Ratio Z-Score]],Table2[Sharpe Ratio Z-Score])</f>
        <v>457</v>
      </c>
      <c r="AV311">
        <f>(Table2[[#This Row],[Rank 1Y]]+Table2[[#This Row],[Rank 6M]]+Table2[[#This Row],[Rank Sharpe]])/3</f>
        <v>327.33333333333331</v>
      </c>
    </row>
    <row r="312" spans="1:48" x14ac:dyDescent="0.3">
      <c r="A312" t="s">
        <v>191</v>
      </c>
      <c r="B312" t="s">
        <v>192</v>
      </c>
      <c r="C312" t="s">
        <v>3093</v>
      </c>
      <c r="D312" t="s">
        <v>193</v>
      </c>
      <c r="E312">
        <v>131790.31422480001</v>
      </c>
      <c r="F312">
        <v>4808.8</v>
      </c>
      <c r="G312">
        <v>18.71491637427</v>
      </c>
      <c r="H312">
        <f>(Table2[[#This Row],[1Y Return vs Nifty]]-AVERAGE(Table2[1Y Return vs Nifty]))/_xlfn.STDEV.P(Table2[1Y Return vs Nifty])</f>
        <v>-0.23182464856118376</v>
      </c>
      <c r="I312">
        <v>0.67566554845235405</v>
      </c>
      <c r="J312">
        <f>(Table2[[#This Row],[1M Return vs Nifty]]-AVERAGE(Table2[1M Return vs Nifty]))/_xlfn.STDEV.P(Table2[1M Return vs Nifty])</f>
        <v>9.5428630808727724E-2</v>
      </c>
      <c r="K312">
        <v>11.5651269573163</v>
      </c>
      <c r="L312">
        <f>(Table2[[#This Row],[6M Return vs Nifty]]-AVERAGE(Table2[6M Return vs Nifty]))/_xlfn.STDEV.P(Table2[6M Return vs Nifty])</f>
        <v>9.251820673702911E-2</v>
      </c>
      <c r="M312">
        <v>2.6725106192160202</v>
      </c>
      <c r="N312">
        <f>(Table2[[#This Row],[1W Return vs Nifty]]-AVERAGE(Table2[1W Return vs Nifty]))/_xlfn.STDEV.P(Table2[1W Return vs Nifty])</f>
        <v>0.60460713887592921</v>
      </c>
      <c r="O312">
        <v>4797.12</v>
      </c>
      <c r="P312">
        <v>4759.0604922001503</v>
      </c>
      <c r="Q312">
        <v>4291.1722860066502</v>
      </c>
      <c r="R312">
        <v>52.713433919478703</v>
      </c>
      <c r="S312" s="1">
        <f>(Table2[[#This Row],[Close Price]]-Table2[[#This Row],[20D EMA]])/Table2[[#This Row],[20D EMA]]</f>
        <v>2.4347942098593097E-3</v>
      </c>
      <c r="T312" s="1">
        <f>(Table2[[#This Row],[Close Price]]-Table2[[#This Row],[50D EMA]])/Table2[[#This Row],[50D EMA]]</f>
        <v>1.0451539307258298E-2</v>
      </c>
      <c r="U312" s="1">
        <f>(Table2[[#This Row],[Close Price]]-Table2[[#This Row],[200D EMA]])/Table2[[#This Row],[200D EMA]]</f>
        <v>0.1206261784644057</v>
      </c>
      <c r="V312">
        <v>1.38212163921442</v>
      </c>
      <c r="W312">
        <v>4793.8500000000004</v>
      </c>
      <c r="X312">
        <v>4834.8999999999996</v>
      </c>
      <c r="Y312">
        <v>4793.3500000000004</v>
      </c>
      <c r="Z312">
        <v>4852.05</v>
      </c>
      <c r="AA312">
        <v>4548</v>
      </c>
      <c r="AB312">
        <v>5023</v>
      </c>
      <c r="AC312" s="1">
        <f>(Table2[[#This Row],[Close Price]]/Table2[[#This Row],[Day Low]])-1</f>
        <v>3.1185790126933011E-3</v>
      </c>
      <c r="AD312" s="1">
        <f>(Table2[[#This Row],[Day High]]/Table2[[#This Row],[Close Price]])-1</f>
        <v>5.4275494925968282E-3</v>
      </c>
      <c r="AE312" s="1">
        <f>(Table2[[#This Row],[Close Price]]/Table2[[#This Row],[Current Week Low]])-1</f>
        <v>3.2232154964690896E-3</v>
      </c>
      <c r="AF312" s="1">
        <f>(Table2[[#This Row],[Current Week High]]/Table2[[#This Row],[Close Price]])-1</f>
        <v>8.993927799035184E-3</v>
      </c>
      <c r="AG312" s="1">
        <f>(Table2[[#This Row],[Close Price]]/Table2[[#This Row],[Current Month Low]])-1</f>
        <v>5.7343887423043194E-2</v>
      </c>
      <c r="AH312" s="1">
        <f>(Table2[[#This Row],[Current Month High]]/Table2[[#This Row],[Close Price]])-1</f>
        <v>4.4543337215105616E-2</v>
      </c>
      <c r="AI312">
        <v>5.20088171685242</v>
      </c>
      <c r="AJ312">
        <v>46.838071391492797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-7.0000000000000007E-2</v>
      </c>
      <c r="AM312" t="s">
        <v>3132</v>
      </c>
      <c r="AN312">
        <v>-1.87</v>
      </c>
      <c r="AO312" t="s">
        <v>3132</v>
      </c>
      <c r="AP312">
        <v>6.6811135414118997E-2</v>
      </c>
      <c r="AQ312">
        <f>(Table2[[#This Row],[Sharpe Ratio]]-AVERAGE(Table2[Sharpe Ratio]))/_xlfn.STDEV.P(Table2[Sharpe Ratio])</f>
        <v>2.1332595764687906E-2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0.58206192362519016</v>
      </c>
      <c r="AS312">
        <f>_xlfn.RANK.AVG(Table2[[#This Row],[1Y Return vs Nifty Z-Score]],Table2[1Y Return vs Nifty Z-Score])</f>
        <v>358</v>
      </c>
      <c r="AT312">
        <f>_xlfn.RANK.AVG(Table2[[#This Row],[6M Return vs Nifty Z-Score]],Table2[6M Return vs Nifty Z-Score])</f>
        <v>289</v>
      </c>
      <c r="AU312">
        <f>_xlfn.RANK.AVG(Table2[[#This Row],[Sharpe Ratio Z-Score]],Table2[Sharpe Ratio Z-Score])</f>
        <v>342</v>
      </c>
      <c r="AV312">
        <f>(Table2[[#This Row],[Rank 1Y]]+Table2[[#This Row],[Rank 6M]]+Table2[[#This Row],[Rank Sharpe]])/3</f>
        <v>329.66666666666669</v>
      </c>
    </row>
    <row r="313" spans="1:48" x14ac:dyDescent="0.3">
      <c r="A313" t="s">
        <v>332</v>
      </c>
      <c r="B313" t="s">
        <v>333</v>
      </c>
      <c r="C313" t="s">
        <v>3093</v>
      </c>
      <c r="D313" t="s">
        <v>334</v>
      </c>
      <c r="E313">
        <v>75784.208534320001</v>
      </c>
      <c r="F313">
        <v>3918.2</v>
      </c>
      <c r="G313">
        <v>11.2768467648248</v>
      </c>
      <c r="H313">
        <f>(Table2[[#This Row],[1Y Return vs Nifty]]-AVERAGE(Table2[1Y Return vs Nifty]))/_xlfn.STDEV.P(Table2[1Y Return vs Nifty])</f>
        <v>-0.34373114950873679</v>
      </c>
      <c r="I313">
        <v>-5.2049799407439403</v>
      </c>
      <c r="J313">
        <f>(Table2[[#This Row],[1M Return vs Nifty]]-AVERAGE(Table2[1M Return vs Nifty]))/_xlfn.STDEV.P(Table2[1M Return vs Nifty])</f>
        <v>-0.46608142097463284</v>
      </c>
      <c r="K313">
        <v>-0.59409550766829899</v>
      </c>
      <c r="L313">
        <f>(Table2[[#This Row],[6M Return vs Nifty]]-AVERAGE(Table2[6M Return vs Nifty]))/_xlfn.STDEV.P(Table2[6M Return vs Nifty])</f>
        <v>-0.30342150323954509</v>
      </c>
      <c r="M313">
        <v>-0.275592086561183</v>
      </c>
      <c r="N313">
        <f>(Table2[[#This Row],[1W Return vs Nifty]]-AVERAGE(Table2[1W Return vs Nifty]))/_xlfn.STDEV.P(Table2[1W Return vs Nifty])</f>
        <v>3.4474796307733646E-2</v>
      </c>
      <c r="O313">
        <v>4070.01</v>
      </c>
      <c r="P313">
        <v>4054.9815249820099</v>
      </c>
      <c r="Q313">
        <v>3725.0053486658699</v>
      </c>
      <c r="R313">
        <v>32.584906437359002</v>
      </c>
      <c r="S313" s="1">
        <f>(Table2[[#This Row],[Close Price]]-Table2[[#This Row],[20D EMA]])/Table2[[#This Row],[20D EMA]]</f>
        <v>-3.7299662654391608E-2</v>
      </c>
      <c r="T313" s="1">
        <f>(Table2[[#This Row],[Close Price]]-Table2[[#This Row],[50D EMA]])/Table2[[#This Row],[50D EMA]]</f>
        <v>-3.37317258141187E-2</v>
      </c>
      <c r="U313" s="1">
        <f>(Table2[[#This Row],[Close Price]]-Table2[[#This Row],[200D EMA]])/Table2[[#This Row],[200D EMA]]</f>
        <v>5.1864261457590558E-2</v>
      </c>
      <c r="V313">
        <v>0.79031856962399505</v>
      </c>
      <c r="W313">
        <v>3926.15</v>
      </c>
      <c r="X313">
        <v>3989</v>
      </c>
      <c r="Y313">
        <v>3901.3</v>
      </c>
      <c r="Z313">
        <v>4012.9</v>
      </c>
      <c r="AA313">
        <v>3859.5</v>
      </c>
      <c r="AB313">
        <v>4171.1499999999996</v>
      </c>
      <c r="AC313" s="1">
        <f>(Table2[[#This Row],[Close Price]]/Table2[[#This Row],[Day Low]])-1</f>
        <v>-2.0248844287661383E-3</v>
      </c>
      <c r="AD313" s="1">
        <f>(Table2[[#This Row],[Day High]]/Table2[[#This Row],[Close Price]])-1</f>
        <v>1.8069521719156878E-2</v>
      </c>
      <c r="AE313" s="1">
        <f>(Table2[[#This Row],[Close Price]]/Table2[[#This Row],[Current Week Low]])-1</f>
        <v>4.3318893702097849E-3</v>
      </c>
      <c r="AF313" s="1">
        <f>(Table2[[#This Row],[Current Week High]]/Table2[[#This Row],[Close Price]])-1</f>
        <v>2.4169261395538877E-2</v>
      </c>
      <c r="AG313" s="1">
        <f>(Table2[[#This Row],[Close Price]]/Table2[[#This Row],[Current Month Low]])-1</f>
        <v>1.5209223992745047E-2</v>
      </c>
      <c r="AH313" s="1">
        <f>(Table2[[#This Row],[Current Month High]]/Table2[[#This Row],[Close Price]])-1</f>
        <v>6.4557705068653881E-2</v>
      </c>
      <c r="AI313">
        <v>19.4859884640906</v>
      </c>
      <c r="AJ313">
        <v>42.066715010877402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-0.03</v>
      </c>
      <c r="AM313" t="s">
        <v>3132</v>
      </c>
      <c r="AN313">
        <v>-2.77</v>
      </c>
      <c r="AO313" t="s">
        <v>3132</v>
      </c>
      <c r="AP313">
        <v>0.127682396327016</v>
      </c>
      <c r="AQ313">
        <f>(Table2[[#This Row],[Sharpe Ratio]]-AVERAGE(Table2[Sharpe Ratio]))/_xlfn.STDEV.P(Table2[Sharpe Ratio])</f>
        <v>0.71629993961525662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-0.36245933779992445</v>
      </c>
      <c r="AS313">
        <f>_xlfn.RANK.AVG(Table2[[#This Row],[1Y Return vs Nifty Z-Score]],Table2[1Y Return vs Nifty Z-Score])</f>
        <v>396</v>
      </c>
      <c r="AT313">
        <f>_xlfn.RANK.AVG(Table2[[#This Row],[6M Return vs Nifty Z-Score]],Table2[6M Return vs Nifty Z-Score])</f>
        <v>418</v>
      </c>
      <c r="AU313">
        <f>_xlfn.RANK.AVG(Table2[[#This Row],[Sharpe Ratio Z-Score]],Table2[Sharpe Ratio Z-Score])</f>
        <v>175</v>
      </c>
      <c r="AV313">
        <f>(Table2[[#This Row],[Rank 1Y]]+Table2[[#This Row],[Rank 6M]]+Table2[[#This Row],[Rank Sharpe]])/3</f>
        <v>329.66666666666669</v>
      </c>
    </row>
    <row r="314" spans="1:48" x14ac:dyDescent="0.3">
      <c r="A314" t="s">
        <v>1766</v>
      </c>
      <c r="B314" t="s">
        <v>1767</v>
      </c>
      <c r="C314" t="s">
        <v>3099</v>
      </c>
      <c r="D314" t="s">
        <v>1450</v>
      </c>
      <c r="E314">
        <v>4337.0218491599999</v>
      </c>
      <c r="F314">
        <v>600.6</v>
      </c>
      <c r="G314">
        <v>23.475078600043101</v>
      </c>
      <c r="H314">
        <f>(Table2[[#This Row],[1Y Return vs Nifty]]-AVERAGE(Table2[1Y Return vs Nifty]))/_xlfn.STDEV.P(Table2[1Y Return vs Nifty])</f>
        <v>-0.16020753194364823</v>
      </c>
      <c r="I314">
        <v>5.4618290003461603</v>
      </c>
      <c r="J314">
        <f>(Table2[[#This Row],[1M Return vs Nifty]]-AVERAGE(Table2[1M Return vs Nifty]))/_xlfn.STDEV.P(Table2[1M Return vs Nifty])</f>
        <v>0.55243269484453061</v>
      </c>
      <c r="K314">
        <v>27.775218127222502</v>
      </c>
      <c r="L314">
        <f>(Table2[[#This Row],[6M Return vs Nifty]]-AVERAGE(Table2[6M Return vs Nifty]))/_xlfn.STDEV.P(Table2[6M Return vs Nifty])</f>
        <v>0.62036600415905085</v>
      </c>
      <c r="M314">
        <v>3.1391352220380702</v>
      </c>
      <c r="N314">
        <f>(Table2[[#This Row],[1W Return vs Nifty]]-AVERAGE(Table2[1W Return vs Nifty]))/_xlfn.STDEV.P(Table2[1W Return vs Nifty])</f>
        <v>0.69484747459610352</v>
      </c>
      <c r="O314">
        <v>568.29</v>
      </c>
      <c r="P314">
        <v>534.76398844955202</v>
      </c>
      <c r="Q314">
        <v>480.172862037215</v>
      </c>
      <c r="R314">
        <v>69.083416469029601</v>
      </c>
      <c r="S314" s="1">
        <f>(Table2[[#This Row],[Close Price]]-Table2[[#This Row],[20D EMA]])/Table2[[#This Row],[20D EMA]]</f>
        <v>5.6854774850868504E-2</v>
      </c>
      <c r="T314" s="1">
        <f>(Table2[[#This Row],[Close Price]]-Table2[[#This Row],[50D EMA]])/Table2[[#This Row],[50D EMA]]</f>
        <v>0.12311227564392881</v>
      </c>
      <c r="U314" s="1">
        <f>(Table2[[#This Row],[Close Price]]-Table2[[#This Row],[200D EMA]])/Table2[[#This Row],[200D EMA]]</f>
        <v>0.25079955050323421</v>
      </c>
      <c r="V314">
        <v>1.45151782314157</v>
      </c>
      <c r="W314">
        <v>552.79999999999995</v>
      </c>
      <c r="X314">
        <v>597</v>
      </c>
      <c r="Y314">
        <v>584.1</v>
      </c>
      <c r="Z314">
        <v>604.70000000000005</v>
      </c>
      <c r="AA314">
        <v>550.25</v>
      </c>
      <c r="AB314">
        <v>612</v>
      </c>
      <c r="AC314" s="1">
        <f>(Table2[[#This Row],[Close Price]]/Table2[[#This Row],[Day Low]])-1</f>
        <v>8.6468885672937867E-2</v>
      </c>
      <c r="AD314" s="1">
        <f>(Table2[[#This Row],[Day High]]/Table2[[#This Row],[Close Price]])-1</f>
        <v>-5.9940059940060131E-3</v>
      </c>
      <c r="AE314" s="1">
        <f>(Table2[[#This Row],[Close Price]]/Table2[[#This Row],[Current Week Low]])-1</f>
        <v>2.8248587570621542E-2</v>
      </c>
      <c r="AF314" s="1">
        <f>(Table2[[#This Row],[Current Week High]]/Table2[[#This Row],[Close Price]])-1</f>
        <v>6.8265068265067619E-3</v>
      </c>
      <c r="AG314" s="1">
        <f>(Table2[[#This Row],[Close Price]]/Table2[[#This Row],[Current Month Low]])-1</f>
        <v>9.1503861880963155E-2</v>
      </c>
      <c r="AH314" s="1">
        <f>(Table2[[#This Row],[Current Month High]]/Table2[[#This Row],[Close Price]])-1</f>
        <v>1.8981018981018893E-2</v>
      </c>
      <c r="AI314">
        <v>1.98135198135198</v>
      </c>
      <c r="AJ314">
        <v>61.908613020622703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0.28000000000000003</v>
      </c>
      <c r="AM314" t="s">
        <v>3133</v>
      </c>
      <c r="AN314">
        <v>6.79</v>
      </c>
      <c r="AO314" t="s">
        <v>3133</v>
      </c>
      <c r="AP314">
        <v>1.0329981991676E-2</v>
      </c>
      <c r="AQ314">
        <f>(Table2[[#This Row],[Sharpe Ratio]]-AVERAGE(Table2[Sharpe Ratio]))/_xlfn.STDEV.P(Table2[Sharpe Ratio])</f>
        <v>-0.62351287947164147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1.0839257621843954</v>
      </c>
      <c r="AS314">
        <f>_xlfn.RANK.AVG(Table2[[#This Row],[1Y Return vs Nifty Z-Score]],Table2[1Y Return vs Nifty Z-Score])</f>
        <v>335</v>
      </c>
      <c r="AT314">
        <f>_xlfn.RANK.AVG(Table2[[#This Row],[6M Return vs Nifty Z-Score]],Table2[6M Return vs Nifty Z-Score])</f>
        <v>156</v>
      </c>
      <c r="AU314">
        <f>_xlfn.RANK.AVG(Table2[[#This Row],[Sharpe Ratio Z-Score]],Table2[Sharpe Ratio Z-Score])</f>
        <v>500</v>
      </c>
      <c r="AV314">
        <f>(Table2[[#This Row],[Rank 1Y]]+Table2[[#This Row],[Rank 6M]]+Table2[[#This Row],[Rank Sharpe]])/3</f>
        <v>330.33333333333331</v>
      </c>
    </row>
    <row r="315" spans="1:48" x14ac:dyDescent="0.3">
      <c r="A315" t="s">
        <v>607</v>
      </c>
      <c r="B315" t="s">
        <v>608</v>
      </c>
      <c r="C315" t="s">
        <v>609</v>
      </c>
      <c r="D315" t="s">
        <v>609</v>
      </c>
      <c r="E315">
        <v>30433.409489999998</v>
      </c>
      <c r="F315">
        <v>890.35</v>
      </c>
      <c r="G315">
        <v>8.6506082492018592</v>
      </c>
      <c r="H315">
        <f>(Table2[[#This Row],[1Y Return vs Nifty]]-AVERAGE(Table2[1Y Return vs Nifty]))/_xlfn.STDEV.P(Table2[1Y Return vs Nifty])</f>
        <v>-0.38324317055299539</v>
      </c>
      <c r="I315">
        <v>5.2745846145190498</v>
      </c>
      <c r="J315">
        <f>(Table2[[#This Row],[1M Return vs Nifty]]-AVERAGE(Table2[1M Return vs Nifty]))/_xlfn.STDEV.P(Table2[1M Return vs Nifty])</f>
        <v>0.53455377237333546</v>
      </c>
      <c r="K315">
        <v>6.6839778967682797</v>
      </c>
      <c r="L315">
        <f>(Table2[[#This Row],[6M Return vs Nifty]]-AVERAGE(Table2[6M Return vs Nifty]))/_xlfn.STDEV.P(Table2[6M Return vs Nifty])</f>
        <v>-6.642622815190509E-2</v>
      </c>
      <c r="M315">
        <v>4.4616030517101999</v>
      </c>
      <c r="N315">
        <f>(Table2[[#This Row],[1W Return vs Nifty]]-AVERAGE(Table2[1W Return vs Nifty]))/_xlfn.STDEV.P(Table2[1W Return vs Nifty])</f>
        <v>0.95059897206751798</v>
      </c>
      <c r="O315">
        <v>881.84</v>
      </c>
      <c r="P315">
        <v>865.71195288920603</v>
      </c>
      <c r="Q315">
        <v>809.58117964555697</v>
      </c>
      <c r="R315">
        <v>51.158992526185102</v>
      </c>
      <c r="S315" s="1">
        <f>(Table2[[#This Row],[Close Price]]-Table2[[#This Row],[20D EMA]])/Table2[[#This Row],[20D EMA]]</f>
        <v>9.6502766941848755E-3</v>
      </c>
      <c r="T315" s="1">
        <f>(Table2[[#This Row],[Close Price]]-Table2[[#This Row],[50D EMA]])/Table2[[#This Row],[50D EMA]]</f>
        <v>2.8459867082310197E-2</v>
      </c>
      <c r="U315" s="1">
        <f>(Table2[[#This Row],[Close Price]]-Table2[[#This Row],[200D EMA]])/Table2[[#This Row],[200D EMA]]</f>
        <v>9.9766178346443871E-2</v>
      </c>
      <c r="V315">
        <v>2.9807992166725699</v>
      </c>
      <c r="W315">
        <v>883.65</v>
      </c>
      <c r="X315">
        <v>905</v>
      </c>
      <c r="Y315">
        <v>884</v>
      </c>
      <c r="Z315">
        <v>910.55</v>
      </c>
      <c r="AA315">
        <v>818.7</v>
      </c>
      <c r="AB315">
        <v>1009.25</v>
      </c>
      <c r="AC315" s="1">
        <f>(Table2[[#This Row],[Close Price]]/Table2[[#This Row],[Day Low]])-1</f>
        <v>7.5821875176824705E-3</v>
      </c>
      <c r="AD315" s="1">
        <f>(Table2[[#This Row],[Day High]]/Table2[[#This Row],[Close Price]])-1</f>
        <v>1.6454203403156065E-2</v>
      </c>
      <c r="AE315" s="1">
        <f>(Table2[[#This Row],[Close Price]]/Table2[[#This Row],[Current Week Low]])-1</f>
        <v>7.1832579185520107E-3</v>
      </c>
      <c r="AF315" s="1">
        <f>(Table2[[#This Row],[Current Week High]]/Table2[[#This Row],[Close Price]])-1</f>
        <v>2.268770708148482E-2</v>
      </c>
      <c r="AG315" s="1">
        <f>(Table2[[#This Row],[Close Price]]/Table2[[#This Row],[Current Month Low]])-1</f>
        <v>8.7516794918773622E-2</v>
      </c>
      <c r="AH315" s="1">
        <f>(Table2[[#This Row],[Current Month High]]/Table2[[#This Row],[Close Price]])-1</f>
        <v>0.13354298871230408</v>
      </c>
      <c r="AI315">
        <v>13.3542988712304</v>
      </c>
      <c r="AJ315">
        <v>37.1668464027114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0.03</v>
      </c>
      <c r="AM315" t="s">
        <v>3133</v>
      </c>
      <c r="AN315">
        <v>3.95</v>
      </c>
      <c r="AO315" t="s">
        <v>3133</v>
      </c>
      <c r="AP315">
        <v>9.9680337820361994E-2</v>
      </c>
      <c r="AQ315">
        <f>(Table2[[#This Row],[Sharpe Ratio]]-AVERAGE(Table2[Sharpe Ratio]))/_xlfn.STDEV.P(Table2[Sharpe Ratio])</f>
        <v>0.39660036495777834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1.4320837106937312</v>
      </c>
      <c r="AS315">
        <f>_xlfn.RANK.AVG(Table2[[#This Row],[1Y Return vs Nifty Z-Score]],Table2[1Y Return vs Nifty Z-Score])</f>
        <v>419</v>
      </c>
      <c r="AT315">
        <f>_xlfn.RANK.AVG(Table2[[#This Row],[6M Return vs Nifty Z-Score]],Table2[6M Return vs Nifty Z-Score])</f>
        <v>337</v>
      </c>
      <c r="AU315">
        <f>_xlfn.RANK.AVG(Table2[[#This Row],[Sharpe Ratio Z-Score]],Table2[Sharpe Ratio Z-Score])</f>
        <v>240</v>
      </c>
      <c r="AV315">
        <f>(Table2[[#This Row],[Rank 1Y]]+Table2[[#This Row],[Rank 6M]]+Table2[[#This Row],[Rank Sharpe]])/3</f>
        <v>332</v>
      </c>
    </row>
    <row r="316" spans="1:48" x14ac:dyDescent="0.3">
      <c r="A316" t="s">
        <v>1884</v>
      </c>
      <c r="B316" t="s">
        <v>1885</v>
      </c>
      <c r="C316" t="s">
        <v>3086</v>
      </c>
      <c r="D316" t="s">
        <v>49</v>
      </c>
      <c r="E316">
        <v>3720.0037195699902</v>
      </c>
      <c r="F316">
        <v>281.3</v>
      </c>
      <c r="G316">
        <v>-7.0245090045285998</v>
      </c>
      <c r="H316">
        <f>(Table2[[#This Row],[1Y Return vs Nifty]]-AVERAGE(Table2[1Y Return vs Nifty]))/_xlfn.STDEV.P(Table2[1Y Return vs Nifty])</f>
        <v>-0.61907687686573232</v>
      </c>
      <c r="I316">
        <v>24.728739547411202</v>
      </c>
      <c r="J316">
        <f>(Table2[[#This Row],[1M Return vs Nifty]]-AVERAGE(Table2[1M Return vs Nifty]))/_xlfn.STDEV.P(Table2[1M Return vs Nifty])</f>
        <v>2.3921225654315834</v>
      </c>
      <c r="K316">
        <v>49.125732624459701</v>
      </c>
      <c r="L316">
        <f>(Table2[[#This Row],[6M Return vs Nifty]]-AVERAGE(Table2[6M Return vs Nifty]))/_xlfn.STDEV.P(Table2[6M Return vs Nifty])</f>
        <v>1.3156009620053004</v>
      </c>
      <c r="M316">
        <v>0.48016384208885998</v>
      </c>
      <c r="N316">
        <f>(Table2[[#This Row],[1W Return vs Nifty]]-AVERAGE(Table2[1W Return vs Nifty]))/_xlfn.STDEV.P(Table2[1W Return vs Nifty])</f>
        <v>0.18063011754762195</v>
      </c>
      <c r="O316">
        <v>259.02999999999997</v>
      </c>
      <c r="P316">
        <v>234.77047499538801</v>
      </c>
      <c r="Q316">
        <v>200.53802949676</v>
      </c>
      <c r="R316">
        <v>67.655299529059604</v>
      </c>
      <c r="S316" s="1">
        <f>(Table2[[#This Row],[Close Price]]-Table2[[#This Row],[20D EMA]])/Table2[[#This Row],[20D EMA]]</f>
        <v>8.5974597536964986E-2</v>
      </c>
      <c r="T316" s="1">
        <f>(Table2[[#This Row],[Close Price]]-Table2[[#This Row],[50D EMA]])/Table2[[#This Row],[50D EMA]]</f>
        <v>0.19819155285828022</v>
      </c>
      <c r="U316" s="1">
        <f>(Table2[[#This Row],[Close Price]]-Table2[[#This Row],[200D EMA]])/Table2[[#This Row],[200D EMA]]</f>
        <v>0.40272645894600673</v>
      </c>
      <c r="V316">
        <v>1.3098321978754299</v>
      </c>
      <c r="W316">
        <v>259</v>
      </c>
      <c r="X316">
        <v>269.5</v>
      </c>
      <c r="Y316">
        <v>276.05</v>
      </c>
      <c r="Z316">
        <v>289.5</v>
      </c>
      <c r="AA316">
        <v>252.6</v>
      </c>
      <c r="AB316">
        <v>293.55</v>
      </c>
      <c r="AC316" s="1">
        <f>(Table2[[#This Row],[Close Price]]/Table2[[#This Row],[Day Low]])-1</f>
        <v>8.6100386100386173E-2</v>
      </c>
      <c r="AD316" s="1">
        <f>(Table2[[#This Row],[Day High]]/Table2[[#This Row],[Close Price]])-1</f>
        <v>-4.1948098115890509E-2</v>
      </c>
      <c r="AE316" s="1">
        <f>(Table2[[#This Row],[Close Price]]/Table2[[#This Row],[Current Week Low]])-1</f>
        <v>1.901829378735731E-2</v>
      </c>
      <c r="AF316" s="1">
        <f>(Table2[[#This Row],[Current Week High]]/Table2[[#This Row],[Close Price]])-1</f>
        <v>2.9150373266974672E-2</v>
      </c>
      <c r="AG316" s="1">
        <f>(Table2[[#This Row],[Close Price]]/Table2[[#This Row],[Current Month Low]])-1</f>
        <v>0.11361836896278699</v>
      </c>
      <c r="AH316" s="1">
        <f>(Table2[[#This Row],[Current Month High]]/Table2[[#This Row],[Close Price]])-1</f>
        <v>4.3547813722004891E-2</v>
      </c>
      <c r="AI316">
        <v>4.3547813722004802</v>
      </c>
      <c r="AJ316">
        <v>81.835811247575904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0.41</v>
      </c>
      <c r="AM316" t="s">
        <v>3133</v>
      </c>
      <c r="AN316">
        <v>7.06</v>
      </c>
      <c r="AO316" t="s">
        <v>3133</v>
      </c>
      <c r="AP316">
        <v>5.2239820842033997E-2</v>
      </c>
      <c r="AQ316">
        <f>(Table2[[#This Row],[Sharpe Ratio]]-AVERAGE(Table2[Sharpe Ratio]))/_xlfn.STDEV.P(Table2[Sharpe Ratio])</f>
        <v>-0.14502814052864299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3.1242486275901307</v>
      </c>
      <c r="AS316">
        <f>_xlfn.RANK.AVG(Table2[[#This Row],[1Y Return vs Nifty Z-Score]],Table2[1Y Return vs Nifty Z-Score])</f>
        <v>540</v>
      </c>
      <c r="AT316">
        <f>_xlfn.RANK.AVG(Table2[[#This Row],[6M Return vs Nifty Z-Score]],Table2[6M Return vs Nifty Z-Score])</f>
        <v>72</v>
      </c>
      <c r="AU316">
        <f>_xlfn.RANK.AVG(Table2[[#This Row],[Sharpe Ratio Z-Score]],Table2[Sharpe Ratio Z-Score])</f>
        <v>384</v>
      </c>
      <c r="AV316">
        <f>(Table2[[#This Row],[Rank 1Y]]+Table2[[#This Row],[Rank 6M]]+Table2[[#This Row],[Rank Sharpe]])/3</f>
        <v>332</v>
      </c>
    </row>
    <row r="317" spans="1:48" x14ac:dyDescent="0.3">
      <c r="A317" t="s">
        <v>614</v>
      </c>
      <c r="B317" t="s">
        <v>615</v>
      </c>
      <c r="C317" t="s">
        <v>3092</v>
      </c>
      <c r="D317" t="s">
        <v>54</v>
      </c>
      <c r="E317">
        <v>30198.161636109999</v>
      </c>
      <c r="F317">
        <v>1945.45</v>
      </c>
      <c r="G317">
        <v>20.120702884176801</v>
      </c>
      <c r="H317">
        <f>(Table2[[#This Row],[1Y Return vs Nifty]]-AVERAGE(Table2[1Y Return vs Nifty]))/_xlfn.STDEV.P(Table2[1Y Return vs Nifty])</f>
        <v>-0.21067444996621837</v>
      </c>
      <c r="I317">
        <v>11.191628982723399</v>
      </c>
      <c r="J317">
        <f>(Table2[[#This Row],[1M Return vs Nifty]]-AVERAGE(Table2[1M Return vs Nifty]))/_xlfn.STDEV.P(Table2[1M Return vs Nifty])</f>
        <v>1.0995393501808746</v>
      </c>
      <c r="K317">
        <v>3.1219094165279002</v>
      </c>
      <c r="L317">
        <f>(Table2[[#This Row],[6M Return vs Nifty]]-AVERAGE(Table2[6M Return vs Nifty]))/_xlfn.STDEV.P(Table2[6M Return vs Nifty])</f>
        <v>-0.18241755613727215</v>
      </c>
      <c r="M317">
        <v>2.8758845356777898</v>
      </c>
      <c r="N317">
        <f>(Table2[[#This Row],[1W Return vs Nifty]]-AVERAGE(Table2[1W Return vs Nifty]))/_xlfn.STDEV.P(Table2[1W Return vs Nifty])</f>
        <v>0.64393753506002327</v>
      </c>
      <c r="O317">
        <v>1884.53</v>
      </c>
      <c r="P317">
        <v>1834.2950415763901</v>
      </c>
      <c r="Q317">
        <v>1669.4378185087401</v>
      </c>
      <c r="R317">
        <v>66.172197575581094</v>
      </c>
      <c r="S317" s="1">
        <f>(Table2[[#This Row],[Close Price]]-Table2[[#This Row],[20D EMA]])/Table2[[#This Row],[20D EMA]]</f>
        <v>3.2326362541323338E-2</v>
      </c>
      <c r="T317" s="1">
        <f>(Table2[[#This Row],[Close Price]]-Table2[[#This Row],[50D EMA]])/Table2[[#This Row],[50D EMA]]</f>
        <v>6.0598189442895502E-2</v>
      </c>
      <c r="U317" s="1">
        <f>(Table2[[#This Row],[Close Price]]-Table2[[#This Row],[200D EMA]])/Table2[[#This Row],[200D EMA]]</f>
        <v>0.16533241216364294</v>
      </c>
      <c r="V317">
        <v>0.904841733411482</v>
      </c>
      <c r="W317">
        <v>1933.95</v>
      </c>
      <c r="X317">
        <v>1973</v>
      </c>
      <c r="Y317">
        <v>1907.2</v>
      </c>
      <c r="Z317">
        <v>1960</v>
      </c>
      <c r="AA317">
        <v>1825</v>
      </c>
      <c r="AB317">
        <v>2010</v>
      </c>
      <c r="AC317" s="1">
        <f>(Table2[[#This Row],[Close Price]]/Table2[[#This Row],[Day Low]])-1</f>
        <v>5.9463791721605652E-3</v>
      </c>
      <c r="AD317" s="1">
        <f>(Table2[[#This Row],[Day High]]/Table2[[#This Row],[Close Price]])-1</f>
        <v>1.4161248040299057E-2</v>
      </c>
      <c r="AE317" s="1">
        <f>(Table2[[#This Row],[Close Price]]/Table2[[#This Row],[Current Week Low]])-1</f>
        <v>2.0055578859060397E-2</v>
      </c>
      <c r="AF317" s="1">
        <f>(Table2[[#This Row],[Current Week High]]/Table2[[#This Row],[Close Price]])-1</f>
        <v>7.4789894368911813E-3</v>
      </c>
      <c r="AG317" s="1">
        <f>(Table2[[#This Row],[Close Price]]/Table2[[#This Row],[Current Month Low]])-1</f>
        <v>6.6000000000000059E-2</v>
      </c>
      <c r="AH317" s="1">
        <f>(Table2[[#This Row],[Current Month High]]/Table2[[#This Row],[Close Price]])-1</f>
        <v>3.317998406538325E-2</v>
      </c>
      <c r="AI317">
        <v>3.3179984065383201</v>
      </c>
      <c r="AJ317">
        <v>56.330105669171097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</v>
      </c>
      <c r="AM317" t="s">
        <v>3134</v>
      </c>
      <c r="AN317">
        <v>4.4400000000000004</v>
      </c>
      <c r="AO317" t="s">
        <v>3133</v>
      </c>
      <c r="AP317">
        <v>8.4478361032324006E-2</v>
      </c>
      <c r="AQ317">
        <f>(Table2[[#This Row],[Sharpe Ratio]]-AVERAGE(Table2[Sharpe Ratio]))/_xlfn.STDEV.P(Table2[Sharpe Ratio])</f>
        <v>0.2230393565078557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1.573424235645263</v>
      </c>
      <c r="AS317">
        <f>_xlfn.RANK.AVG(Table2[[#This Row],[1Y Return vs Nifty Z-Score]],Table2[1Y Return vs Nifty Z-Score])</f>
        <v>349</v>
      </c>
      <c r="AT317">
        <f>_xlfn.RANK.AVG(Table2[[#This Row],[6M Return vs Nifty Z-Score]],Table2[6M Return vs Nifty Z-Score])</f>
        <v>366</v>
      </c>
      <c r="AU317">
        <f>_xlfn.RANK.AVG(Table2[[#This Row],[Sharpe Ratio Z-Score]],Table2[Sharpe Ratio Z-Score])</f>
        <v>282</v>
      </c>
      <c r="AV317">
        <f>(Table2[[#This Row],[Rank 1Y]]+Table2[[#This Row],[Rank 6M]]+Table2[[#This Row],[Rank Sharpe]])/3</f>
        <v>332.33333333333331</v>
      </c>
    </row>
    <row r="318" spans="1:48" x14ac:dyDescent="0.3">
      <c r="A318" t="s">
        <v>437</v>
      </c>
      <c r="B318" t="s">
        <v>438</v>
      </c>
      <c r="C318" t="s">
        <v>3088</v>
      </c>
      <c r="D318" t="s">
        <v>34</v>
      </c>
      <c r="E318">
        <v>51321.713921984003</v>
      </c>
      <c r="F318">
        <v>59.12</v>
      </c>
      <c r="G318">
        <v>51.954172386483101</v>
      </c>
      <c r="H318">
        <f>(Table2[[#This Row],[1Y Return vs Nifty]]-AVERAGE(Table2[1Y Return vs Nifty]))/_xlfn.STDEV.P(Table2[1Y Return vs Nifty])</f>
        <v>0.26826328147152972</v>
      </c>
      <c r="I318">
        <v>-5.3778052101219398</v>
      </c>
      <c r="J318">
        <f>(Table2[[#This Row],[1M Return vs Nifty]]-AVERAGE(Table2[1M Return vs Nifty]))/_xlfn.STDEV.P(Table2[1M Return vs Nifty])</f>
        <v>-0.48258354240606377</v>
      </c>
      <c r="K318">
        <v>-14.0183864204987</v>
      </c>
      <c r="L318">
        <f>(Table2[[#This Row],[6M Return vs Nifty]]-AVERAGE(Table2[6M Return vs Nifty]))/_xlfn.STDEV.P(Table2[6M Return vs Nifty])</f>
        <v>-0.74055552771961786</v>
      </c>
      <c r="M318">
        <v>-3.1808335144540401</v>
      </c>
      <c r="N318">
        <f>(Table2[[#This Row],[1W Return vs Nifty]]-AVERAGE(Table2[1W Return vs Nifty]))/_xlfn.STDEV.P(Table2[1W Return vs Nifty])</f>
        <v>-0.52736862175393706</v>
      </c>
      <c r="O318">
        <v>61.59</v>
      </c>
      <c r="P318">
        <v>62.593800119420997</v>
      </c>
      <c r="Q318">
        <v>57.280736749304197</v>
      </c>
      <c r="R318">
        <v>29.641103215635098</v>
      </c>
      <c r="S318" s="1">
        <f>(Table2[[#This Row],[Close Price]]-Table2[[#This Row],[20D EMA]])/Table2[[#This Row],[20D EMA]]</f>
        <v>-4.0103912972885306E-2</v>
      </c>
      <c r="T318" s="1">
        <f>(Table2[[#This Row],[Close Price]]-Table2[[#This Row],[50D EMA]])/Table2[[#This Row],[50D EMA]]</f>
        <v>-5.549751113997603E-2</v>
      </c>
      <c r="U318" s="1">
        <f>(Table2[[#This Row],[Close Price]]-Table2[[#This Row],[200D EMA]])/Table2[[#This Row],[200D EMA]]</f>
        <v>3.2109629782618727E-2</v>
      </c>
      <c r="V318">
        <v>0.52444230032638095</v>
      </c>
      <c r="W318">
        <v>59.1</v>
      </c>
      <c r="X318">
        <v>59.65</v>
      </c>
      <c r="Y318">
        <v>58.54</v>
      </c>
      <c r="Z318">
        <v>59.66</v>
      </c>
      <c r="AA318">
        <v>58.4</v>
      </c>
      <c r="AB318">
        <v>64.38</v>
      </c>
      <c r="AC318" s="1">
        <f>(Table2[[#This Row],[Close Price]]/Table2[[#This Row],[Day Low]])-1</f>
        <v>3.3840947546526223E-4</v>
      </c>
      <c r="AD318" s="1">
        <f>(Table2[[#This Row],[Day High]]/Table2[[#This Row],[Close Price]])-1</f>
        <v>8.9648173207037551E-3</v>
      </c>
      <c r="AE318" s="1">
        <f>(Table2[[#This Row],[Close Price]]/Table2[[#This Row],[Current Week Low]])-1</f>
        <v>9.9077553809361341E-3</v>
      </c>
      <c r="AF318" s="1">
        <f>(Table2[[#This Row],[Current Week High]]/Table2[[#This Row],[Close Price]])-1</f>
        <v>9.133964817320761E-3</v>
      </c>
      <c r="AG318" s="1">
        <f>(Table2[[#This Row],[Close Price]]/Table2[[#This Row],[Current Month Low]])-1</f>
        <v>1.2328767123287676E-2</v>
      </c>
      <c r="AH318" s="1">
        <f>(Table2[[#This Row],[Current Month High]]/Table2[[#This Row],[Close Price]])-1</f>
        <v>8.8971583220568196E-2</v>
      </c>
      <c r="AI318">
        <v>30.074424898511499</v>
      </c>
      <c r="AJ318">
        <v>82.751159196290502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-0.14000000000000001</v>
      </c>
      <c r="AM318" t="s">
        <v>3132</v>
      </c>
      <c r="AN318">
        <v>-6.04</v>
      </c>
      <c r="AO318" t="s">
        <v>3132</v>
      </c>
      <c r="AP318">
        <v>0.112319059099685</v>
      </c>
      <c r="AQ318">
        <f>(Table2[[#This Row],[Sharpe Ratio]]-AVERAGE(Table2[Sharpe Ratio]))/_xlfn.STDEV.P(Table2[Sharpe Ratio])</f>
        <v>0.54089667861107049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219</v>
      </c>
      <c r="AT318">
        <f>_xlfn.RANK.AVG(Table2[[#This Row],[6M Return vs Nifty Z-Score]],Table2[6M Return vs Nifty Z-Score])</f>
        <v>572</v>
      </c>
      <c r="AU318">
        <f>_xlfn.RANK.AVG(Table2[[#This Row],[Sharpe Ratio Z-Score]],Table2[Sharpe Ratio Z-Score])</f>
        <v>207</v>
      </c>
      <c r="AV318">
        <f>(Table2[[#This Row],[Rank 1Y]]+Table2[[#This Row],[Rank 6M]]+Table2[[#This Row],[Rank Sharpe]])/3</f>
        <v>332.66666666666669</v>
      </c>
    </row>
    <row r="319" spans="1:48" x14ac:dyDescent="0.3">
      <c r="A319" t="s">
        <v>758</v>
      </c>
      <c r="B319" t="s">
        <v>759</v>
      </c>
      <c r="C319" t="s">
        <v>3091</v>
      </c>
      <c r="D319" t="s">
        <v>46</v>
      </c>
      <c r="E319">
        <v>21277.918943050001</v>
      </c>
      <c r="F319">
        <v>827.65</v>
      </c>
      <c r="G319">
        <v>9.4682489936482401</v>
      </c>
      <c r="H319">
        <f>(Table2[[#This Row],[1Y Return vs Nifty]]-AVERAGE(Table2[1Y Return vs Nifty]))/_xlfn.STDEV.P(Table2[1Y Return vs Nifty])</f>
        <v>-0.37094168380340153</v>
      </c>
      <c r="I319">
        <v>-3.5844538824774999</v>
      </c>
      <c r="J319">
        <f>(Table2[[#This Row],[1M Return vs Nifty]]-AVERAGE(Table2[1M Return vs Nifty]))/_xlfn.STDEV.P(Table2[1M Return vs Nifty])</f>
        <v>-0.31134642248421446</v>
      </c>
      <c r="K319">
        <v>13.7248792780159</v>
      </c>
      <c r="L319">
        <f>(Table2[[#This Row],[6M Return vs Nifty]]-AVERAGE(Table2[6M Return vs Nifty]))/_xlfn.STDEV.P(Table2[6M Return vs Nifty])</f>
        <v>0.16284603484787991</v>
      </c>
      <c r="M319">
        <v>-4.6410573533344301</v>
      </c>
      <c r="N319">
        <f>(Table2[[#This Row],[1W Return vs Nifty]]-AVERAGE(Table2[1W Return vs Nifty]))/_xlfn.STDEV.P(Table2[1W Return vs Nifty])</f>
        <v>-0.80976069591857314</v>
      </c>
      <c r="O319">
        <v>863.55</v>
      </c>
      <c r="P319">
        <v>850.42415847597397</v>
      </c>
      <c r="Q319">
        <v>742.45699414361297</v>
      </c>
      <c r="R319">
        <v>34.036140115689598</v>
      </c>
      <c r="S319" s="1">
        <f>(Table2[[#This Row],[Close Price]]-Table2[[#This Row],[20D EMA]])/Table2[[#This Row],[20D EMA]]</f>
        <v>-4.1572578310462599E-2</v>
      </c>
      <c r="T319" s="1">
        <f>(Table2[[#This Row],[Close Price]]-Table2[[#This Row],[50D EMA]])/Table2[[#This Row],[50D EMA]]</f>
        <v>-2.6779764249391796E-2</v>
      </c>
      <c r="U319" s="1">
        <f>(Table2[[#This Row],[Close Price]]-Table2[[#This Row],[200D EMA]])/Table2[[#This Row],[200D EMA]]</f>
        <v>0.11474470107814511</v>
      </c>
      <c r="V319">
        <v>0.69500942180590597</v>
      </c>
      <c r="W319">
        <v>822</v>
      </c>
      <c r="X319">
        <v>836</v>
      </c>
      <c r="Y319">
        <v>825.4</v>
      </c>
      <c r="Z319">
        <v>847.2</v>
      </c>
      <c r="AA319">
        <v>811.15</v>
      </c>
      <c r="AB319">
        <v>954.45</v>
      </c>
      <c r="AC319" s="1">
        <f>(Table2[[#This Row],[Close Price]]/Table2[[#This Row],[Day Low]])-1</f>
        <v>6.873479318734832E-3</v>
      </c>
      <c r="AD319" s="1">
        <f>(Table2[[#This Row],[Day High]]/Table2[[#This Row],[Close Price]])-1</f>
        <v>1.0088805654564048E-2</v>
      </c>
      <c r="AE319" s="1">
        <f>(Table2[[#This Row],[Close Price]]/Table2[[#This Row],[Current Week Low]])-1</f>
        <v>2.7259510540345033E-3</v>
      </c>
      <c r="AF319" s="1">
        <f>(Table2[[#This Row],[Current Week High]]/Table2[[#This Row],[Close Price]])-1</f>
        <v>2.3621095873859854E-2</v>
      </c>
      <c r="AG319" s="1">
        <f>(Table2[[#This Row],[Close Price]]/Table2[[#This Row],[Current Month Low]])-1</f>
        <v>2.0341490476484037E-2</v>
      </c>
      <c r="AH319" s="1">
        <f>(Table2[[#This Row],[Current Month High]]/Table2[[#This Row],[Close Price]])-1</f>
        <v>0.15320485712559662</v>
      </c>
      <c r="AI319">
        <v>17.054310396906899</v>
      </c>
      <c r="AJ319">
        <v>50.468139260067197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0.02</v>
      </c>
      <c r="AM319" t="s">
        <v>3133</v>
      </c>
      <c r="AN319">
        <v>-6.37</v>
      </c>
      <c r="AO319" t="s">
        <v>3132</v>
      </c>
      <c r="AP319">
        <v>7.5098015727298004E-2</v>
      </c>
      <c r="AQ319">
        <f>(Table2[[#This Row],[Sharpe Ratio]]-AVERAGE(Table2[Sharpe Ratio]))/_xlfn.STDEV.P(Table2[Sharpe Ratio])</f>
        <v>0.11594392981111935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-1.21325883754719</v>
      </c>
      <c r="AS319">
        <f>_xlfn.RANK.AVG(Table2[[#This Row],[1Y Return vs Nifty Z-Score]],Table2[1Y Return vs Nifty Z-Score])</f>
        <v>415</v>
      </c>
      <c r="AT319">
        <f>_xlfn.RANK.AVG(Table2[[#This Row],[6M Return vs Nifty Z-Score]],Table2[6M Return vs Nifty Z-Score])</f>
        <v>269</v>
      </c>
      <c r="AU319">
        <f>_xlfn.RANK.AVG(Table2[[#This Row],[Sharpe Ratio Z-Score]],Table2[Sharpe Ratio Z-Score])</f>
        <v>314</v>
      </c>
      <c r="AV319">
        <f>(Table2[[#This Row],[Rank 1Y]]+Table2[[#This Row],[Rank 6M]]+Table2[[#This Row],[Rank Sharpe]])/3</f>
        <v>332.66666666666669</v>
      </c>
    </row>
    <row r="320" spans="1:48" x14ac:dyDescent="0.3">
      <c r="A320" t="s">
        <v>1945</v>
      </c>
      <c r="B320" t="s">
        <v>1946</v>
      </c>
      <c r="C320" t="s">
        <v>3093</v>
      </c>
      <c r="D320" t="s">
        <v>206</v>
      </c>
      <c r="E320">
        <v>3429.0569031</v>
      </c>
      <c r="F320">
        <v>1302.8499999999999</v>
      </c>
      <c r="G320">
        <v>11.561961274325901</v>
      </c>
      <c r="H320">
        <f>(Table2[[#This Row],[1Y Return vs Nifty]]-AVERAGE(Table2[1Y Return vs Nifty]))/_xlfn.STDEV.P(Table2[1Y Return vs Nifty])</f>
        <v>-0.3394415732069595</v>
      </c>
      <c r="I320">
        <v>-3.1094373200863101</v>
      </c>
      <c r="J320">
        <f>(Table2[[#This Row],[1M Return vs Nifty]]-AVERAGE(Table2[1M Return vs Nifty]))/_xlfn.STDEV.P(Table2[1M Return vs Nifty])</f>
        <v>-0.26598973927039876</v>
      </c>
      <c r="K320">
        <v>0.97353002073983297</v>
      </c>
      <c r="L320">
        <f>(Table2[[#This Row],[6M Return vs Nifty]]-AVERAGE(Table2[6M Return vs Nifty]))/_xlfn.STDEV.P(Table2[6M Return vs Nifty])</f>
        <v>-0.25237504867740496</v>
      </c>
      <c r="M320">
        <v>-0.74320992642308803</v>
      </c>
      <c r="N320">
        <f>(Table2[[#This Row],[1W Return vs Nifty]]-AVERAGE(Table2[1W Return vs Nifty]))/_xlfn.STDEV.P(Table2[1W Return vs Nifty])</f>
        <v>-5.59576211059137E-2</v>
      </c>
      <c r="O320">
        <v>1319.88</v>
      </c>
      <c r="P320">
        <v>1298.0417809030801</v>
      </c>
      <c r="Q320">
        <v>1166.17457679174</v>
      </c>
      <c r="R320">
        <v>44.390673411594101</v>
      </c>
      <c r="S320" s="1">
        <f>(Table2[[#This Row],[Close Price]]-Table2[[#This Row],[20D EMA]])/Table2[[#This Row],[20D EMA]]</f>
        <v>-1.2902688123162863E-2</v>
      </c>
      <c r="T320" s="1">
        <f>(Table2[[#This Row],[Close Price]]-Table2[[#This Row],[50D EMA]])/Table2[[#This Row],[50D EMA]]</f>
        <v>3.7042098086971119E-3</v>
      </c>
      <c r="U320" s="1">
        <f>(Table2[[#This Row],[Close Price]]-Table2[[#This Row],[200D EMA]])/Table2[[#This Row],[200D EMA]]</f>
        <v>0.1171997966070117</v>
      </c>
      <c r="V320">
        <v>0.56677254066645799</v>
      </c>
      <c r="W320">
        <v>1301.2</v>
      </c>
      <c r="X320">
        <v>1329</v>
      </c>
      <c r="Y320">
        <v>1286</v>
      </c>
      <c r="Z320">
        <v>1314</v>
      </c>
      <c r="AA320">
        <v>1264.55</v>
      </c>
      <c r="AB320">
        <v>1402</v>
      </c>
      <c r="AC320" s="1">
        <f>(Table2[[#This Row],[Close Price]]/Table2[[#This Row],[Day Low]])-1</f>
        <v>1.2680602520749318E-3</v>
      </c>
      <c r="AD320" s="1">
        <f>(Table2[[#This Row],[Day High]]/Table2[[#This Row],[Close Price]])-1</f>
        <v>2.0071381970296009E-2</v>
      </c>
      <c r="AE320" s="1">
        <f>(Table2[[#This Row],[Close Price]]/Table2[[#This Row],[Current Week Low]])-1</f>
        <v>1.3102643856920615E-2</v>
      </c>
      <c r="AF320" s="1">
        <f>(Table2[[#This Row],[Current Week High]]/Table2[[#This Row],[Close Price]])-1</f>
        <v>8.5581609548299742E-3</v>
      </c>
      <c r="AG320" s="1">
        <f>(Table2[[#This Row],[Close Price]]/Table2[[#This Row],[Current Month Low]])-1</f>
        <v>3.0287454035032191E-2</v>
      </c>
      <c r="AH320" s="1">
        <f>(Table2[[#This Row],[Current Month High]]/Table2[[#This Row],[Close Price]])-1</f>
        <v>7.6102390912230922E-2</v>
      </c>
      <c r="AI320">
        <v>8.0707679318417291</v>
      </c>
      <c r="AJ320">
        <v>58.497566909975603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0.01</v>
      </c>
      <c r="AM320" t="s">
        <v>3133</v>
      </c>
      <c r="AN320">
        <v>-2.52</v>
      </c>
      <c r="AO320" t="s">
        <v>3132</v>
      </c>
      <c r="AP320">
        <v>0.10700197920184799</v>
      </c>
      <c r="AQ320">
        <f>(Table2[[#This Row],[Sharpe Ratio]]-AVERAGE(Table2[Sharpe Ratio]))/_xlfn.STDEV.P(Table2[Sharpe Ratio])</f>
        <v>0.48019156361552878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-0.43357241864514812</v>
      </c>
      <c r="AS320">
        <f>_xlfn.RANK.AVG(Table2[[#This Row],[1Y Return vs Nifty Z-Score]],Table2[1Y Return vs Nifty Z-Score])</f>
        <v>395</v>
      </c>
      <c r="AT320">
        <f>_xlfn.RANK.AVG(Table2[[#This Row],[6M Return vs Nifty Z-Score]],Table2[6M Return vs Nifty Z-Score])</f>
        <v>387</v>
      </c>
      <c r="AU320">
        <f>_xlfn.RANK.AVG(Table2[[#This Row],[Sharpe Ratio Z-Score]],Table2[Sharpe Ratio Z-Score])</f>
        <v>218</v>
      </c>
      <c r="AV320">
        <f>(Table2[[#This Row],[Rank 1Y]]+Table2[[#This Row],[Rank 6M]]+Table2[[#This Row],[Rank Sharpe]])/3</f>
        <v>333.33333333333331</v>
      </c>
    </row>
    <row r="321" spans="1:48" x14ac:dyDescent="0.3">
      <c r="A321" t="s">
        <v>902</v>
      </c>
      <c r="B321" t="s">
        <v>903</v>
      </c>
      <c r="C321" t="s">
        <v>3092</v>
      </c>
      <c r="D321" t="s">
        <v>54</v>
      </c>
      <c r="E321">
        <v>16411.326339839899</v>
      </c>
      <c r="F321">
        <v>1206.05</v>
      </c>
      <c r="G321">
        <v>20.720224064282899</v>
      </c>
      <c r="H321">
        <f>(Table2[[#This Row],[1Y Return vs Nifty]]-AVERAGE(Table2[1Y Return vs Nifty]))/_xlfn.STDEV.P(Table2[1Y Return vs Nifty])</f>
        <v>-0.20165459387016532</v>
      </c>
      <c r="I321">
        <v>17.189790603234499</v>
      </c>
      <c r="J321">
        <f>(Table2[[#This Row],[1M Return vs Nifty]]-AVERAGE(Table2[1M Return vs Nifty]))/_xlfn.STDEV.P(Table2[1M Return vs Nifty])</f>
        <v>1.6722703621634485</v>
      </c>
      <c r="K321">
        <v>19.405732795700899</v>
      </c>
      <c r="L321">
        <f>(Table2[[#This Row],[6M Return vs Nifty]]-AVERAGE(Table2[6M Return vs Nifty]))/_xlfn.STDEV.P(Table2[6M Return vs Nifty])</f>
        <v>0.34783117684104015</v>
      </c>
      <c r="M321">
        <v>7.6523275625650298</v>
      </c>
      <c r="N321">
        <f>(Table2[[#This Row],[1W Return vs Nifty]]-AVERAGE(Table2[1W Return vs Nifty]))/_xlfn.STDEV.P(Table2[1W Return vs Nifty])</f>
        <v>1.5676518434951598</v>
      </c>
      <c r="O321">
        <v>1106.4000000000001</v>
      </c>
      <c r="P321">
        <v>1046.47920519228</v>
      </c>
      <c r="Q321">
        <v>929.34396155459001</v>
      </c>
      <c r="R321">
        <v>80.0558946266665</v>
      </c>
      <c r="S321" s="1">
        <f>(Table2[[#This Row],[Close Price]]-Table2[[#This Row],[20D EMA]])/Table2[[#This Row],[20D EMA]]</f>
        <v>9.0066883586406229E-2</v>
      </c>
      <c r="T321" s="1">
        <f>(Table2[[#This Row],[Close Price]]-Table2[[#This Row],[50D EMA]])/Table2[[#This Row],[50D EMA]]</f>
        <v>0.15248348368126477</v>
      </c>
      <c r="U321" s="1">
        <f>(Table2[[#This Row],[Close Price]]-Table2[[#This Row],[200D EMA]])/Table2[[#This Row],[200D EMA]]</f>
        <v>0.29774340813765121</v>
      </c>
      <c r="V321">
        <v>1.3667051643144901</v>
      </c>
      <c r="W321">
        <v>1173.3</v>
      </c>
      <c r="X321">
        <v>1208</v>
      </c>
      <c r="Y321">
        <v>1195</v>
      </c>
      <c r="Z321">
        <v>1217</v>
      </c>
      <c r="AA321">
        <v>1051.05</v>
      </c>
      <c r="AB321">
        <v>1217</v>
      </c>
      <c r="AC321" s="1">
        <f>(Table2[[#This Row],[Close Price]]/Table2[[#This Row],[Day Low]])-1</f>
        <v>2.7912724793317967E-2</v>
      </c>
      <c r="AD321" s="1">
        <f>(Table2[[#This Row],[Day High]]/Table2[[#This Row],[Close Price]])-1</f>
        <v>1.6168483893703733E-3</v>
      </c>
      <c r="AE321" s="1">
        <f>(Table2[[#This Row],[Close Price]]/Table2[[#This Row],[Current Week Low]])-1</f>
        <v>9.2468619246861561E-3</v>
      </c>
      <c r="AF321" s="1">
        <f>(Table2[[#This Row],[Current Week High]]/Table2[[#This Row],[Close Price]])-1</f>
        <v>9.079225571079208E-3</v>
      </c>
      <c r="AG321" s="1">
        <f>(Table2[[#This Row],[Close Price]]/Table2[[#This Row],[Current Month Low]])-1</f>
        <v>0.14747157604300454</v>
      </c>
      <c r="AH321" s="1">
        <f>(Table2[[#This Row],[Current Month High]]/Table2[[#This Row],[Close Price]])-1</f>
        <v>9.079225571079208E-3</v>
      </c>
      <c r="AI321">
        <v>0.90792255710792003</v>
      </c>
      <c r="AJ321">
        <v>52.471554993678801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0.18</v>
      </c>
      <c r="AM321" t="s">
        <v>3133</v>
      </c>
      <c r="AN321">
        <v>12.72</v>
      </c>
      <c r="AO321" t="s">
        <v>3133</v>
      </c>
      <c r="AP321">
        <v>3.5992556133389003E-2</v>
      </c>
      <c r="AQ321">
        <f>(Table2[[#This Row],[Sharpe Ratio]]-AVERAGE(Table2[Sharpe Ratio]))/_xlfn.STDEV.P(Table2[Sharpe Ratio])</f>
        <v>-0.33052320388146678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3.0555755847480164</v>
      </c>
      <c r="AS321">
        <f>_xlfn.RANK.AVG(Table2[[#This Row],[1Y Return vs Nifty Z-Score]],Table2[1Y Return vs Nifty Z-Score])</f>
        <v>347</v>
      </c>
      <c r="AT321">
        <f>_xlfn.RANK.AVG(Table2[[#This Row],[6M Return vs Nifty Z-Score]],Table2[6M Return vs Nifty Z-Score])</f>
        <v>225</v>
      </c>
      <c r="AU321">
        <f>_xlfn.RANK.AVG(Table2[[#This Row],[Sharpe Ratio Z-Score]],Table2[Sharpe Ratio Z-Score])</f>
        <v>429</v>
      </c>
      <c r="AV321">
        <f>(Table2[[#This Row],[Rank 1Y]]+Table2[[#This Row],[Rank 6M]]+Table2[[#This Row],[Rank Sharpe]])/3</f>
        <v>333.66666666666669</v>
      </c>
    </row>
    <row r="322" spans="1:48" x14ac:dyDescent="0.3">
      <c r="A322" t="s">
        <v>1556</v>
      </c>
      <c r="B322" t="s">
        <v>1557</v>
      </c>
      <c r="C322" t="s">
        <v>3094</v>
      </c>
      <c r="D322" t="s">
        <v>869</v>
      </c>
      <c r="E322">
        <v>6133.588419441</v>
      </c>
      <c r="F322">
        <v>207.21</v>
      </c>
      <c r="G322">
        <v>47.142233786494799</v>
      </c>
      <c r="H322">
        <f>(Table2[[#This Row],[1Y Return vs Nifty]]-AVERAGE(Table2[1Y Return vs Nifty]))/_xlfn.STDEV.P(Table2[1Y Return vs Nifty])</f>
        <v>0.19586718412721846</v>
      </c>
      <c r="I322">
        <v>-6.3272131280508503</v>
      </c>
      <c r="J322">
        <f>(Table2[[#This Row],[1M Return vs Nifty]]-AVERAGE(Table2[1M Return vs Nifty]))/_xlfn.STDEV.P(Table2[1M Return vs Nifty])</f>
        <v>-0.57323721131693262</v>
      </c>
      <c r="K322">
        <v>-4.8243259868559996</v>
      </c>
      <c r="L322">
        <f>(Table2[[#This Row],[6M Return vs Nifty]]-AVERAGE(Table2[6M Return vs Nifty]))/_xlfn.STDEV.P(Table2[6M Return vs Nifty])</f>
        <v>-0.4411701326348017</v>
      </c>
      <c r="M322">
        <v>-1.98824334236769</v>
      </c>
      <c r="N322">
        <f>(Table2[[#This Row],[1W Return vs Nifty]]-AVERAGE(Table2[1W Return vs Nifty]))/_xlfn.STDEV.P(Table2[1W Return vs Nifty])</f>
        <v>-0.29673410986838578</v>
      </c>
      <c r="O322">
        <v>214.3</v>
      </c>
      <c r="P322">
        <v>214.39362509758999</v>
      </c>
      <c r="Q322">
        <v>194.28547161977701</v>
      </c>
      <c r="R322">
        <v>35.4892670105463</v>
      </c>
      <c r="S322" s="1">
        <f>(Table2[[#This Row],[Close Price]]-Table2[[#This Row],[20D EMA]])/Table2[[#This Row],[20D EMA]]</f>
        <v>-3.3084461035930955E-2</v>
      </c>
      <c r="T322" s="1">
        <f>(Table2[[#This Row],[Close Price]]-Table2[[#This Row],[50D EMA]])/Table2[[#This Row],[50D EMA]]</f>
        <v>-3.3506710352605225E-2</v>
      </c>
      <c r="U322" s="1">
        <f>(Table2[[#This Row],[Close Price]]-Table2[[#This Row],[200D EMA]])/Table2[[#This Row],[200D EMA]]</f>
        <v>6.6523390928152973E-2</v>
      </c>
      <c r="V322">
        <v>0.68774756431607398</v>
      </c>
      <c r="W322">
        <v>207.45</v>
      </c>
      <c r="X322">
        <v>214.56</v>
      </c>
      <c r="Y322">
        <v>205.1</v>
      </c>
      <c r="Z322">
        <v>209.39</v>
      </c>
      <c r="AA322">
        <v>201</v>
      </c>
      <c r="AB322">
        <v>228.4</v>
      </c>
      <c r="AC322" s="1">
        <f>(Table2[[#This Row],[Close Price]]/Table2[[#This Row],[Day Low]])-1</f>
        <v>-1.1569052783801936E-3</v>
      </c>
      <c r="AD322" s="1">
        <f>(Table2[[#This Row],[Day High]]/Table2[[#This Row],[Close Price]])-1</f>
        <v>3.5471261039525137E-2</v>
      </c>
      <c r="AE322" s="1">
        <f>(Table2[[#This Row],[Close Price]]/Table2[[#This Row],[Current Week Low]])-1</f>
        <v>1.0287664553876308E-2</v>
      </c>
      <c r="AF322" s="1">
        <f>(Table2[[#This Row],[Current Week High]]/Table2[[#This Row],[Close Price]])-1</f>
        <v>1.0520727764103954E-2</v>
      </c>
      <c r="AG322" s="1">
        <f>(Table2[[#This Row],[Close Price]]/Table2[[#This Row],[Current Month Low]])-1</f>
        <v>3.0895522388059815E-2</v>
      </c>
      <c r="AH322" s="1">
        <f>(Table2[[#This Row],[Current Month High]]/Table2[[#This Row],[Close Price]])-1</f>
        <v>0.10226340427585545</v>
      </c>
      <c r="AI322">
        <v>22.870517832150899</v>
      </c>
      <c r="AJ322">
        <v>74.860759493670898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-0.12</v>
      </c>
      <c r="AM322" t="s">
        <v>3132</v>
      </c>
      <c r="AN322">
        <v>-6.73</v>
      </c>
      <c r="AO322" t="s">
        <v>3132</v>
      </c>
      <c r="AP322">
        <v>8.0244810275201001E-2</v>
      </c>
      <c r="AQ322">
        <f>(Table2[[#This Row],[Sharpe Ratio]]-AVERAGE(Table2[Sharpe Ratio]))/_xlfn.STDEV.P(Table2[Sharpe Ratio])</f>
        <v>0.17470489652444227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245</v>
      </c>
      <c r="AT322">
        <f>_xlfn.RANK.AVG(Table2[[#This Row],[6M Return vs Nifty Z-Score]],Table2[6M Return vs Nifty Z-Score])</f>
        <v>462</v>
      </c>
      <c r="AU322">
        <f>_xlfn.RANK.AVG(Table2[[#This Row],[Sharpe Ratio Z-Score]],Table2[Sharpe Ratio Z-Score])</f>
        <v>294</v>
      </c>
      <c r="AV322">
        <f>(Table2[[#This Row],[Rank 1Y]]+Table2[[#This Row],[Rank 6M]]+Table2[[#This Row],[Rank Sharpe]])/3</f>
        <v>333.66666666666669</v>
      </c>
    </row>
    <row r="323" spans="1:48" x14ac:dyDescent="0.3">
      <c r="A323" t="s">
        <v>774</v>
      </c>
      <c r="B323" t="s">
        <v>775</v>
      </c>
      <c r="C323" t="s">
        <v>3101</v>
      </c>
      <c r="D323" t="s">
        <v>141</v>
      </c>
      <c r="E323">
        <v>20421.82382994</v>
      </c>
      <c r="F323">
        <v>1453.4</v>
      </c>
      <c r="G323">
        <v>191.63842904781501</v>
      </c>
      <c r="H323">
        <f>(Table2[[#This Row],[1Y Return vs Nifty]]-AVERAGE(Table2[1Y Return vs Nifty]))/_xlfn.STDEV.P(Table2[1Y Return vs Nifty])</f>
        <v>2.3698268888596474</v>
      </c>
      <c r="I323">
        <v>-6.0290593905503798</v>
      </c>
      <c r="J323">
        <f>(Table2[[#This Row],[1M Return vs Nifty]]-AVERAGE(Table2[1M Return vs Nifty]))/_xlfn.STDEV.P(Table2[1M Return vs Nifty])</f>
        <v>-0.54476817320013693</v>
      </c>
      <c r="K323">
        <v>-1.8395709442181301</v>
      </c>
      <c r="L323">
        <f>(Table2[[#This Row],[6M Return vs Nifty]]-AVERAGE(Table2[6M Return vs Nifty]))/_xlfn.STDEV.P(Table2[6M Return vs Nifty])</f>
        <v>-0.34397781221000617</v>
      </c>
      <c r="M323">
        <v>-1.05564120922806</v>
      </c>
      <c r="N323">
        <f>(Table2[[#This Row],[1W Return vs Nifty]]-AVERAGE(Table2[1W Return vs Nifty]))/_xlfn.STDEV.P(Table2[1W Return vs Nifty])</f>
        <v>-0.11637857550757716</v>
      </c>
      <c r="O323">
        <v>1446.44</v>
      </c>
      <c r="P323">
        <v>1417.14752369598</v>
      </c>
      <c r="Q323">
        <v>1145.32707096998</v>
      </c>
      <c r="R323">
        <v>53.338078278148302</v>
      </c>
      <c r="S323" s="1">
        <f>(Table2[[#This Row],[Close Price]]-Table2[[#This Row],[20D EMA]])/Table2[[#This Row],[20D EMA]]</f>
        <v>4.8118138325820882E-3</v>
      </c>
      <c r="T323" s="1">
        <f>(Table2[[#This Row],[Close Price]]-Table2[[#This Row],[50D EMA]])/Table2[[#This Row],[50D EMA]]</f>
        <v>2.5581300251276674E-2</v>
      </c>
      <c r="U323" s="1">
        <f>(Table2[[#This Row],[Close Price]]-Table2[[#This Row],[200D EMA]])/Table2[[#This Row],[200D EMA]]</f>
        <v>0.26898249141104508</v>
      </c>
      <c r="V323">
        <v>0.81497719187042605</v>
      </c>
      <c r="W323">
        <v>1475</v>
      </c>
      <c r="X323">
        <v>1504</v>
      </c>
      <c r="Y323">
        <v>1391.35</v>
      </c>
      <c r="Z323">
        <v>1460</v>
      </c>
      <c r="AA323">
        <v>1371.25</v>
      </c>
      <c r="AB323">
        <v>1505.85</v>
      </c>
      <c r="AC323" s="1">
        <f>(Table2[[#This Row],[Close Price]]/Table2[[#This Row],[Day Low]])-1</f>
        <v>-1.4644067796610094E-2</v>
      </c>
      <c r="AD323" s="1">
        <f>(Table2[[#This Row],[Day High]]/Table2[[#This Row],[Close Price]])-1</f>
        <v>3.4814916746938041E-2</v>
      </c>
      <c r="AE323" s="1">
        <f>(Table2[[#This Row],[Close Price]]/Table2[[#This Row],[Current Week Low]])-1</f>
        <v>4.4596974161785541E-2</v>
      </c>
      <c r="AF323" s="1">
        <f>(Table2[[#This Row],[Current Week High]]/Table2[[#This Row],[Close Price]])-1</f>
        <v>4.5410760974267106E-3</v>
      </c>
      <c r="AG323" s="1">
        <f>(Table2[[#This Row],[Close Price]]/Table2[[#This Row],[Current Month Low]])-1</f>
        <v>5.9908842297174081E-2</v>
      </c>
      <c r="AH323" s="1">
        <f>(Table2[[#This Row],[Current Month High]]/Table2[[#This Row],[Close Price]])-1</f>
        <v>3.6087794137883433E-2</v>
      </c>
      <c r="AI323">
        <v>8.36658868859225</v>
      </c>
      <c r="AJ323">
        <v>227.34234234234199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0.11</v>
      </c>
      <c r="AM323" t="s">
        <v>3133</v>
      </c>
      <c r="AN323">
        <v>-1.64</v>
      </c>
      <c r="AO323" t="s">
        <v>3132</v>
      </c>
      <c r="AQ323">
        <f>(Table2[[#This Row],[Sharpe Ratio]]-AVERAGE(Table2[Sharpe Ratio]))/_xlfn.STDEV.P(Table2[Sharpe Ratio])</f>
        <v>-0.74145031068490286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0.62325201725702428</v>
      </c>
      <c r="AS323">
        <f>_xlfn.RANK.AVG(Table2[[#This Row],[1Y Return vs Nifty Z-Score]],Table2[1Y Return vs Nifty Z-Score])</f>
        <v>21</v>
      </c>
      <c r="AT323">
        <f>_xlfn.RANK.AVG(Table2[[#This Row],[6M Return vs Nifty Z-Score]],Table2[6M Return vs Nifty Z-Score])</f>
        <v>433</v>
      </c>
      <c r="AU323">
        <f>_xlfn.RANK.AVG(Table2[[#This Row],[Sharpe Ratio Z-Score]],Table2[Sharpe Ratio Z-Score])</f>
        <v>550.5</v>
      </c>
      <c r="AV323">
        <f>(Table2[[#This Row],[Rank 1Y]]+Table2[[#This Row],[Rank 6M]]+Table2[[#This Row],[Rank Sharpe]])/3</f>
        <v>334.83333333333331</v>
      </c>
    </row>
    <row r="324" spans="1:48" x14ac:dyDescent="0.3">
      <c r="A324" t="s">
        <v>120</v>
      </c>
      <c r="B324" t="s">
        <v>121</v>
      </c>
      <c r="C324" t="s">
        <v>3086</v>
      </c>
      <c r="D324" t="s">
        <v>18</v>
      </c>
      <c r="E324">
        <v>238874.86848682701</v>
      </c>
      <c r="F324">
        <v>169.16</v>
      </c>
      <c r="G324">
        <v>57.3609938137825</v>
      </c>
      <c r="H324">
        <f>(Table2[[#This Row],[1Y Return vs Nifty]]-AVERAGE(Table2[1Y Return vs Nifty]))/_xlfn.STDEV.P(Table2[1Y Return vs Nifty])</f>
        <v>0.3496094504303412</v>
      </c>
      <c r="I324">
        <v>1.20419647519115</v>
      </c>
      <c r="J324">
        <f>(Table2[[#This Row],[1M Return vs Nifty]]-AVERAGE(Table2[1M Return vs Nifty]))/_xlfn.STDEV.P(Table2[1M Return vs Nifty])</f>
        <v>0.14589510231894437</v>
      </c>
      <c r="K324">
        <v>-16.1914820161252</v>
      </c>
      <c r="L324">
        <f>(Table2[[#This Row],[6M Return vs Nifty]]-AVERAGE(Table2[6M Return vs Nifty]))/_xlfn.STDEV.P(Table2[6M Return vs Nifty])</f>
        <v>-0.81131785173840265</v>
      </c>
      <c r="M324">
        <v>-3.1654366560754998</v>
      </c>
      <c r="N324">
        <f>(Table2[[#This Row],[1W Return vs Nifty]]-AVERAGE(Table2[1W Return vs Nifty]))/_xlfn.STDEV.P(Table2[1W Return vs Nifty])</f>
        <v>-0.52439102978662</v>
      </c>
      <c r="O324">
        <v>172.05</v>
      </c>
      <c r="P324">
        <v>170.247076222229</v>
      </c>
      <c r="Q324">
        <v>152.02465492043399</v>
      </c>
      <c r="R324">
        <v>41.167186104438002</v>
      </c>
      <c r="S324" s="1">
        <f>(Table2[[#This Row],[Close Price]]-Table2[[#This Row],[20D EMA]])/Table2[[#This Row],[20D EMA]]</f>
        <v>-1.6797442603894302E-2</v>
      </c>
      <c r="T324" s="1">
        <f>(Table2[[#This Row],[Close Price]]-Table2[[#This Row],[50D EMA]])/Table2[[#This Row],[50D EMA]]</f>
        <v>-6.385285705641168E-3</v>
      </c>
      <c r="U324" s="1">
        <f>(Table2[[#This Row],[Close Price]]-Table2[[#This Row],[200D EMA]])/Table2[[#This Row],[200D EMA]]</f>
        <v>0.11271425078079757</v>
      </c>
      <c r="V324">
        <v>1.0899339797746801</v>
      </c>
      <c r="W324">
        <v>167.36</v>
      </c>
      <c r="X324">
        <v>168.69</v>
      </c>
      <c r="Y324">
        <v>167.79</v>
      </c>
      <c r="Z324">
        <v>171</v>
      </c>
      <c r="AA324">
        <v>166.28</v>
      </c>
      <c r="AB324">
        <v>182.49</v>
      </c>
      <c r="AC324" s="1">
        <f>(Table2[[#This Row],[Close Price]]/Table2[[#This Row],[Day Low]])-1</f>
        <v>1.0755258126194933E-2</v>
      </c>
      <c r="AD324" s="1">
        <f>(Table2[[#This Row],[Day High]]/Table2[[#This Row],[Close Price]])-1</f>
        <v>-2.7784346181130015E-3</v>
      </c>
      <c r="AE324" s="1">
        <f>(Table2[[#This Row],[Close Price]]/Table2[[#This Row],[Current Week Low]])-1</f>
        <v>8.1649681149056352E-3</v>
      </c>
      <c r="AF324" s="1">
        <f>(Table2[[#This Row],[Current Week High]]/Table2[[#This Row],[Close Price]])-1</f>
        <v>1.0877275951761689E-2</v>
      </c>
      <c r="AG324" s="1">
        <f>(Table2[[#This Row],[Close Price]]/Table2[[#This Row],[Current Month Low]])-1</f>
        <v>1.7320182824152042E-2</v>
      </c>
      <c r="AH324" s="1">
        <f>(Table2[[#This Row],[Current Month High]]/Table2[[#This Row],[Close Price]])-1</f>
        <v>7.8801135020099444E-2</v>
      </c>
      <c r="AI324">
        <v>16.339560179711501</v>
      </c>
      <c r="AJ324">
        <v>97.847953216374194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-0.02</v>
      </c>
      <c r="AM324" t="s">
        <v>3132</v>
      </c>
      <c r="AN324">
        <v>-4.3499999999999996</v>
      </c>
      <c r="AO324" t="s">
        <v>3132</v>
      </c>
      <c r="AP324">
        <v>0.116086632585387</v>
      </c>
      <c r="AQ324">
        <f>(Table2[[#This Row],[Sharpe Ratio]]-AVERAGE(Table2[Sharpe Ratio]))/_xlfn.STDEV.P(Table2[Sharpe Ratio])</f>
        <v>0.5839110748770987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-0.25629325389863844</v>
      </c>
      <c r="AS324">
        <f>_xlfn.RANK.AVG(Table2[[#This Row],[1Y Return vs Nifty Z-Score]],Table2[1Y Return vs Nifty Z-Score])</f>
        <v>201</v>
      </c>
      <c r="AT324">
        <f>_xlfn.RANK.AVG(Table2[[#This Row],[6M Return vs Nifty Z-Score]],Table2[6M Return vs Nifty Z-Score])</f>
        <v>602</v>
      </c>
      <c r="AU324">
        <f>_xlfn.RANK.AVG(Table2[[#This Row],[Sharpe Ratio Z-Score]],Table2[Sharpe Ratio Z-Score])</f>
        <v>202</v>
      </c>
      <c r="AV324">
        <f>(Table2[[#This Row],[Rank 1Y]]+Table2[[#This Row],[Rank 6M]]+Table2[[#This Row],[Rank Sharpe]])/3</f>
        <v>335</v>
      </c>
    </row>
    <row r="325" spans="1:48" x14ac:dyDescent="0.3">
      <c r="A325" t="s">
        <v>1584</v>
      </c>
      <c r="B325" t="s">
        <v>1585</v>
      </c>
      <c r="C325" t="s">
        <v>3088</v>
      </c>
      <c r="D325" t="s">
        <v>57</v>
      </c>
      <c r="E325">
        <v>5779.8110552799999</v>
      </c>
      <c r="F325">
        <v>64.36</v>
      </c>
      <c r="G325">
        <v>77.711199235834499</v>
      </c>
      <c r="H325">
        <f>(Table2[[#This Row],[1Y Return vs Nifty]]-AVERAGE(Table2[1Y Return vs Nifty]))/_xlfn.STDEV.P(Table2[1Y Return vs Nifty])</f>
        <v>0.65578032566037614</v>
      </c>
      <c r="I325">
        <v>-18.737160631633099</v>
      </c>
      <c r="J325">
        <f>(Table2[[#This Row],[1M Return vs Nifty]]-AVERAGE(Table2[1M Return vs Nifty]))/_xlfn.STDEV.P(Table2[1M Return vs Nifty])</f>
        <v>-1.758193910061514</v>
      </c>
      <c r="K325">
        <v>-13.694621869075799</v>
      </c>
      <c r="L325">
        <f>(Table2[[#This Row],[6M Return vs Nifty]]-AVERAGE(Table2[6M Return vs Nifty]))/_xlfn.STDEV.P(Table2[6M Return vs Nifty])</f>
        <v>-0.730012810620705</v>
      </c>
      <c r="M325">
        <v>-0.19047867799228299</v>
      </c>
      <c r="N325">
        <f>(Table2[[#This Row],[1W Return vs Nifty]]-AVERAGE(Table2[1W Return vs Nifty]))/_xlfn.STDEV.P(Table2[1W Return vs Nifty])</f>
        <v>5.0934842599966904E-2</v>
      </c>
      <c r="O325">
        <v>67.75</v>
      </c>
      <c r="P325">
        <v>69.424617283342499</v>
      </c>
      <c r="Q325">
        <v>62.124865799079899</v>
      </c>
      <c r="R325">
        <v>35.510495797713702</v>
      </c>
      <c r="S325" s="1">
        <f>(Table2[[#This Row],[Close Price]]-Table2[[#This Row],[20D EMA]])/Table2[[#This Row],[20D EMA]]</f>
        <v>-5.0036900369003698E-2</v>
      </c>
      <c r="T325" s="1">
        <f>(Table2[[#This Row],[Close Price]]-Table2[[#This Row],[50D EMA]])/Table2[[#This Row],[50D EMA]]</f>
        <v>-7.2951317292428E-2</v>
      </c>
      <c r="U325" s="1">
        <f>(Table2[[#This Row],[Close Price]]-Table2[[#This Row],[200D EMA]])/Table2[[#This Row],[200D EMA]]</f>
        <v>3.5978093025566003E-2</v>
      </c>
      <c r="V325">
        <v>0.75438711693895599</v>
      </c>
      <c r="W325">
        <v>63.7</v>
      </c>
      <c r="X325">
        <v>64.64</v>
      </c>
      <c r="Y325">
        <v>63.26</v>
      </c>
      <c r="Z325">
        <v>65.989999999999995</v>
      </c>
      <c r="AA325">
        <v>61.5</v>
      </c>
      <c r="AB325">
        <v>69.260000000000005</v>
      </c>
      <c r="AC325" s="1">
        <f>(Table2[[#This Row],[Close Price]]/Table2[[#This Row],[Day Low]])-1</f>
        <v>1.0361067503924515E-2</v>
      </c>
      <c r="AD325" s="1">
        <f>(Table2[[#This Row],[Day High]]/Table2[[#This Row],[Close Price]])-1</f>
        <v>4.3505282784337407E-3</v>
      </c>
      <c r="AE325" s="1">
        <f>(Table2[[#This Row],[Close Price]]/Table2[[#This Row],[Current Week Low]])-1</f>
        <v>1.7388555169143283E-2</v>
      </c>
      <c r="AF325" s="1">
        <f>(Table2[[#This Row],[Current Week High]]/Table2[[#This Row],[Close Price]])-1</f>
        <v>2.5326289620882569E-2</v>
      </c>
      <c r="AG325" s="1">
        <f>(Table2[[#This Row],[Close Price]]/Table2[[#This Row],[Current Month Low]])-1</f>
        <v>4.65040650406503E-2</v>
      </c>
      <c r="AH325" s="1">
        <f>(Table2[[#This Row],[Current Month High]]/Table2[[#This Row],[Close Price]])-1</f>
        <v>7.6134244872591683E-2</v>
      </c>
      <c r="AI325">
        <v>54.801118707271598</v>
      </c>
      <c r="AJ325">
        <v>128.632326820603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-7.0000000000000007E-2</v>
      </c>
      <c r="AM325" t="s">
        <v>3132</v>
      </c>
      <c r="AN325">
        <v>-5.85</v>
      </c>
      <c r="AO325" t="s">
        <v>3132</v>
      </c>
      <c r="AP325">
        <v>7.6697780202704999E-2</v>
      </c>
      <c r="AQ325">
        <f>(Table2[[#This Row],[Sharpe Ratio]]-AVERAGE(Table2[Sharpe Ratio]))/_xlfn.STDEV.P(Table2[Sharpe Ratio])</f>
        <v>0.13420844497946771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131</v>
      </c>
      <c r="AT325">
        <f>_xlfn.RANK.AVG(Table2[[#This Row],[6M Return vs Nifty Z-Score]],Table2[6M Return vs Nifty Z-Score])</f>
        <v>566</v>
      </c>
      <c r="AU325">
        <f>_xlfn.RANK.AVG(Table2[[#This Row],[Sharpe Ratio Z-Score]],Table2[Sharpe Ratio Z-Score])</f>
        <v>308</v>
      </c>
      <c r="AV325">
        <f>(Table2[[#This Row],[Rank 1Y]]+Table2[[#This Row],[Rank 6M]]+Table2[[#This Row],[Rank Sharpe]])/3</f>
        <v>335</v>
      </c>
    </row>
    <row r="326" spans="1:48" x14ac:dyDescent="0.3">
      <c r="A326" t="s">
        <v>1006</v>
      </c>
      <c r="B326" t="s">
        <v>1007</v>
      </c>
      <c r="C326" t="s">
        <v>3100</v>
      </c>
      <c r="D326" t="s">
        <v>728</v>
      </c>
      <c r="E326">
        <v>13391.433134729999</v>
      </c>
      <c r="F326">
        <v>10296.450000000001</v>
      </c>
      <c r="G326">
        <v>-3.5284086422818199</v>
      </c>
      <c r="H326">
        <f>(Table2[[#This Row],[1Y Return vs Nifty]]-AVERAGE(Table2[1Y Return vs Nifty]))/_xlfn.STDEV.P(Table2[1Y Return vs Nifty])</f>
        <v>-0.566477697368447</v>
      </c>
      <c r="I326">
        <v>17.228266411334101</v>
      </c>
      <c r="J326">
        <f>(Table2[[#This Row],[1M Return vs Nifty]]-AVERAGE(Table2[1M Return vs Nifty]))/_xlfn.STDEV.P(Table2[1M Return vs Nifty])</f>
        <v>1.6759442025672111</v>
      </c>
      <c r="K326">
        <v>21.7599451191304</v>
      </c>
      <c r="L326">
        <f>(Table2[[#This Row],[6M Return vs Nifty]]-AVERAGE(Table2[6M Return vs Nifty]))/_xlfn.STDEV.P(Table2[6M Return vs Nifty])</f>
        <v>0.42449118920994239</v>
      </c>
      <c r="M326">
        <v>15.873005293977601</v>
      </c>
      <c r="N326">
        <f>(Table2[[#This Row],[1W Return vs Nifty]]-AVERAGE(Table2[1W Return vs Nifty]))/_xlfn.STDEV.P(Table2[1W Return vs Nifty])</f>
        <v>3.1574452531087016</v>
      </c>
      <c r="O326">
        <v>9435.67</v>
      </c>
      <c r="P326">
        <v>8809.7359582886693</v>
      </c>
      <c r="Q326">
        <v>8005.3698433016898</v>
      </c>
      <c r="R326">
        <v>77.988899218440494</v>
      </c>
      <c r="S326" s="1">
        <f>(Table2[[#This Row],[Close Price]]-Table2[[#This Row],[20D EMA]])/Table2[[#This Row],[20D EMA]]</f>
        <v>9.122616623938741E-2</v>
      </c>
      <c r="T326" s="1">
        <f>(Table2[[#This Row],[Close Price]]-Table2[[#This Row],[50D EMA]])/Table2[[#This Row],[50D EMA]]</f>
        <v>0.16875807047458122</v>
      </c>
      <c r="U326" s="1">
        <f>(Table2[[#This Row],[Close Price]]-Table2[[#This Row],[200D EMA]])/Table2[[#This Row],[200D EMA]]</f>
        <v>0.28619291819669268</v>
      </c>
      <c r="V326">
        <v>1.9857774597572799</v>
      </c>
      <c r="W326">
        <v>10030</v>
      </c>
      <c r="X326">
        <v>10300</v>
      </c>
      <c r="Y326">
        <v>10083.700000000001</v>
      </c>
      <c r="Z326">
        <v>10699</v>
      </c>
      <c r="AA326">
        <v>8760</v>
      </c>
      <c r="AB326">
        <v>10789.95</v>
      </c>
      <c r="AC326" s="1">
        <f>(Table2[[#This Row],[Close Price]]/Table2[[#This Row],[Day Low]])-1</f>
        <v>2.6565304087736941E-2</v>
      </c>
      <c r="AD326" s="1">
        <f>(Table2[[#This Row],[Day High]]/Table2[[#This Row],[Close Price]])-1</f>
        <v>3.4477902578067265E-4</v>
      </c>
      <c r="AE326" s="1">
        <f>(Table2[[#This Row],[Close Price]]/Table2[[#This Row],[Current Week Low]])-1</f>
        <v>2.1098406338942999E-2</v>
      </c>
      <c r="AF326" s="1">
        <f>(Table2[[#This Row],[Current Week High]]/Table2[[#This Row],[Close Price]])-1</f>
        <v>3.9095999106488089E-2</v>
      </c>
      <c r="AG326" s="1">
        <f>(Table2[[#This Row],[Close Price]]/Table2[[#This Row],[Current Month Low]])-1</f>
        <v>0.1753938356164384</v>
      </c>
      <c r="AH326" s="1">
        <f>(Table2[[#This Row],[Current Month High]]/Table2[[#This Row],[Close Price]])-1</f>
        <v>4.7929140626138178E-2</v>
      </c>
      <c r="AI326">
        <v>4.7929140626138098</v>
      </c>
      <c r="AJ326">
        <v>56.215104988469399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0.4</v>
      </c>
      <c r="AM326" t="s">
        <v>3133</v>
      </c>
      <c r="AN326">
        <v>17.27</v>
      </c>
      <c r="AO326" t="s">
        <v>3133</v>
      </c>
      <c r="AP326">
        <v>8.1666454765489005E-2</v>
      </c>
      <c r="AQ326">
        <f>(Table2[[#This Row],[Sharpe Ratio]]-AVERAGE(Table2[Sharpe Ratio]))/_xlfn.STDEV.P(Table2[Sharpe Ratio])</f>
        <v>0.19093581536032792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4.8823387628777359</v>
      </c>
      <c r="AS326">
        <f>_xlfn.RANK.AVG(Table2[[#This Row],[1Y Return vs Nifty Z-Score]],Table2[1Y Return vs Nifty Z-Score])</f>
        <v>515</v>
      </c>
      <c r="AT326">
        <f>_xlfn.RANK.AVG(Table2[[#This Row],[6M Return vs Nifty Z-Score]],Table2[6M Return vs Nifty Z-Score])</f>
        <v>205</v>
      </c>
      <c r="AU326">
        <f>_xlfn.RANK.AVG(Table2[[#This Row],[Sharpe Ratio Z-Score]],Table2[Sharpe Ratio Z-Score])</f>
        <v>288</v>
      </c>
      <c r="AV326">
        <f>(Table2[[#This Row],[Rank 1Y]]+Table2[[#This Row],[Rank 6M]]+Table2[[#This Row],[Rank Sharpe]])/3</f>
        <v>336</v>
      </c>
    </row>
    <row r="327" spans="1:48" x14ac:dyDescent="0.3">
      <c r="A327" t="s">
        <v>1029</v>
      </c>
      <c r="B327" t="s">
        <v>1030</v>
      </c>
      <c r="C327" t="s">
        <v>3093</v>
      </c>
      <c r="D327" t="s">
        <v>260</v>
      </c>
      <c r="E327">
        <v>12808.181790614901</v>
      </c>
      <c r="F327">
        <v>5369.05</v>
      </c>
      <c r="G327">
        <v>-13.247182747088001</v>
      </c>
      <c r="H327">
        <f>(Table2[[#This Row],[1Y Return vs Nifty]]-AVERAGE(Table2[1Y Return vs Nifty]))/_xlfn.STDEV.P(Table2[1Y Return vs Nifty])</f>
        <v>-0.71269762547821769</v>
      </c>
      <c r="I327">
        <v>-0.89057665088870397</v>
      </c>
      <c r="J327">
        <f>(Table2[[#This Row],[1M Return vs Nifty]]-AVERAGE(Table2[1M Return vs Nifty]))/_xlfn.STDEV.P(Table2[1M Return vs Nifty])</f>
        <v>-5.4123104638170903E-2</v>
      </c>
      <c r="K327">
        <v>17.651225621729299</v>
      </c>
      <c r="L327">
        <f>(Table2[[#This Row],[6M Return vs Nifty]]-AVERAGE(Table2[6M Return vs Nifty]))/_xlfn.STDEV.P(Table2[6M Return vs Nifty])</f>
        <v>0.29069931141011895</v>
      </c>
      <c r="M327">
        <v>-1.5093172157222801</v>
      </c>
      <c r="N327">
        <f>(Table2[[#This Row],[1W Return vs Nifty]]-AVERAGE(Table2[1W Return vs Nifty]))/_xlfn.STDEV.P(Table2[1W Return vs Nifty])</f>
        <v>-0.20411478762890647</v>
      </c>
      <c r="O327">
        <v>5301.54</v>
      </c>
      <c r="P327">
        <v>5123.6653927246898</v>
      </c>
      <c r="Q327">
        <v>4684.6312722857201</v>
      </c>
      <c r="R327">
        <v>55.835346290483898</v>
      </c>
      <c r="S327" s="1">
        <f>(Table2[[#This Row],[Close Price]]-Table2[[#This Row],[20D EMA]])/Table2[[#This Row],[20D EMA]]</f>
        <v>1.2734035770738355E-2</v>
      </c>
      <c r="T327" s="1">
        <f>(Table2[[#This Row],[Close Price]]-Table2[[#This Row],[50D EMA]])/Table2[[#This Row],[50D EMA]]</f>
        <v>4.78923950857022E-2</v>
      </c>
      <c r="U327" s="1">
        <f>(Table2[[#This Row],[Close Price]]-Table2[[#This Row],[200D EMA]])/Table2[[#This Row],[200D EMA]]</f>
        <v>0.14609874031352296</v>
      </c>
      <c r="V327">
        <v>0.50395225197043103</v>
      </c>
      <c r="W327">
        <v>5372</v>
      </c>
      <c r="X327">
        <v>5519.95</v>
      </c>
      <c r="Y327">
        <v>5200</v>
      </c>
      <c r="Z327">
        <v>5445</v>
      </c>
      <c r="AA327">
        <v>5091.05</v>
      </c>
      <c r="AB327">
        <v>5637.9</v>
      </c>
      <c r="AC327" s="1">
        <f>(Table2[[#This Row],[Close Price]]/Table2[[#This Row],[Day Low]])-1</f>
        <v>-5.4914370811609547E-4</v>
      </c>
      <c r="AD327" s="1">
        <f>(Table2[[#This Row],[Day High]]/Table2[[#This Row],[Close Price]])-1</f>
        <v>2.8105530773600451E-2</v>
      </c>
      <c r="AE327" s="1">
        <f>(Table2[[#This Row],[Close Price]]/Table2[[#This Row],[Current Week Low]])-1</f>
        <v>3.2509615384615387E-2</v>
      </c>
      <c r="AF327" s="1">
        <f>(Table2[[#This Row],[Current Week High]]/Table2[[#This Row],[Close Price]])-1</f>
        <v>1.4145891731311755E-2</v>
      </c>
      <c r="AG327" s="1">
        <f>(Table2[[#This Row],[Close Price]]/Table2[[#This Row],[Current Month Low]])-1</f>
        <v>5.4605631451272396E-2</v>
      </c>
      <c r="AH327" s="1">
        <f>(Table2[[#This Row],[Current Month High]]/Table2[[#This Row],[Close Price]])-1</f>
        <v>5.0074035443886666E-2</v>
      </c>
      <c r="AI327">
        <v>8.7715703895475006</v>
      </c>
      <c r="AJ327">
        <v>41.961370156396598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0.18</v>
      </c>
      <c r="AM327" t="s">
        <v>3133</v>
      </c>
      <c r="AN327">
        <v>3.1</v>
      </c>
      <c r="AO327" t="s">
        <v>3133</v>
      </c>
      <c r="AP327">
        <v>0.12320078349972</v>
      </c>
      <c r="AQ327">
        <f>(Table2[[#This Row],[Sharpe Ratio]]-AVERAGE(Table2[Sharpe Ratio]))/_xlfn.STDEV.P(Table2[Sharpe Ratio])</f>
        <v>0.6651333543327651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-1.5102852002411016E-2</v>
      </c>
      <c r="AS327">
        <f>_xlfn.RANK.AVG(Table2[[#This Row],[1Y Return vs Nifty Z-Score]],Table2[1Y Return vs Nifty Z-Score])</f>
        <v>586</v>
      </c>
      <c r="AT327">
        <f>_xlfn.RANK.AVG(Table2[[#This Row],[6M Return vs Nifty Z-Score]],Table2[6M Return vs Nifty Z-Score])</f>
        <v>244</v>
      </c>
      <c r="AU327">
        <f>_xlfn.RANK.AVG(Table2[[#This Row],[Sharpe Ratio Z-Score]],Table2[Sharpe Ratio Z-Score])</f>
        <v>183</v>
      </c>
      <c r="AV327">
        <f>(Table2[[#This Row],[Rank 1Y]]+Table2[[#This Row],[Rank 6M]]+Table2[[#This Row],[Rank Sharpe]])/3</f>
        <v>337.66666666666669</v>
      </c>
    </row>
    <row r="328" spans="1:48" x14ac:dyDescent="0.3">
      <c r="A328" t="s">
        <v>1475</v>
      </c>
      <c r="B328" t="s">
        <v>1476</v>
      </c>
      <c r="C328" t="s">
        <v>3102</v>
      </c>
      <c r="D328" t="s">
        <v>377</v>
      </c>
      <c r="E328">
        <v>6858.9177503000001</v>
      </c>
      <c r="F328">
        <v>352.7</v>
      </c>
      <c r="G328">
        <v>35.843420360166</v>
      </c>
      <c r="H328">
        <f>(Table2[[#This Row],[1Y Return vs Nifty]]-AVERAGE(Table2[1Y Return vs Nifty]))/_xlfn.STDEV.P(Table2[1Y Return vs Nifty])</f>
        <v>2.587540644956907E-2</v>
      </c>
      <c r="I328">
        <v>2.96258659333663</v>
      </c>
      <c r="J328">
        <f>(Table2[[#This Row],[1M Return vs Nifty]]-AVERAGE(Table2[1M Return vs Nifty]))/_xlfn.STDEV.P(Table2[1M Return vs Nifty])</f>
        <v>0.31379397126269348</v>
      </c>
      <c r="K328">
        <v>30.1885343430923</v>
      </c>
      <c r="L328">
        <f>(Table2[[#This Row],[6M Return vs Nifty]]-AVERAGE(Table2[6M Return vs Nifty]))/_xlfn.STDEV.P(Table2[6M Return vs Nifty])</f>
        <v>0.6989506114680234</v>
      </c>
      <c r="M328">
        <v>4.4412131808858497</v>
      </c>
      <c r="N328">
        <f>(Table2[[#This Row],[1W Return vs Nifty]]-AVERAGE(Table2[1W Return vs Nifty]))/_xlfn.STDEV.P(Table2[1W Return vs Nifty])</f>
        <v>0.94665578352290958</v>
      </c>
      <c r="O328">
        <v>340.99</v>
      </c>
      <c r="P328">
        <v>324.92117732492102</v>
      </c>
      <c r="Q328">
        <v>279.55031608272401</v>
      </c>
      <c r="R328">
        <v>58.377370454930002</v>
      </c>
      <c r="S328" s="1">
        <f>(Table2[[#This Row],[Close Price]]-Table2[[#This Row],[20D EMA]])/Table2[[#This Row],[20D EMA]]</f>
        <v>3.4341183025895124E-2</v>
      </c>
      <c r="T328" s="1">
        <f>(Table2[[#This Row],[Close Price]]-Table2[[#This Row],[50D EMA]])/Table2[[#This Row],[50D EMA]]</f>
        <v>8.5494035518959607E-2</v>
      </c>
      <c r="U328" s="1">
        <f>(Table2[[#This Row],[Close Price]]-Table2[[#This Row],[200D EMA]])/Table2[[#This Row],[200D EMA]]</f>
        <v>0.26166911539327203</v>
      </c>
      <c r="V328">
        <v>1.16616872028078</v>
      </c>
      <c r="W328">
        <v>348.75</v>
      </c>
      <c r="X328">
        <v>356.2</v>
      </c>
      <c r="Y328">
        <v>339.9</v>
      </c>
      <c r="Z328">
        <v>361.3</v>
      </c>
      <c r="AA328">
        <v>322.3</v>
      </c>
      <c r="AB328">
        <v>373.2</v>
      </c>
      <c r="AC328" s="1">
        <f>(Table2[[#This Row],[Close Price]]/Table2[[#This Row],[Day Low]])-1</f>
        <v>1.1326164874551958E-2</v>
      </c>
      <c r="AD328" s="1">
        <f>(Table2[[#This Row],[Day High]]/Table2[[#This Row],[Close Price]])-1</f>
        <v>9.9234476892542389E-3</v>
      </c>
      <c r="AE328" s="1">
        <f>(Table2[[#This Row],[Close Price]]/Table2[[#This Row],[Current Week Low]])-1</f>
        <v>3.7658134745513383E-2</v>
      </c>
      <c r="AF328" s="1">
        <f>(Table2[[#This Row],[Current Week High]]/Table2[[#This Row],[Close Price]])-1</f>
        <v>2.438332860788206E-2</v>
      </c>
      <c r="AG328" s="1">
        <f>(Table2[[#This Row],[Close Price]]/Table2[[#This Row],[Current Month Low]])-1</f>
        <v>9.432206019236733E-2</v>
      </c>
      <c r="AH328" s="1">
        <f>(Table2[[#This Row],[Current Month High]]/Table2[[#This Row],[Close Price]])-1</f>
        <v>5.8123050751346828E-2</v>
      </c>
      <c r="AI328">
        <v>5.8123050751346801</v>
      </c>
      <c r="AJ328">
        <v>71.964895173086305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0.31</v>
      </c>
      <c r="AM328" t="s">
        <v>3133</v>
      </c>
      <c r="AN328">
        <v>4.0999999999999996</v>
      </c>
      <c r="AO328" t="s">
        <v>3133</v>
      </c>
      <c r="AP328">
        <v>-3.292801243808E-3</v>
      </c>
      <c r="AQ328">
        <f>(Table2[[#This Row],[Sharpe Ratio]]-AVERAGE(Table2[Sharpe Ratio]))/_xlfn.STDEV.P(Table2[Sharpe Ratio])</f>
        <v>-0.77904423103282594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1.2062315416703697</v>
      </c>
      <c r="AS328">
        <f>_xlfn.RANK.AVG(Table2[[#This Row],[1Y Return vs Nifty Z-Score]],Table2[1Y Return vs Nifty Z-Score])</f>
        <v>287</v>
      </c>
      <c r="AT328">
        <f>_xlfn.RANK.AVG(Table2[[#This Row],[6M Return vs Nifty Z-Score]],Table2[6M Return vs Nifty Z-Score])</f>
        <v>145</v>
      </c>
      <c r="AU328">
        <f>_xlfn.RANK.AVG(Table2[[#This Row],[Sharpe Ratio Z-Score]],Table2[Sharpe Ratio Z-Score])</f>
        <v>581</v>
      </c>
      <c r="AV328">
        <f>(Table2[[#This Row],[Rank 1Y]]+Table2[[#This Row],[Rank 6M]]+Table2[[#This Row],[Rank Sharpe]])/3</f>
        <v>337.66666666666669</v>
      </c>
    </row>
    <row r="329" spans="1:48" x14ac:dyDescent="0.3">
      <c r="A329" t="s">
        <v>1676</v>
      </c>
      <c r="B329" t="s">
        <v>1677</v>
      </c>
      <c r="C329" t="s">
        <v>3093</v>
      </c>
      <c r="D329" t="s">
        <v>206</v>
      </c>
      <c r="E329">
        <v>4863.9833865000001</v>
      </c>
      <c r="F329">
        <v>680.1</v>
      </c>
      <c r="G329">
        <v>26.490843782927801</v>
      </c>
      <c r="H329">
        <f>(Table2[[#This Row],[1Y Return vs Nifty]]-AVERAGE(Table2[1Y Return vs Nifty]))/_xlfn.STDEV.P(Table2[1Y Return vs Nifty])</f>
        <v>-0.11483504324476165</v>
      </c>
      <c r="I329">
        <v>-0.92266013396433699</v>
      </c>
      <c r="J329">
        <f>(Table2[[#This Row],[1M Return vs Nifty]]-AVERAGE(Table2[1M Return vs Nifty]))/_xlfn.STDEV.P(Table2[1M Return vs Nifty])</f>
        <v>-5.7186577564108394E-2</v>
      </c>
      <c r="K329">
        <v>-12.817358656663499</v>
      </c>
      <c r="L329">
        <f>(Table2[[#This Row],[6M Return vs Nifty]]-AVERAGE(Table2[6M Return vs Nifty]))/_xlfn.STDEV.P(Table2[6M Return vs Nifty])</f>
        <v>-0.70144656447331333</v>
      </c>
      <c r="M329">
        <v>-0.70594518607104695</v>
      </c>
      <c r="N329">
        <f>(Table2[[#This Row],[1W Return vs Nifty]]-AVERAGE(Table2[1W Return vs Nifty]))/_xlfn.STDEV.P(Table2[1W Return vs Nifty])</f>
        <v>-4.8751008639370159E-2</v>
      </c>
      <c r="O329">
        <v>698.17</v>
      </c>
      <c r="P329">
        <v>677.71043229111206</v>
      </c>
      <c r="Q329">
        <v>603.494837182222</v>
      </c>
      <c r="R329">
        <v>40.868097587275301</v>
      </c>
      <c r="S329" s="1">
        <f>(Table2[[#This Row],[Close Price]]-Table2[[#This Row],[20D EMA]])/Table2[[#This Row],[20D EMA]]</f>
        <v>-2.5881948522566048E-2</v>
      </c>
      <c r="T329" s="1">
        <f>(Table2[[#This Row],[Close Price]]-Table2[[#This Row],[50D EMA]])/Table2[[#This Row],[50D EMA]]</f>
        <v>3.5259420469737172E-3</v>
      </c>
      <c r="U329" s="1">
        <f>(Table2[[#This Row],[Close Price]]-Table2[[#This Row],[200D EMA]])/Table2[[#This Row],[200D EMA]]</f>
        <v>0.12693590416689432</v>
      </c>
      <c r="V329">
        <v>1.1181898649820701</v>
      </c>
      <c r="W329">
        <v>675.6</v>
      </c>
      <c r="X329">
        <v>689.6</v>
      </c>
      <c r="Y329">
        <v>674</v>
      </c>
      <c r="Z329">
        <v>692.55</v>
      </c>
      <c r="AA329">
        <v>663.4</v>
      </c>
      <c r="AB329">
        <v>767.45</v>
      </c>
      <c r="AC329" s="1">
        <f>(Table2[[#This Row],[Close Price]]/Table2[[#This Row],[Day Low]])-1</f>
        <v>6.6607460035523758E-3</v>
      </c>
      <c r="AD329" s="1">
        <f>(Table2[[#This Row],[Day High]]/Table2[[#This Row],[Close Price]])-1</f>
        <v>1.3968534039111802E-2</v>
      </c>
      <c r="AE329" s="1">
        <f>(Table2[[#This Row],[Close Price]]/Table2[[#This Row],[Current Week Low]])-1</f>
        <v>9.0504451038575517E-3</v>
      </c>
      <c r="AF329" s="1">
        <f>(Table2[[#This Row],[Current Week High]]/Table2[[#This Row],[Close Price]])-1</f>
        <v>1.8306131451257146E-2</v>
      </c>
      <c r="AG329" s="1">
        <f>(Table2[[#This Row],[Close Price]]/Table2[[#This Row],[Current Month Low]])-1</f>
        <v>2.517334941211935E-2</v>
      </c>
      <c r="AH329" s="1">
        <f>(Table2[[#This Row],[Current Month High]]/Table2[[#This Row],[Close Price]])-1</f>
        <v>0.12843699455962354</v>
      </c>
      <c r="AI329">
        <v>17.504778709013301</v>
      </c>
      <c r="AJ329">
        <v>65.575167376749803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0.01</v>
      </c>
      <c r="AM329" t="s">
        <v>3133</v>
      </c>
      <c r="AN329">
        <v>-1.01</v>
      </c>
      <c r="AO329" t="s">
        <v>3132</v>
      </c>
      <c r="AP329">
        <v>0.13914890225534099</v>
      </c>
      <c r="AQ329">
        <f>(Table2[[#This Row],[Sharpe Ratio]]-AVERAGE(Table2[Sharpe Ratio]))/_xlfn.STDEV.P(Table2[Sharpe Ratio])</f>
        <v>0.84721306756339865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-7.5006126358154901E-2</v>
      </c>
      <c r="AS329">
        <f>_xlfn.RANK.AVG(Table2[[#This Row],[1Y Return vs Nifty Z-Score]],Table2[1Y Return vs Nifty Z-Score])</f>
        <v>321</v>
      </c>
      <c r="AT329">
        <f>_xlfn.RANK.AVG(Table2[[#This Row],[6M Return vs Nifty Z-Score]],Table2[6M Return vs Nifty Z-Score])</f>
        <v>554</v>
      </c>
      <c r="AU329">
        <f>_xlfn.RANK.AVG(Table2[[#This Row],[Sharpe Ratio Z-Score]],Table2[Sharpe Ratio Z-Score])</f>
        <v>144</v>
      </c>
      <c r="AV329">
        <f>(Table2[[#This Row],[Rank 1Y]]+Table2[[#This Row],[Rank 6M]]+Table2[[#This Row],[Rank Sharpe]])/3</f>
        <v>339.66666666666669</v>
      </c>
    </row>
    <row r="330" spans="1:48" x14ac:dyDescent="0.3">
      <c r="A330" t="s">
        <v>1118</v>
      </c>
      <c r="B330" t="s">
        <v>1119</v>
      </c>
      <c r="C330" t="s">
        <v>3102</v>
      </c>
      <c r="D330" t="s">
        <v>539</v>
      </c>
      <c r="E330">
        <v>11020.008820499999</v>
      </c>
      <c r="F330">
        <v>697.5</v>
      </c>
      <c r="G330">
        <v>40.399130235427599</v>
      </c>
      <c r="H330">
        <f>(Table2[[#This Row],[1Y Return vs Nifty]]-AVERAGE(Table2[1Y Return vs Nifty]))/_xlfn.STDEV.P(Table2[1Y Return vs Nifty])</f>
        <v>9.4416517012093831E-2</v>
      </c>
      <c r="I330">
        <v>18.5298733546786</v>
      </c>
      <c r="J330">
        <f>(Table2[[#This Row],[1M Return vs Nifty]]-AVERAGE(Table2[1M Return vs Nifty]))/_xlfn.STDEV.P(Table2[1M Return vs Nifty])</f>
        <v>1.8002273928227146</v>
      </c>
      <c r="K330">
        <v>31.716266214975601</v>
      </c>
      <c r="L330">
        <f>(Table2[[#This Row],[6M Return vs Nifty]]-AVERAGE(Table2[6M Return vs Nifty]))/_xlfn.STDEV.P(Table2[6M Return vs Nifty])</f>
        <v>0.7486980123415059</v>
      </c>
      <c r="M330">
        <v>12.8788167851294</v>
      </c>
      <c r="N330">
        <f>(Table2[[#This Row],[1W Return vs Nifty]]-AVERAGE(Table2[1W Return vs Nifty]))/_xlfn.STDEV.P(Table2[1W Return vs Nifty])</f>
        <v>2.5784003964640752</v>
      </c>
      <c r="O330">
        <v>621.61</v>
      </c>
      <c r="P330">
        <v>579.33207665204395</v>
      </c>
      <c r="Q330">
        <v>515.416943787577</v>
      </c>
      <c r="R330">
        <v>72.354559008866204</v>
      </c>
      <c r="S330" s="1">
        <f>(Table2[[#This Row],[Close Price]]-Table2[[#This Row],[20D EMA]])/Table2[[#This Row],[20D EMA]]</f>
        <v>0.122086195524525</v>
      </c>
      <c r="T330" s="1">
        <f>(Table2[[#This Row],[Close Price]]-Table2[[#This Row],[50D EMA]])/Table2[[#This Row],[50D EMA]]</f>
        <v>0.2039726921920976</v>
      </c>
      <c r="U330" s="1">
        <f>(Table2[[#This Row],[Close Price]]-Table2[[#This Row],[200D EMA]])/Table2[[#This Row],[200D EMA]]</f>
        <v>0.35327332251511384</v>
      </c>
      <c r="V330">
        <v>2.00019347738424</v>
      </c>
      <c r="W330">
        <v>684.4</v>
      </c>
      <c r="X330">
        <v>708</v>
      </c>
      <c r="Y330">
        <v>691.6</v>
      </c>
      <c r="Z330">
        <v>726</v>
      </c>
      <c r="AA330">
        <v>600.04999999999995</v>
      </c>
      <c r="AB330">
        <v>726</v>
      </c>
      <c r="AC330" s="1">
        <f>(Table2[[#This Row],[Close Price]]/Table2[[#This Row],[Day Low]])-1</f>
        <v>1.9140853302162419E-2</v>
      </c>
      <c r="AD330" s="1">
        <f>(Table2[[#This Row],[Day High]]/Table2[[#This Row],[Close Price]])-1</f>
        <v>1.5053763440860291E-2</v>
      </c>
      <c r="AE330" s="1">
        <f>(Table2[[#This Row],[Close Price]]/Table2[[#This Row],[Current Week Low]])-1</f>
        <v>8.5309427414690386E-3</v>
      </c>
      <c r="AF330" s="1">
        <f>(Table2[[#This Row],[Current Week High]]/Table2[[#This Row],[Close Price]])-1</f>
        <v>4.086021505376336E-2</v>
      </c>
      <c r="AG330" s="1">
        <f>(Table2[[#This Row],[Close Price]]/Table2[[#This Row],[Current Month Low]])-1</f>
        <v>0.16240313307224397</v>
      </c>
      <c r="AH330" s="1">
        <f>(Table2[[#This Row],[Current Month High]]/Table2[[#This Row],[Close Price]])-1</f>
        <v>4.086021505376336E-2</v>
      </c>
      <c r="AI330">
        <v>4.0860215053763298</v>
      </c>
      <c r="AJ330">
        <v>71.734580819894106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0.34</v>
      </c>
      <c r="AM330" t="s">
        <v>3133</v>
      </c>
      <c r="AN330">
        <v>18.03</v>
      </c>
      <c r="AO330" t="s">
        <v>3133</v>
      </c>
      <c r="AP330">
        <v>-2.4304516329208999E-2</v>
      </c>
      <c r="AQ330">
        <f>(Table2[[#This Row],[Sharpe Ratio]]-AVERAGE(Table2[Sharpe Ratio]))/_xlfn.STDEV.P(Table2[Sharpe Ratio])</f>
        <v>-1.0189350367045085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4.2028072819358808</v>
      </c>
      <c r="AS330">
        <f>_xlfn.RANK.AVG(Table2[[#This Row],[1Y Return vs Nifty Z-Score]],Table2[1Y Return vs Nifty Z-Score])</f>
        <v>272</v>
      </c>
      <c r="AT330">
        <f>_xlfn.RANK.AVG(Table2[[#This Row],[6M Return vs Nifty Z-Score]],Table2[6M Return vs Nifty Z-Score])</f>
        <v>136</v>
      </c>
      <c r="AU330">
        <f>_xlfn.RANK.AVG(Table2[[#This Row],[Sharpe Ratio Z-Score]],Table2[Sharpe Ratio Z-Score])</f>
        <v>613</v>
      </c>
      <c r="AV330">
        <f>(Table2[[#This Row],[Rank 1Y]]+Table2[[#This Row],[Rank 6M]]+Table2[[#This Row],[Rank Sharpe]])/3</f>
        <v>340.33333333333331</v>
      </c>
    </row>
    <row r="331" spans="1:48" x14ac:dyDescent="0.3">
      <c r="A331" t="s">
        <v>179</v>
      </c>
      <c r="B331" t="s">
        <v>180</v>
      </c>
      <c r="C331" t="s">
        <v>3086</v>
      </c>
      <c r="D331" t="s">
        <v>18</v>
      </c>
      <c r="E331">
        <v>144645.77296991899</v>
      </c>
      <c r="F331">
        <v>333.4</v>
      </c>
      <c r="G331">
        <v>61.6972520456439</v>
      </c>
      <c r="H331">
        <f>(Table2[[#This Row],[1Y Return vs Nifty]]-AVERAGE(Table2[1Y Return vs Nifty]))/_xlfn.STDEV.P(Table2[1Y Return vs Nifty])</f>
        <v>0.41484888907668471</v>
      </c>
      <c r="I331">
        <v>8.3727476285417008</v>
      </c>
      <c r="J331">
        <f>(Table2[[#This Row],[1M Return vs Nifty]]-AVERAGE(Table2[1M Return vs Nifty]))/_xlfn.STDEV.P(Table2[1M Return vs Nifty])</f>
        <v>0.83038008559578225</v>
      </c>
      <c r="K331">
        <v>0.29691613178061599</v>
      </c>
      <c r="L331">
        <f>(Table2[[#This Row],[6M Return vs Nifty]]-AVERAGE(Table2[6M Return vs Nifty]))/_xlfn.STDEV.P(Table2[6M Return vs Nifty])</f>
        <v>-0.27440756825109575</v>
      </c>
      <c r="M331">
        <v>-3.2101845695723599</v>
      </c>
      <c r="N331">
        <f>(Table2[[#This Row],[1W Return vs Nifty]]-AVERAGE(Table2[1W Return vs Nifty]))/_xlfn.STDEV.P(Table2[1W Return vs Nifty])</f>
        <v>-0.53304480996090264</v>
      </c>
      <c r="O331">
        <v>330.59</v>
      </c>
      <c r="P331">
        <v>319.74603452662802</v>
      </c>
      <c r="Q331">
        <v>281.072472596176</v>
      </c>
      <c r="R331">
        <v>48.843445275649998</v>
      </c>
      <c r="S331" s="1">
        <f>(Table2[[#This Row],[Close Price]]-Table2[[#This Row],[20D EMA]])/Table2[[#This Row],[20D EMA]]</f>
        <v>8.4999546265767337E-3</v>
      </c>
      <c r="T331" s="1">
        <f>(Table2[[#This Row],[Close Price]]-Table2[[#This Row],[50D EMA]])/Table2[[#This Row],[50D EMA]]</f>
        <v>4.2702532632143936E-2</v>
      </c>
      <c r="U331" s="1">
        <f>(Table2[[#This Row],[Close Price]]-Table2[[#This Row],[200D EMA]])/Table2[[#This Row],[200D EMA]]</f>
        <v>0.18617094345985377</v>
      </c>
      <c r="V331">
        <v>1.0378592627707399</v>
      </c>
      <c r="W331">
        <v>326.2</v>
      </c>
      <c r="X331">
        <v>332.75</v>
      </c>
      <c r="Y331">
        <v>330.2</v>
      </c>
      <c r="Z331">
        <v>336.8</v>
      </c>
      <c r="AA331">
        <v>329.8</v>
      </c>
      <c r="AB331">
        <v>351.9</v>
      </c>
      <c r="AC331" s="1">
        <f>(Table2[[#This Row],[Close Price]]/Table2[[#This Row],[Day Low]])-1</f>
        <v>2.2072348252605734E-2</v>
      </c>
      <c r="AD331" s="1">
        <f>(Table2[[#This Row],[Day High]]/Table2[[#This Row],[Close Price]])-1</f>
        <v>-1.9496100779843317E-3</v>
      </c>
      <c r="AE331" s="1">
        <f>(Table2[[#This Row],[Close Price]]/Table2[[#This Row],[Current Week Low]])-1</f>
        <v>9.691096305269431E-3</v>
      </c>
      <c r="AF331" s="1">
        <f>(Table2[[#This Row],[Current Week High]]/Table2[[#This Row],[Close Price]])-1</f>
        <v>1.0197960407918538E-2</v>
      </c>
      <c r="AG331" s="1">
        <f>(Table2[[#This Row],[Close Price]]/Table2[[#This Row],[Current Month Low]])-1</f>
        <v>1.0915706488781041E-2</v>
      </c>
      <c r="AH331" s="1">
        <f>(Table2[[#This Row],[Current Month High]]/Table2[[#This Row],[Close Price]])-1</f>
        <v>5.5488902219556158E-2</v>
      </c>
      <c r="AI331">
        <v>7.6934613077384597</v>
      </c>
      <c r="AJ331">
        <v>101.176648061547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</v>
      </c>
      <c r="AM331" t="s">
        <v>3134</v>
      </c>
      <c r="AN331">
        <v>2.2200000000000002</v>
      </c>
      <c r="AO331" t="s">
        <v>3133</v>
      </c>
      <c r="AP331">
        <v>3.2814320137532001E-2</v>
      </c>
      <c r="AQ331">
        <f>(Table2[[#This Row],[Sharpe Ratio]]-AVERAGE(Table2[Sharpe Ratio]))/_xlfn.STDEV.P(Table2[Sharpe Ratio])</f>
        <v>-0.36680913249614788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7.0967463964320743E-2</v>
      </c>
      <c r="AS331">
        <f>_xlfn.RANK.AVG(Table2[[#This Row],[1Y Return vs Nifty Z-Score]],Table2[1Y Return vs Nifty Z-Score])</f>
        <v>189</v>
      </c>
      <c r="AT331">
        <f>_xlfn.RANK.AVG(Table2[[#This Row],[6M Return vs Nifty Z-Score]],Table2[6M Return vs Nifty Z-Score])</f>
        <v>403</v>
      </c>
      <c r="AU331">
        <f>_xlfn.RANK.AVG(Table2[[#This Row],[Sharpe Ratio Z-Score]],Table2[Sharpe Ratio Z-Score])</f>
        <v>435</v>
      </c>
      <c r="AV331">
        <f>(Table2[[#This Row],[Rank 1Y]]+Table2[[#This Row],[Rank 6M]]+Table2[[#This Row],[Rank Sharpe]])/3</f>
        <v>342.33333333333331</v>
      </c>
    </row>
    <row r="332" spans="1:48" x14ac:dyDescent="0.3">
      <c r="A332" t="s">
        <v>356</v>
      </c>
      <c r="B332" t="s">
        <v>357</v>
      </c>
      <c r="C332" t="s">
        <v>3095</v>
      </c>
      <c r="D332" t="s">
        <v>358</v>
      </c>
      <c r="E332">
        <v>67295.502133550006</v>
      </c>
      <c r="F332">
        <v>229.63</v>
      </c>
      <c r="G332">
        <v>68.136893999560399</v>
      </c>
      <c r="H332">
        <f>(Table2[[#This Row],[1Y Return vs Nifty]]-AVERAGE(Table2[1Y Return vs Nifty]))/_xlfn.STDEV.P(Table2[1Y Return vs Nifty])</f>
        <v>0.51173394612196432</v>
      </c>
      <c r="I332">
        <v>-9.7365911999259893</v>
      </c>
      <c r="J332">
        <f>(Table2[[#This Row],[1M Return vs Nifty]]-AVERAGE(Table2[1M Return vs Nifty]))/_xlfn.STDEV.P(Table2[1M Return vs Nifty])</f>
        <v>-0.8987797153166599</v>
      </c>
      <c r="K332">
        <v>-12.8164683546758</v>
      </c>
      <c r="L332">
        <f>(Table2[[#This Row],[6M Return vs Nifty]]-AVERAGE(Table2[6M Return vs Nifty]))/_xlfn.STDEV.P(Table2[6M Return vs Nifty])</f>
        <v>-0.70141757364665358</v>
      </c>
      <c r="M332">
        <v>-4.4987086415495803</v>
      </c>
      <c r="N332">
        <f>(Table2[[#This Row],[1W Return vs Nifty]]-AVERAGE(Table2[1W Return vs Nifty]))/_xlfn.STDEV.P(Table2[1W Return vs Nifty])</f>
        <v>-0.78223193840533523</v>
      </c>
      <c r="O332">
        <v>234.36</v>
      </c>
      <c r="P332">
        <v>241.86092914029899</v>
      </c>
      <c r="Q332">
        <v>220.896019559748</v>
      </c>
      <c r="R332">
        <v>46.812400110116698</v>
      </c>
      <c r="S332" s="1">
        <f>(Table2[[#This Row],[Close Price]]-Table2[[#This Row],[20D EMA]])/Table2[[#This Row],[20D EMA]]</f>
        <v>-2.0182625021334777E-2</v>
      </c>
      <c r="T332" s="1">
        <f>(Table2[[#This Row],[Close Price]]-Table2[[#This Row],[50D EMA]])/Table2[[#This Row],[50D EMA]]</f>
        <v>-5.0570090769824438E-2</v>
      </c>
      <c r="U332" s="1">
        <f>(Table2[[#This Row],[Close Price]]-Table2[[#This Row],[200D EMA]])/Table2[[#This Row],[200D EMA]]</f>
        <v>3.9538876516014489E-2</v>
      </c>
      <c r="V332">
        <v>0.69889537633764998</v>
      </c>
      <c r="W332">
        <v>228.36</v>
      </c>
      <c r="X332">
        <v>234.95</v>
      </c>
      <c r="Y332">
        <v>217.11</v>
      </c>
      <c r="Z332">
        <v>230.7</v>
      </c>
      <c r="AA332">
        <v>217.11</v>
      </c>
      <c r="AB332">
        <v>249.14</v>
      </c>
      <c r="AC332" s="1">
        <f>(Table2[[#This Row],[Close Price]]/Table2[[#This Row],[Day Low]])-1</f>
        <v>5.5613942897179136E-3</v>
      </c>
      <c r="AD332" s="1">
        <f>(Table2[[#This Row],[Day High]]/Table2[[#This Row],[Close Price]])-1</f>
        <v>2.3167704568218372E-2</v>
      </c>
      <c r="AE332" s="1">
        <f>(Table2[[#This Row],[Close Price]]/Table2[[#This Row],[Current Week Low]])-1</f>
        <v>5.7666620607065511E-2</v>
      </c>
      <c r="AF332" s="1">
        <f>(Table2[[#This Row],[Current Week High]]/Table2[[#This Row],[Close Price]])-1</f>
        <v>4.6596699037582123E-3</v>
      </c>
      <c r="AG332" s="1">
        <f>(Table2[[#This Row],[Close Price]]/Table2[[#This Row],[Current Month Low]])-1</f>
        <v>5.7666620607065511E-2</v>
      </c>
      <c r="AH332" s="1">
        <f>(Table2[[#This Row],[Current Month High]]/Table2[[#This Row],[Close Price]])-1</f>
        <v>8.4962766189086825E-2</v>
      </c>
      <c r="AI332">
        <v>24.7006053216043</v>
      </c>
      <c r="AJ332">
        <v>103.572695035461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-0.06</v>
      </c>
      <c r="AM332" t="s">
        <v>3132</v>
      </c>
      <c r="AN332">
        <v>-0.1</v>
      </c>
      <c r="AO332" t="s">
        <v>3132</v>
      </c>
      <c r="AP332">
        <v>7.6635394338949003E-2</v>
      </c>
      <c r="AQ332">
        <f>(Table2[[#This Row],[Sharpe Ratio]]-AVERAGE(Table2[Sharpe Ratio]))/_xlfn.STDEV.P(Table2[Sharpe Ratio])</f>
        <v>0.13349618541102592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164</v>
      </c>
      <c r="AT332">
        <f>_xlfn.RANK.AVG(Table2[[#This Row],[6M Return vs Nifty Z-Score]],Table2[6M Return vs Nifty Z-Score])</f>
        <v>553</v>
      </c>
      <c r="AU332">
        <f>_xlfn.RANK.AVG(Table2[[#This Row],[Sharpe Ratio Z-Score]],Table2[Sharpe Ratio Z-Score])</f>
        <v>310</v>
      </c>
      <c r="AV332">
        <f>(Table2[[#This Row],[Rank 1Y]]+Table2[[#This Row],[Rank 6M]]+Table2[[#This Row],[Rank Sharpe]])/3</f>
        <v>342.33333333333331</v>
      </c>
    </row>
    <row r="333" spans="1:48" x14ac:dyDescent="0.3">
      <c r="A333" t="s">
        <v>1256</v>
      </c>
      <c r="B333" t="s">
        <v>1257</v>
      </c>
      <c r="C333" t="s">
        <v>3094</v>
      </c>
      <c r="D333" t="s">
        <v>203</v>
      </c>
      <c r="E333">
        <v>8944.7690715640001</v>
      </c>
      <c r="F333">
        <v>226.06</v>
      </c>
      <c r="G333">
        <v>10.0886181914333</v>
      </c>
      <c r="H333">
        <f>(Table2[[#This Row],[1Y Return vs Nifty]]-AVERAGE(Table2[1Y Return vs Nifty]))/_xlfn.STDEV.P(Table2[1Y Return vs Nifty])</f>
        <v>-0.36160816719694094</v>
      </c>
      <c r="I333">
        <v>19.993907159732402</v>
      </c>
      <c r="J333">
        <f>(Table2[[#This Row],[1M Return vs Nifty]]-AVERAGE(Table2[1M Return vs Nifty]))/_xlfn.STDEV.P(Table2[1M Return vs Nifty])</f>
        <v>1.9400198185349307</v>
      </c>
      <c r="K333">
        <v>-0.86134063347592604</v>
      </c>
      <c r="L333">
        <f>(Table2[[#This Row],[6M Return vs Nifty]]-AVERAGE(Table2[6M Return vs Nifty]))/_xlfn.STDEV.P(Table2[6M Return vs Nifty])</f>
        <v>-0.31212378316818679</v>
      </c>
      <c r="M333">
        <v>9.9147810109600396</v>
      </c>
      <c r="N333">
        <f>(Table2[[#This Row],[1W Return vs Nifty]]-AVERAGE(Table2[1W Return vs Nifty]))/_xlfn.STDEV.P(Table2[1W Return vs Nifty])</f>
        <v>2.0051867644995101</v>
      </c>
      <c r="O333">
        <v>204.06</v>
      </c>
      <c r="P333">
        <v>197.845497464532</v>
      </c>
      <c r="Q333">
        <v>195.71688909260601</v>
      </c>
      <c r="R333">
        <v>65.639363661646001</v>
      </c>
      <c r="S333" s="1">
        <f>(Table2[[#This Row],[Close Price]]-Table2[[#This Row],[20D EMA]])/Table2[[#This Row],[20D EMA]]</f>
        <v>0.1078114280113692</v>
      </c>
      <c r="T333" s="1">
        <f>(Table2[[#This Row],[Close Price]]-Table2[[#This Row],[50D EMA]])/Table2[[#This Row],[50D EMA]]</f>
        <v>0.14260876743240541</v>
      </c>
      <c r="U333" s="1">
        <f>(Table2[[#This Row],[Close Price]]-Table2[[#This Row],[200D EMA]])/Table2[[#This Row],[200D EMA]]</f>
        <v>0.15503573068258178</v>
      </c>
      <c r="V333">
        <v>1.91654019924051</v>
      </c>
      <c r="W333">
        <v>225.5</v>
      </c>
      <c r="X333">
        <v>237.66</v>
      </c>
      <c r="Y333">
        <v>225</v>
      </c>
      <c r="Z333">
        <v>232.7</v>
      </c>
      <c r="AA333">
        <v>190.1</v>
      </c>
      <c r="AB333">
        <v>232.7</v>
      </c>
      <c r="AC333" s="1">
        <f>(Table2[[#This Row],[Close Price]]/Table2[[#This Row],[Day Low]])-1</f>
        <v>2.4833702882482989E-3</v>
      </c>
      <c r="AD333" s="1">
        <f>(Table2[[#This Row],[Day High]]/Table2[[#This Row],[Close Price]])-1</f>
        <v>5.1313810492789491E-2</v>
      </c>
      <c r="AE333" s="1">
        <f>(Table2[[#This Row],[Close Price]]/Table2[[#This Row],[Current Week Low]])-1</f>
        <v>4.7111111111111104E-3</v>
      </c>
      <c r="AF333" s="1">
        <f>(Table2[[#This Row],[Current Week High]]/Table2[[#This Row],[Close Price]])-1</f>
        <v>2.9372732902769094E-2</v>
      </c>
      <c r="AG333" s="1">
        <f>(Table2[[#This Row],[Close Price]]/Table2[[#This Row],[Current Month Low]])-1</f>
        <v>0.18916359810625982</v>
      </c>
      <c r="AH333" s="1">
        <f>(Table2[[#This Row],[Current Month High]]/Table2[[#This Row],[Close Price]])-1</f>
        <v>2.9372732902769094E-2</v>
      </c>
      <c r="AI333">
        <v>36.247014067061798</v>
      </c>
      <c r="AJ333">
        <v>56.497057805468998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0.32</v>
      </c>
      <c r="AM333" t="s">
        <v>3133</v>
      </c>
      <c r="AN333">
        <v>17.87</v>
      </c>
      <c r="AO333" t="s">
        <v>3133</v>
      </c>
      <c r="AP333">
        <v>0.11623015938261599</v>
      </c>
      <c r="AQ333">
        <f>(Table2[[#This Row],[Sharpe Ratio]]-AVERAGE(Table2[Sharpe Ratio]))/_xlfn.STDEV.P(Table2[Sharpe Ratio])</f>
        <v>0.58554972069362532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3.857024353362938</v>
      </c>
      <c r="AS333">
        <f>_xlfn.RANK.AVG(Table2[[#This Row],[1Y Return vs Nifty Z-Score]],Table2[1Y Return vs Nifty Z-Score])</f>
        <v>408</v>
      </c>
      <c r="AT333">
        <f>_xlfn.RANK.AVG(Table2[[#This Row],[6M Return vs Nifty Z-Score]],Table2[6M Return vs Nifty Z-Score])</f>
        <v>423</v>
      </c>
      <c r="AU333">
        <f>_xlfn.RANK.AVG(Table2[[#This Row],[Sharpe Ratio Z-Score]],Table2[Sharpe Ratio Z-Score])</f>
        <v>201</v>
      </c>
      <c r="AV333">
        <f>(Table2[[#This Row],[Rank 1Y]]+Table2[[#This Row],[Rank 6M]]+Table2[[#This Row],[Rank Sharpe]])/3</f>
        <v>344</v>
      </c>
    </row>
    <row r="334" spans="1:48" x14ac:dyDescent="0.3">
      <c r="A334" t="s">
        <v>1142</v>
      </c>
      <c r="B334" t="s">
        <v>1143</v>
      </c>
      <c r="C334" t="s">
        <v>3098</v>
      </c>
      <c r="D334" t="s">
        <v>1144</v>
      </c>
      <c r="E334">
        <v>10557.62503673</v>
      </c>
      <c r="F334">
        <v>710.35</v>
      </c>
      <c r="G334">
        <v>47.286379931113203</v>
      </c>
      <c r="H334">
        <f>(Table2[[#This Row],[1Y Return vs Nifty]]-AVERAGE(Table2[1Y Return vs Nifty]))/_xlfn.STDEV.P(Table2[1Y Return vs Nifty])</f>
        <v>0.19803587728502942</v>
      </c>
      <c r="I334">
        <v>13.212827573132101</v>
      </c>
      <c r="J334">
        <f>(Table2[[#This Row],[1M Return vs Nifty]]-AVERAGE(Table2[1M Return vs Nifty]))/_xlfn.STDEV.P(Table2[1M Return vs Nifty])</f>
        <v>1.2925323349220708</v>
      </c>
      <c r="K334">
        <v>35.525449906415702</v>
      </c>
      <c r="L334">
        <f>(Table2[[#This Row],[6M Return vs Nifty]]-AVERAGE(Table2[6M Return vs Nifty]))/_xlfn.STDEV.P(Table2[6M Return vs Nifty])</f>
        <v>0.87273613158634533</v>
      </c>
      <c r="M334">
        <v>4.9368267245166502</v>
      </c>
      <c r="N334">
        <f>(Table2[[#This Row],[1W Return vs Nifty]]-AVERAGE(Table2[1W Return vs Nifty]))/_xlfn.STDEV.P(Table2[1W Return vs Nifty])</f>
        <v>1.0425022783159941</v>
      </c>
      <c r="O334">
        <v>675.19</v>
      </c>
      <c r="P334">
        <v>646.33801869650097</v>
      </c>
      <c r="Q334">
        <v>568.27077787507596</v>
      </c>
      <c r="R334">
        <v>66.000579291873706</v>
      </c>
      <c r="S334" s="1">
        <f>(Table2[[#This Row],[Close Price]]-Table2[[#This Row],[20D EMA]])/Table2[[#This Row],[20D EMA]]</f>
        <v>5.2074230957211989E-2</v>
      </c>
      <c r="T334" s="1">
        <f>(Table2[[#This Row],[Close Price]]-Table2[[#This Row],[50D EMA]])/Table2[[#This Row],[50D EMA]]</f>
        <v>9.9037932864594447E-2</v>
      </c>
      <c r="U334" s="1">
        <f>(Table2[[#This Row],[Close Price]]-Table2[[#This Row],[200D EMA]])/Table2[[#This Row],[200D EMA]]</f>
        <v>0.25002028549875144</v>
      </c>
      <c r="V334">
        <v>1.30102800007255</v>
      </c>
      <c r="W334">
        <v>700</v>
      </c>
      <c r="X334">
        <v>713.95</v>
      </c>
      <c r="Y334">
        <v>707.05</v>
      </c>
      <c r="Z334">
        <v>723.95</v>
      </c>
      <c r="AA334">
        <v>650.79999999999995</v>
      </c>
      <c r="AB334">
        <v>729.4</v>
      </c>
      <c r="AC334" s="1">
        <f>(Table2[[#This Row],[Close Price]]/Table2[[#This Row],[Day Low]])-1</f>
        <v>1.4785714285714402E-2</v>
      </c>
      <c r="AD334" s="1">
        <f>(Table2[[#This Row],[Day High]]/Table2[[#This Row],[Close Price]])-1</f>
        <v>5.0679242626874288E-3</v>
      </c>
      <c r="AE334" s="1">
        <f>(Table2[[#This Row],[Close Price]]/Table2[[#This Row],[Current Week Low]])-1</f>
        <v>4.6672795417581625E-3</v>
      </c>
      <c r="AF334" s="1">
        <f>(Table2[[#This Row],[Current Week High]]/Table2[[#This Row],[Close Price]])-1</f>
        <v>1.9145491659041447E-2</v>
      </c>
      <c r="AG334" s="1">
        <f>(Table2[[#This Row],[Close Price]]/Table2[[#This Row],[Current Month Low]])-1</f>
        <v>9.1502765826674937E-2</v>
      </c>
      <c r="AH334" s="1">
        <f>(Table2[[#This Row],[Current Month High]]/Table2[[#This Row],[Close Price]])-1</f>
        <v>2.6817765890054135E-2</v>
      </c>
      <c r="AI334">
        <v>5.94777222495952</v>
      </c>
      <c r="AJ334">
        <v>78.6145335680161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0.03</v>
      </c>
      <c r="AM334" t="s">
        <v>3133</v>
      </c>
      <c r="AN334">
        <v>-0.26</v>
      </c>
      <c r="AO334" t="s">
        <v>3132</v>
      </c>
      <c r="AP334">
        <v>-5.5224131104885998E-2</v>
      </c>
      <c r="AQ334">
        <f>(Table2[[#This Row],[Sharpe Ratio]]-AVERAGE(Table2[Sharpe Ratio]))/_xlfn.STDEV.P(Table2[Sharpe Ratio])</f>
        <v>-1.3719443588587383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2.0338622632507013</v>
      </c>
      <c r="AS334">
        <f>_xlfn.RANK.AVG(Table2[[#This Row],[1Y Return vs Nifty Z-Score]],Table2[1Y Return vs Nifty Z-Score])</f>
        <v>244</v>
      </c>
      <c r="AT334">
        <f>_xlfn.RANK.AVG(Table2[[#This Row],[6M Return vs Nifty Z-Score]],Table2[6M Return vs Nifty Z-Score])</f>
        <v>121</v>
      </c>
      <c r="AU334">
        <f>_xlfn.RANK.AVG(Table2[[#This Row],[Sharpe Ratio Z-Score]],Table2[Sharpe Ratio Z-Score])</f>
        <v>668</v>
      </c>
      <c r="AV334">
        <f>(Table2[[#This Row],[Rank 1Y]]+Table2[[#This Row],[Rank 6M]]+Table2[[#This Row],[Rank Sharpe]])/3</f>
        <v>344.33333333333331</v>
      </c>
    </row>
    <row r="335" spans="1:48" x14ac:dyDescent="0.3">
      <c r="A335" t="s">
        <v>1461</v>
      </c>
      <c r="B335" t="s">
        <v>1462</v>
      </c>
      <c r="C335" t="s">
        <v>609</v>
      </c>
      <c r="D335" t="s">
        <v>465</v>
      </c>
      <c r="E335">
        <v>7006.5513145949999</v>
      </c>
      <c r="F335">
        <v>2329.9499999999998</v>
      </c>
      <c r="G335">
        <v>31.328632998049098</v>
      </c>
      <c r="H335">
        <f>(Table2[[#This Row],[1Y Return vs Nifty]]-AVERAGE(Table2[1Y Return vs Nifty]))/_xlfn.STDEV.P(Table2[1Y Return vs Nifty])</f>
        <v>-4.2050020811176966E-2</v>
      </c>
      <c r="I335">
        <v>25.087711112585598</v>
      </c>
      <c r="J335">
        <f>(Table2[[#This Row],[1M Return vs Nifty]]-AVERAGE(Table2[1M Return vs Nifty]))/_xlfn.STDEV.P(Table2[1M Return vs Nifty])</f>
        <v>2.4263987588392868</v>
      </c>
      <c r="K335">
        <v>79.836465362317398</v>
      </c>
      <c r="L335">
        <f>(Table2[[#This Row],[6M Return vs Nifty]]-AVERAGE(Table2[6M Return vs Nifty]))/_xlfn.STDEV.P(Table2[6M Return vs Nifty])</f>
        <v>2.3156318972408338</v>
      </c>
      <c r="M335">
        <v>11.0280837989887</v>
      </c>
      <c r="N335">
        <f>(Table2[[#This Row],[1W Return vs Nifty]]-AVERAGE(Table2[1W Return vs Nifty]))/_xlfn.STDEV.P(Table2[1W Return vs Nifty])</f>
        <v>2.2204879225231586</v>
      </c>
      <c r="O335">
        <v>2084.96</v>
      </c>
      <c r="P335">
        <v>1832.5757406294999</v>
      </c>
      <c r="Q335">
        <v>1521.9458313181699</v>
      </c>
      <c r="R335">
        <v>75.283171293655599</v>
      </c>
      <c r="S335" s="1">
        <f>(Table2[[#This Row],[Close Price]]-Table2[[#This Row],[20D EMA]])/Table2[[#This Row],[20D EMA]]</f>
        <v>0.1175034533036604</v>
      </c>
      <c r="T335" s="1">
        <f>(Table2[[#This Row],[Close Price]]-Table2[[#This Row],[50D EMA]])/Table2[[#This Row],[50D EMA]]</f>
        <v>0.27140720481198177</v>
      </c>
      <c r="U335" s="1">
        <f>(Table2[[#This Row],[Close Price]]-Table2[[#This Row],[200D EMA]])/Table2[[#This Row],[200D EMA]]</f>
        <v>0.53090205449822803</v>
      </c>
      <c r="V335">
        <v>1.9909556467399401</v>
      </c>
      <c r="W335">
        <v>2275</v>
      </c>
      <c r="X335">
        <v>2368.4499999999998</v>
      </c>
      <c r="Y335">
        <v>2260.5500000000002</v>
      </c>
      <c r="Z335">
        <v>2350</v>
      </c>
      <c r="AA335">
        <v>1937.15</v>
      </c>
      <c r="AB335">
        <v>2493</v>
      </c>
      <c r="AC335" s="1">
        <f>(Table2[[#This Row],[Close Price]]/Table2[[#This Row],[Day Low]])-1</f>
        <v>2.415384615384597E-2</v>
      </c>
      <c r="AD335" s="1">
        <f>(Table2[[#This Row],[Day High]]/Table2[[#This Row],[Close Price]])-1</f>
        <v>1.6523959741625349E-2</v>
      </c>
      <c r="AE335" s="1">
        <f>(Table2[[#This Row],[Close Price]]/Table2[[#This Row],[Current Week Low]])-1</f>
        <v>3.070049324279478E-2</v>
      </c>
      <c r="AF335" s="1">
        <f>(Table2[[#This Row],[Current Week High]]/Table2[[#This Row],[Close Price]])-1</f>
        <v>8.6053348784309591E-3</v>
      </c>
      <c r="AG335" s="1">
        <f>(Table2[[#This Row],[Close Price]]/Table2[[#This Row],[Current Month Low]])-1</f>
        <v>0.20277211367214698</v>
      </c>
      <c r="AH335" s="1">
        <f>(Table2[[#This Row],[Current Month High]]/Table2[[#This Row],[Close Price]])-1</f>
        <v>6.9980042490182193E-2</v>
      </c>
      <c r="AI335">
        <v>6.9980042490182104</v>
      </c>
      <c r="AJ335">
        <v>117.39678096570999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0.4</v>
      </c>
      <c r="AM335" t="s">
        <v>3133</v>
      </c>
      <c r="AN335">
        <v>19.72</v>
      </c>
      <c r="AO335" t="s">
        <v>3133</v>
      </c>
      <c r="AP335">
        <v>-8.8988385484623997E-2</v>
      </c>
      <c r="AQ335">
        <f>(Table2[[#This Row],[Sharpe Ratio]]-AVERAGE(Table2[Sharpe Ratio]))/_xlfn.STDEV.P(Table2[Sharpe Ratio])</f>
        <v>-1.7574309387565736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5.1630376190355287</v>
      </c>
      <c r="AS335">
        <f>_xlfn.RANK.AVG(Table2[[#This Row],[1Y Return vs Nifty Z-Score]],Table2[1Y Return vs Nifty Z-Score])</f>
        <v>302</v>
      </c>
      <c r="AT335">
        <f>_xlfn.RANK.AVG(Table2[[#This Row],[6M Return vs Nifty Z-Score]],Table2[6M Return vs Nifty Z-Score])</f>
        <v>23</v>
      </c>
      <c r="AU335">
        <f>_xlfn.RANK.AVG(Table2[[#This Row],[Sharpe Ratio Z-Score]],Table2[Sharpe Ratio Z-Score])</f>
        <v>709</v>
      </c>
      <c r="AV335">
        <f>(Table2[[#This Row],[Rank 1Y]]+Table2[[#This Row],[Rank 6M]]+Table2[[#This Row],[Rank Sharpe]])/3</f>
        <v>344.66666666666669</v>
      </c>
    </row>
    <row r="336" spans="1:48" x14ac:dyDescent="0.3">
      <c r="A336" t="s">
        <v>44</v>
      </c>
      <c r="B336" t="s">
        <v>45</v>
      </c>
      <c r="C336" t="s">
        <v>3091</v>
      </c>
      <c r="D336" t="s">
        <v>46</v>
      </c>
      <c r="E336">
        <v>491141.30330550001</v>
      </c>
      <c r="F336">
        <v>3571.95</v>
      </c>
      <c r="G336">
        <v>8.9716911093579306</v>
      </c>
      <c r="H336">
        <f>(Table2[[#This Row],[1Y Return vs Nifty]]-AVERAGE(Table2[1Y Return vs Nifty]))/_xlfn.STDEV.P(Table2[1Y Return vs Nifty])</f>
        <v>-0.3784124468194246</v>
      </c>
      <c r="I336">
        <v>-0.41769654741780399</v>
      </c>
      <c r="J336">
        <f>(Table2[[#This Row],[1M Return vs Nifty]]-AVERAGE(Table2[1M Return vs Nifty]))/_xlfn.STDEV.P(Table2[1M Return vs Nifty])</f>
        <v>-8.9704199753932803E-3</v>
      </c>
      <c r="K336">
        <v>-4.37822812004352</v>
      </c>
      <c r="L336">
        <f>(Table2[[#This Row],[6M Return vs Nifty]]-AVERAGE(Table2[6M Return vs Nifty]))/_xlfn.STDEV.P(Table2[6M Return vs Nifty])</f>
        <v>-0.42664388636243156</v>
      </c>
      <c r="M336">
        <v>-1.01470762886064</v>
      </c>
      <c r="N336">
        <f>(Table2[[#This Row],[1W Return vs Nifty]]-AVERAGE(Table2[1W Return vs Nifty]))/_xlfn.STDEV.P(Table2[1W Return vs Nifty])</f>
        <v>-0.10846244761323767</v>
      </c>
      <c r="O336">
        <v>3628.88</v>
      </c>
      <c r="P336">
        <v>3615.2580668212699</v>
      </c>
      <c r="Q336">
        <v>3405.1013617958401</v>
      </c>
      <c r="R336">
        <v>42.758682663230303</v>
      </c>
      <c r="S336" s="1">
        <f>(Table2[[#This Row],[Close Price]]-Table2[[#This Row],[20D EMA]])/Table2[[#This Row],[20D EMA]]</f>
        <v>-1.5688035978042893E-2</v>
      </c>
      <c r="T336" s="1">
        <f>(Table2[[#This Row],[Close Price]]-Table2[[#This Row],[50D EMA]])/Table2[[#This Row],[50D EMA]]</f>
        <v>-1.1979246300209192E-2</v>
      </c>
      <c r="U336" s="1">
        <f>(Table2[[#This Row],[Close Price]]-Table2[[#This Row],[200D EMA]])/Table2[[#This Row],[200D EMA]]</f>
        <v>4.8999609843086787E-2</v>
      </c>
      <c r="V336">
        <v>0.71605793225481396</v>
      </c>
      <c r="W336">
        <v>3574.45</v>
      </c>
      <c r="X336">
        <v>3607</v>
      </c>
      <c r="Y336">
        <v>3563</v>
      </c>
      <c r="Z336">
        <v>3611</v>
      </c>
      <c r="AA336">
        <v>3511.5</v>
      </c>
      <c r="AB336">
        <v>3838.95</v>
      </c>
      <c r="AC336" s="1">
        <f>(Table2[[#This Row],[Close Price]]/Table2[[#This Row],[Day Low]])-1</f>
        <v>-6.9940830057768633E-4</v>
      </c>
      <c r="AD336" s="1">
        <f>(Table2[[#This Row],[Day High]]/Table2[[#This Row],[Close Price]])-1</f>
        <v>9.8125673651647816E-3</v>
      </c>
      <c r="AE336" s="1">
        <f>(Table2[[#This Row],[Close Price]]/Table2[[#This Row],[Current Week Low]])-1</f>
        <v>2.5119281504348834E-3</v>
      </c>
      <c r="AF336" s="1">
        <f>(Table2[[#This Row],[Current Week High]]/Table2[[#This Row],[Close Price]])-1</f>
        <v>1.0932403869035268E-2</v>
      </c>
      <c r="AG336" s="1">
        <f>(Table2[[#This Row],[Close Price]]/Table2[[#This Row],[Current Month Low]])-1</f>
        <v>1.7214865442118699E-2</v>
      </c>
      <c r="AH336" s="1">
        <f>(Table2[[#This Row],[Current Month High]]/Table2[[#This Row],[Close Price]])-1</f>
        <v>7.4749086633351558E-2</v>
      </c>
      <c r="AI336">
        <v>9.7411777880429504</v>
      </c>
      <c r="AJ336">
        <v>36.542431192660501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-0.03</v>
      </c>
      <c r="AM336" t="s">
        <v>3132</v>
      </c>
      <c r="AN336">
        <v>-1.3</v>
      </c>
      <c r="AO336" t="s">
        <v>3132</v>
      </c>
      <c r="AP336">
        <v>0.13104851413902499</v>
      </c>
      <c r="AQ336">
        <f>(Table2[[#This Row],[Sharpe Ratio]]-AVERAGE(Table2[Sharpe Ratio]))/_xlfn.STDEV.P(Table2[Sharpe Ratio])</f>
        <v>0.7547309154126437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-0.1677582853578434</v>
      </c>
      <c r="AS336">
        <f>_xlfn.RANK.AVG(Table2[[#This Row],[1Y Return vs Nifty Z-Score]],Table2[1Y Return vs Nifty Z-Score])</f>
        <v>416</v>
      </c>
      <c r="AT336">
        <f>_xlfn.RANK.AVG(Table2[[#This Row],[6M Return vs Nifty Z-Score]],Table2[6M Return vs Nifty Z-Score])</f>
        <v>459</v>
      </c>
      <c r="AU336">
        <f>_xlfn.RANK.AVG(Table2[[#This Row],[Sharpe Ratio Z-Score]],Table2[Sharpe Ratio Z-Score])</f>
        <v>163</v>
      </c>
      <c r="AV336">
        <f>(Table2[[#This Row],[Rank 1Y]]+Table2[[#This Row],[Rank 6M]]+Table2[[#This Row],[Rank Sharpe]])/3</f>
        <v>346</v>
      </c>
    </row>
    <row r="337" spans="1:48" x14ac:dyDescent="0.3">
      <c r="A337" t="s">
        <v>552</v>
      </c>
      <c r="B337" t="s">
        <v>553</v>
      </c>
      <c r="C337" t="s">
        <v>3100</v>
      </c>
      <c r="D337" t="s">
        <v>554</v>
      </c>
      <c r="E337">
        <v>35647.648679340004</v>
      </c>
      <c r="F337">
        <v>1310.85</v>
      </c>
      <c r="G337">
        <v>-5.6485777265012098</v>
      </c>
      <c r="H337">
        <f>(Table2[[#This Row],[1Y Return vs Nifty]]-AVERAGE(Table2[1Y Return vs Nifty]))/_xlfn.STDEV.P(Table2[1Y Return vs Nifty])</f>
        <v>-0.59837585321937992</v>
      </c>
      <c r="I337">
        <v>3.6057707143469702</v>
      </c>
      <c r="J337">
        <f>(Table2[[#This Row],[1M Return vs Nifty]]-AVERAGE(Table2[1M Return vs Nifty]))/_xlfn.STDEV.P(Table2[1M Return vs Nifty])</f>
        <v>0.37520803707540923</v>
      </c>
      <c r="K337">
        <v>6.5126194668227102</v>
      </c>
      <c r="L337">
        <f>(Table2[[#This Row],[6M Return vs Nifty]]-AVERAGE(Table2[6M Return vs Nifty]))/_xlfn.STDEV.P(Table2[6M Return vs Nifty])</f>
        <v>-7.2006157892484587E-2</v>
      </c>
      <c r="M337">
        <v>-0.60444222662100999</v>
      </c>
      <c r="N337">
        <f>(Table2[[#This Row],[1W Return vs Nifty]]-AVERAGE(Table2[1W Return vs Nifty]))/_xlfn.STDEV.P(Table2[1W Return vs Nifty])</f>
        <v>-2.9121393994178235E-2</v>
      </c>
      <c r="O337">
        <v>1317.73</v>
      </c>
      <c r="P337">
        <v>1269.2409648775799</v>
      </c>
      <c r="Q337">
        <v>1172.4838741603101</v>
      </c>
      <c r="R337">
        <v>43.399474891779199</v>
      </c>
      <c r="S337" s="1">
        <f>(Table2[[#This Row],[Close Price]]-Table2[[#This Row],[20D EMA]])/Table2[[#This Row],[20D EMA]]</f>
        <v>-5.2210999218353597E-3</v>
      </c>
      <c r="T337" s="1">
        <f>(Table2[[#This Row],[Close Price]]-Table2[[#This Row],[50D EMA]])/Table2[[#This Row],[50D EMA]]</f>
        <v>3.2782612816497955E-2</v>
      </c>
      <c r="U337" s="1">
        <f>(Table2[[#This Row],[Close Price]]-Table2[[#This Row],[200D EMA]])/Table2[[#This Row],[200D EMA]]</f>
        <v>0.11801111204090768</v>
      </c>
      <c r="V337">
        <v>0.73089203076001197</v>
      </c>
      <c r="W337">
        <v>1285.5999999999999</v>
      </c>
      <c r="X337">
        <v>1318.55</v>
      </c>
      <c r="Y337">
        <v>1305.05</v>
      </c>
      <c r="Z337">
        <v>1357.5</v>
      </c>
      <c r="AA337">
        <v>1299.75</v>
      </c>
      <c r="AB337">
        <v>1430</v>
      </c>
      <c r="AC337" s="1">
        <f>(Table2[[#This Row],[Close Price]]/Table2[[#This Row],[Day Low]])-1</f>
        <v>1.9640634723086414E-2</v>
      </c>
      <c r="AD337" s="1">
        <f>(Table2[[#This Row],[Day High]]/Table2[[#This Row],[Close Price]])-1</f>
        <v>5.8740511881603119E-3</v>
      </c>
      <c r="AE337" s="1">
        <f>(Table2[[#This Row],[Close Price]]/Table2[[#This Row],[Current Week Low]])-1</f>
        <v>4.4442741657406692E-3</v>
      </c>
      <c r="AF337" s="1">
        <f>(Table2[[#This Row],[Current Week High]]/Table2[[#This Row],[Close Price]])-1</f>
        <v>3.5587595834763786E-2</v>
      </c>
      <c r="AG337" s="1">
        <f>(Table2[[#This Row],[Close Price]]/Table2[[#This Row],[Current Month Low]])-1</f>
        <v>8.5401038661281348E-3</v>
      </c>
      <c r="AH337" s="1">
        <f>(Table2[[#This Row],[Current Month High]]/Table2[[#This Row],[Close Price]])-1</f>
        <v>9.0895220658351539E-2</v>
      </c>
      <c r="AI337">
        <v>9.9439295113857593</v>
      </c>
      <c r="AJ337">
        <v>33.006950433767898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0.08</v>
      </c>
      <c r="AM337" t="s">
        <v>3133</v>
      </c>
      <c r="AN337">
        <v>1.2</v>
      </c>
      <c r="AO337" t="s">
        <v>3133</v>
      </c>
      <c r="AP337">
        <v>0.128873221727693</v>
      </c>
      <c r="AQ337">
        <f>(Table2[[#This Row],[Sharpe Ratio]]-AVERAGE(Table2[Sharpe Ratio]))/_xlfn.STDEV.P(Table2[Sharpe Ratio])</f>
        <v>0.72989559630589929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0.40560022827526571</v>
      </c>
      <c r="AS337">
        <f>_xlfn.RANK.AVG(Table2[[#This Row],[1Y Return vs Nifty Z-Score]],Table2[1Y Return vs Nifty Z-Score])</f>
        <v>528</v>
      </c>
      <c r="AT337">
        <f>_xlfn.RANK.AVG(Table2[[#This Row],[6M Return vs Nifty Z-Score]],Table2[6M Return vs Nifty Z-Score])</f>
        <v>339</v>
      </c>
      <c r="AU337">
        <f>_xlfn.RANK.AVG(Table2[[#This Row],[Sharpe Ratio Z-Score]],Table2[Sharpe Ratio Z-Score])</f>
        <v>171</v>
      </c>
      <c r="AV337">
        <f>(Table2[[#This Row],[Rank 1Y]]+Table2[[#This Row],[Rank 6M]]+Table2[[#This Row],[Rank Sharpe]])/3</f>
        <v>346</v>
      </c>
    </row>
    <row r="338" spans="1:48" x14ac:dyDescent="0.3">
      <c r="A338" t="s">
        <v>827</v>
      </c>
      <c r="B338" t="s">
        <v>828</v>
      </c>
      <c r="C338" t="s">
        <v>3092</v>
      </c>
      <c r="D338" t="s">
        <v>829</v>
      </c>
      <c r="E338">
        <v>18488.413627965001</v>
      </c>
      <c r="F338">
        <v>1926.45</v>
      </c>
      <c r="G338">
        <v>6.2529487598045304</v>
      </c>
      <c r="H338">
        <f>(Table2[[#This Row],[1Y Return vs Nifty]]-AVERAGE(Table2[1Y Return vs Nifty]))/_xlfn.STDEV.P(Table2[1Y Return vs Nifty])</f>
        <v>-0.41931619729388991</v>
      </c>
      <c r="I338">
        <v>-12.760639835178999</v>
      </c>
      <c r="J338">
        <f>(Table2[[#This Row],[1M Return vs Nifty]]-AVERAGE(Table2[1M Return vs Nifty]))/_xlfn.STDEV.P(Table2[1M Return vs Nifty])</f>
        <v>-1.187529259715465</v>
      </c>
      <c r="K338">
        <v>14.457405573555301</v>
      </c>
      <c r="L338">
        <f>(Table2[[#This Row],[6M Return vs Nifty]]-AVERAGE(Table2[6M Return vs Nifty]))/_xlfn.STDEV.P(Table2[6M Return vs Nifty])</f>
        <v>0.18669922528347838</v>
      </c>
      <c r="M338">
        <v>0.47710317685540798</v>
      </c>
      <c r="N338">
        <f>(Table2[[#This Row],[1W Return vs Nifty]]-AVERAGE(Table2[1W Return vs Nifty]))/_xlfn.STDEV.P(Table2[1W Return vs Nifty])</f>
        <v>0.18003821678516022</v>
      </c>
      <c r="O338">
        <v>1929.43</v>
      </c>
      <c r="P338">
        <v>1917.26411542305</v>
      </c>
      <c r="Q338">
        <v>1669.5700655350299</v>
      </c>
      <c r="R338">
        <v>54.694131436936303</v>
      </c>
      <c r="S338" s="1">
        <f>(Table2[[#This Row],[Close Price]]-Table2[[#This Row],[20D EMA]])/Table2[[#This Row],[20D EMA]]</f>
        <v>-1.5444975977361283E-3</v>
      </c>
      <c r="T338" s="1">
        <f>(Table2[[#This Row],[Close Price]]-Table2[[#This Row],[50D EMA]])/Table2[[#This Row],[50D EMA]]</f>
        <v>4.7911419731147004E-3</v>
      </c>
      <c r="U338" s="1">
        <f>(Table2[[#This Row],[Close Price]]-Table2[[#This Row],[200D EMA]])/Table2[[#This Row],[200D EMA]]</f>
        <v>0.1538599306298957</v>
      </c>
      <c r="V338">
        <v>0.69322296542343598</v>
      </c>
      <c r="W338">
        <v>1908.05</v>
      </c>
      <c r="X338">
        <v>1943</v>
      </c>
      <c r="Y338">
        <v>1879.3</v>
      </c>
      <c r="Z338">
        <v>1932.55</v>
      </c>
      <c r="AA338">
        <v>1810.15</v>
      </c>
      <c r="AB338">
        <v>1932.55</v>
      </c>
      <c r="AC338" s="1">
        <f>(Table2[[#This Row],[Close Price]]/Table2[[#This Row],[Day Low]])-1</f>
        <v>9.6433531616049173E-3</v>
      </c>
      <c r="AD338" s="1">
        <f>(Table2[[#This Row],[Day High]]/Table2[[#This Row],[Close Price]])-1</f>
        <v>8.5909315061380997E-3</v>
      </c>
      <c r="AE338" s="1">
        <f>(Table2[[#This Row],[Close Price]]/Table2[[#This Row],[Current Week Low]])-1</f>
        <v>2.5089128930984916E-2</v>
      </c>
      <c r="AF338" s="1">
        <f>(Table2[[#This Row],[Current Week High]]/Table2[[#This Row],[Close Price]])-1</f>
        <v>3.1664460536218186E-3</v>
      </c>
      <c r="AG338" s="1">
        <f>(Table2[[#This Row],[Close Price]]/Table2[[#This Row],[Current Month Low]])-1</f>
        <v>6.424881915863323E-2</v>
      </c>
      <c r="AH338" s="1">
        <f>(Table2[[#This Row],[Current Month High]]/Table2[[#This Row],[Close Price]])-1</f>
        <v>3.1664460536218186E-3</v>
      </c>
      <c r="AI338">
        <v>16.099561369358099</v>
      </c>
      <c r="AJ338">
        <v>54.103671706263498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-0.08</v>
      </c>
      <c r="AM338" t="s">
        <v>3132</v>
      </c>
      <c r="AN338">
        <v>-4.78</v>
      </c>
      <c r="AO338" t="s">
        <v>3132</v>
      </c>
      <c r="AP338">
        <v>6.8395242047214005E-2</v>
      </c>
      <c r="AQ338">
        <f>(Table2[[#This Row],[Sharpe Ratio]]-AVERAGE(Table2[Sharpe Ratio]))/_xlfn.STDEV.P(Table2[Sharpe Ratio])</f>
        <v>3.9418345306716104E-2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-1.2006896696340004</v>
      </c>
      <c r="AS338">
        <f>_xlfn.RANK.AVG(Table2[[#This Row],[1Y Return vs Nifty Z-Score]],Table2[1Y Return vs Nifty Z-Score])</f>
        <v>441</v>
      </c>
      <c r="AT338">
        <f>_xlfn.RANK.AVG(Table2[[#This Row],[6M Return vs Nifty Z-Score]],Table2[6M Return vs Nifty Z-Score])</f>
        <v>264</v>
      </c>
      <c r="AU338">
        <f>_xlfn.RANK.AVG(Table2[[#This Row],[Sharpe Ratio Z-Score]],Table2[Sharpe Ratio Z-Score])</f>
        <v>334</v>
      </c>
      <c r="AV338">
        <f>(Table2[[#This Row],[Rank 1Y]]+Table2[[#This Row],[Rank 6M]]+Table2[[#This Row],[Rank Sharpe]])/3</f>
        <v>346.33333333333331</v>
      </c>
    </row>
    <row r="339" spans="1:48" x14ac:dyDescent="0.3">
      <c r="A339" t="s">
        <v>1285</v>
      </c>
      <c r="B339" t="s">
        <v>1286</v>
      </c>
      <c r="C339" t="s">
        <v>3086</v>
      </c>
      <c r="D339" t="s">
        <v>1268</v>
      </c>
      <c r="E339">
        <v>8695.6049477699999</v>
      </c>
      <c r="F339">
        <v>536.65</v>
      </c>
      <c r="G339">
        <v>132.83241121143001</v>
      </c>
      <c r="H339">
        <f>(Table2[[#This Row],[1Y Return vs Nifty]]-AVERAGE(Table2[1Y Return vs Nifty]))/_xlfn.STDEV.P(Table2[1Y Return vs Nifty])</f>
        <v>1.4850844709650002</v>
      </c>
      <c r="I339">
        <v>-2.7963771115515299</v>
      </c>
      <c r="J339">
        <f>(Table2[[#This Row],[1M Return vs Nifty]]-AVERAGE(Table2[1M Return vs Nifty]))/_xlfn.STDEV.P(Table2[1M Return vs Nifty])</f>
        <v>-0.23609736534161446</v>
      </c>
      <c r="K339">
        <v>-2.07559691695347</v>
      </c>
      <c r="L339">
        <f>(Table2[[#This Row],[6M Return vs Nifty]]-AVERAGE(Table2[6M Return vs Nifty]))/_xlfn.STDEV.P(Table2[6M Return vs Nifty])</f>
        <v>-0.35166350555601467</v>
      </c>
      <c r="M339">
        <v>-5.5082697436126402</v>
      </c>
      <c r="N339">
        <f>(Table2[[#This Row],[1W Return vs Nifty]]-AVERAGE(Table2[1W Return vs Nifty]))/_xlfn.STDEV.P(Table2[1W Return vs Nifty])</f>
        <v>-0.97747053540435036</v>
      </c>
      <c r="O339">
        <v>555.74</v>
      </c>
      <c r="P339">
        <v>547.33518822099097</v>
      </c>
      <c r="Q339">
        <v>454.94082375445402</v>
      </c>
      <c r="R339">
        <v>36.697003632002598</v>
      </c>
      <c r="S339" s="1">
        <f>(Table2[[#This Row],[Close Price]]-Table2[[#This Row],[20D EMA]])/Table2[[#This Row],[20D EMA]]</f>
        <v>-3.4350595602260107E-2</v>
      </c>
      <c r="T339" s="1">
        <f>(Table2[[#This Row],[Close Price]]-Table2[[#This Row],[50D EMA]])/Table2[[#This Row],[50D EMA]]</f>
        <v>-1.952220220980341E-2</v>
      </c>
      <c r="U339" s="1">
        <f>(Table2[[#This Row],[Close Price]]-Table2[[#This Row],[200D EMA]])/Table2[[#This Row],[200D EMA]]</f>
        <v>0.1796039660086583</v>
      </c>
      <c r="V339">
        <v>0.94351964158997204</v>
      </c>
      <c r="W339">
        <v>538.25</v>
      </c>
      <c r="X339">
        <v>544.5</v>
      </c>
      <c r="Y339">
        <v>535</v>
      </c>
      <c r="Z339">
        <v>550</v>
      </c>
      <c r="AA339">
        <v>535</v>
      </c>
      <c r="AB339">
        <v>614.65</v>
      </c>
      <c r="AC339" s="1">
        <f>(Table2[[#This Row],[Close Price]]/Table2[[#This Row],[Day Low]])-1</f>
        <v>-2.9725963771481956E-3</v>
      </c>
      <c r="AD339" s="1">
        <f>(Table2[[#This Row],[Day High]]/Table2[[#This Row],[Close Price]])-1</f>
        <v>1.4627783471536482E-2</v>
      </c>
      <c r="AE339" s="1">
        <f>(Table2[[#This Row],[Close Price]]/Table2[[#This Row],[Current Week Low]])-1</f>
        <v>3.0841121495326362E-3</v>
      </c>
      <c r="AF339" s="1">
        <f>(Table2[[#This Row],[Current Week High]]/Table2[[#This Row],[Close Price]])-1</f>
        <v>2.4876548961147993E-2</v>
      </c>
      <c r="AG339" s="1">
        <f>(Table2[[#This Row],[Close Price]]/Table2[[#This Row],[Current Month Low]])-1</f>
        <v>3.0841121495326362E-3</v>
      </c>
      <c r="AH339" s="1">
        <f>(Table2[[#This Row],[Current Month High]]/Table2[[#This Row],[Close Price]])-1</f>
        <v>0.14534612876176278</v>
      </c>
      <c r="AI339">
        <v>18.289387869188399</v>
      </c>
      <c r="AJ339">
        <v>163.06372549019599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0.14000000000000001</v>
      </c>
      <c r="AM339" t="s">
        <v>3133</v>
      </c>
      <c r="AN339">
        <v>-5.83</v>
      </c>
      <c r="AO339" t="s">
        <v>3132</v>
      </c>
      <c r="AQ339">
        <f>(Table2[[#This Row],[Sharpe Ratio]]-AVERAGE(Table2[Sharpe Ratio]))/_xlfn.STDEV.P(Table2[Sharpe Ratio])</f>
        <v>-0.74145031068490286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-0.82159724602188222</v>
      </c>
      <c r="AS339">
        <f>_xlfn.RANK.AVG(Table2[[#This Row],[1Y Return vs Nifty Z-Score]],Table2[1Y Return vs Nifty Z-Score])</f>
        <v>56</v>
      </c>
      <c r="AT339">
        <f>_xlfn.RANK.AVG(Table2[[#This Row],[6M Return vs Nifty Z-Score]],Table2[6M Return vs Nifty Z-Score])</f>
        <v>437</v>
      </c>
      <c r="AU339">
        <f>_xlfn.RANK.AVG(Table2[[#This Row],[Sharpe Ratio Z-Score]],Table2[Sharpe Ratio Z-Score])</f>
        <v>550.5</v>
      </c>
      <c r="AV339">
        <f>(Table2[[#This Row],[Rank 1Y]]+Table2[[#This Row],[Rank 6M]]+Table2[[#This Row],[Rank Sharpe]])/3</f>
        <v>347.83333333333331</v>
      </c>
    </row>
    <row r="340" spans="1:48" x14ac:dyDescent="0.3">
      <c r="A340" t="s">
        <v>316</v>
      </c>
      <c r="B340" t="s">
        <v>317</v>
      </c>
      <c r="C340" t="s">
        <v>3092</v>
      </c>
      <c r="D340" t="s">
        <v>288</v>
      </c>
      <c r="E340">
        <v>84620.733881530003</v>
      </c>
      <c r="F340">
        <v>870.65</v>
      </c>
      <c r="G340">
        <v>41.569907934465299</v>
      </c>
      <c r="H340">
        <f>(Table2[[#This Row],[1Y Return vs Nifty]]-AVERAGE(Table2[1Y Return vs Nifty]))/_xlfn.STDEV.P(Table2[1Y Return vs Nifty])</f>
        <v>0.11203098455087085</v>
      </c>
      <c r="I340">
        <v>-1.6622712060053</v>
      </c>
      <c r="J340">
        <f>(Table2[[#This Row],[1M Return vs Nifty]]-AVERAGE(Table2[1M Return vs Nifty]))/_xlfn.STDEV.P(Table2[1M Return vs Nifty])</f>
        <v>-0.1278079153278352</v>
      </c>
      <c r="K340">
        <v>-13.2332828392043</v>
      </c>
      <c r="L340">
        <f>(Table2[[#This Row],[6M Return vs Nifty]]-AVERAGE(Table2[6M Return vs Nifty]))/_xlfn.STDEV.P(Table2[6M Return vs Nifty])</f>
        <v>-0.71499026767322493</v>
      </c>
      <c r="M340">
        <v>-3.76018524094563</v>
      </c>
      <c r="N340">
        <f>(Table2[[#This Row],[1W Return vs Nifty]]-AVERAGE(Table2[1W Return vs Nifty]))/_xlfn.STDEV.P(Table2[1W Return vs Nifty])</f>
        <v>-0.63940920851785721</v>
      </c>
      <c r="O340">
        <v>897.87</v>
      </c>
      <c r="P340">
        <v>888.19159034530696</v>
      </c>
      <c r="Q340">
        <v>786.38747694830101</v>
      </c>
      <c r="R340">
        <v>37.241088045273699</v>
      </c>
      <c r="S340" s="1">
        <f>(Table2[[#This Row],[Close Price]]-Table2[[#This Row],[20D EMA]])/Table2[[#This Row],[20D EMA]]</f>
        <v>-3.0316192767327148E-2</v>
      </c>
      <c r="T340" s="1">
        <f>(Table2[[#This Row],[Close Price]]-Table2[[#This Row],[50D EMA]])/Table2[[#This Row],[50D EMA]]</f>
        <v>-1.9749782069527645E-2</v>
      </c>
      <c r="U340" s="1">
        <f>(Table2[[#This Row],[Close Price]]-Table2[[#This Row],[200D EMA]])/Table2[[#This Row],[200D EMA]]</f>
        <v>0.10715140502833641</v>
      </c>
      <c r="V340">
        <v>0.60590630168356696</v>
      </c>
      <c r="W340">
        <v>860.5</v>
      </c>
      <c r="X340">
        <v>871.9</v>
      </c>
      <c r="Y340">
        <v>861.2</v>
      </c>
      <c r="Z340">
        <v>882.7</v>
      </c>
      <c r="AA340">
        <v>845.9</v>
      </c>
      <c r="AB340">
        <v>934.95</v>
      </c>
      <c r="AC340" s="1">
        <f>(Table2[[#This Row],[Close Price]]/Table2[[#This Row],[Day Low]])-1</f>
        <v>1.1795467751307243E-2</v>
      </c>
      <c r="AD340" s="1">
        <f>(Table2[[#This Row],[Day High]]/Table2[[#This Row],[Close Price]])-1</f>
        <v>1.435708953080983E-3</v>
      </c>
      <c r="AE340" s="1">
        <f>(Table2[[#This Row],[Close Price]]/Table2[[#This Row],[Current Week Low]])-1</f>
        <v>1.0973060845332006E-2</v>
      </c>
      <c r="AF340" s="1">
        <f>(Table2[[#This Row],[Current Week High]]/Table2[[#This Row],[Close Price]])-1</f>
        <v>1.3840234307701316E-2</v>
      </c>
      <c r="AG340" s="1">
        <f>(Table2[[#This Row],[Close Price]]/Table2[[#This Row],[Current Month Low]])-1</f>
        <v>2.925877763328999E-2</v>
      </c>
      <c r="AH340" s="1">
        <f>(Table2[[#This Row],[Current Month High]]/Table2[[#This Row],[Close Price]])-1</f>
        <v>7.3852868546488315E-2</v>
      </c>
      <c r="AI340">
        <v>12.5480962499282</v>
      </c>
      <c r="AJ340">
        <v>71.219272369714801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-0.06</v>
      </c>
      <c r="AM340" t="s">
        <v>3132</v>
      </c>
      <c r="AN340">
        <v>-6.02</v>
      </c>
      <c r="AO340" t="s">
        <v>3132</v>
      </c>
      <c r="AP340">
        <v>0.10648975168621699</v>
      </c>
      <c r="AQ340">
        <f>(Table2[[#This Row],[Sharpe Ratio]]-AVERAGE(Table2[Sharpe Ratio]))/_xlfn.STDEV.P(Table2[Sharpe Ratio])</f>
        <v>0.47434346073994288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-0.89583294622810361</v>
      </c>
      <c r="AS340">
        <f>_xlfn.RANK.AVG(Table2[[#This Row],[1Y Return vs Nifty Z-Score]],Table2[1Y Return vs Nifty Z-Score])</f>
        <v>267</v>
      </c>
      <c r="AT340">
        <f>_xlfn.RANK.AVG(Table2[[#This Row],[6M Return vs Nifty Z-Score]],Table2[6M Return vs Nifty Z-Score])</f>
        <v>557</v>
      </c>
      <c r="AU340">
        <f>_xlfn.RANK.AVG(Table2[[#This Row],[Sharpe Ratio Z-Score]],Table2[Sharpe Ratio Z-Score])</f>
        <v>220</v>
      </c>
      <c r="AV340">
        <f>(Table2[[#This Row],[Rank 1Y]]+Table2[[#This Row],[Rank 6M]]+Table2[[#This Row],[Rank Sharpe]])/3</f>
        <v>348</v>
      </c>
    </row>
    <row r="341" spans="1:48" x14ac:dyDescent="0.3">
      <c r="A341" t="s">
        <v>226</v>
      </c>
      <c r="B341" t="s">
        <v>227</v>
      </c>
      <c r="C341" t="s">
        <v>3100</v>
      </c>
      <c r="D341" t="s">
        <v>228</v>
      </c>
      <c r="E341">
        <v>113475.48626535</v>
      </c>
      <c r="F341">
        <v>1810.05</v>
      </c>
      <c r="G341">
        <v>16.569615311724299</v>
      </c>
      <c r="H341">
        <f>(Table2[[#This Row],[1Y Return vs Nifty]]-AVERAGE(Table2[1Y Return vs Nifty]))/_xlfn.STDEV.P(Table2[1Y Return vs Nifty])</f>
        <v>-0.26410091753878262</v>
      </c>
      <c r="I341">
        <v>-5.8890375923622802</v>
      </c>
      <c r="J341">
        <f>(Table2[[#This Row],[1M Return vs Nifty]]-AVERAGE(Table2[1M Return vs Nifty]))/_xlfn.STDEV.P(Table2[1M Return vs Nifty])</f>
        <v>-0.53139827234557202</v>
      </c>
      <c r="K341">
        <v>23.143611716498</v>
      </c>
      <c r="L341">
        <f>(Table2[[#This Row],[6M Return vs Nifty]]-AVERAGE(Table2[6M Return vs Nifty]))/_xlfn.STDEV.P(Table2[6M Return vs Nifty])</f>
        <v>0.4695474050036465</v>
      </c>
      <c r="M341">
        <v>-0.56814764088007896</v>
      </c>
      <c r="N341">
        <f>(Table2[[#This Row],[1W Return vs Nifty]]-AVERAGE(Table2[1W Return vs Nifty]))/_xlfn.STDEV.P(Table2[1W Return vs Nifty])</f>
        <v>-2.2102399319919065E-2</v>
      </c>
      <c r="O341">
        <v>1820.48</v>
      </c>
      <c r="P341">
        <v>1811.48211561482</v>
      </c>
      <c r="Q341">
        <v>1613.36523853275</v>
      </c>
      <c r="R341">
        <v>48.464266355042298</v>
      </c>
      <c r="S341" s="1">
        <f>(Table2[[#This Row],[Close Price]]-Table2[[#This Row],[20D EMA]])/Table2[[#This Row],[20D EMA]]</f>
        <v>-5.729258217612972E-3</v>
      </c>
      <c r="T341" s="1">
        <f>(Table2[[#This Row],[Close Price]]-Table2[[#This Row],[50D EMA]])/Table2[[#This Row],[50D EMA]]</f>
        <v>-7.9057673408716744E-4</v>
      </c>
      <c r="U341" s="1">
        <f>(Table2[[#This Row],[Close Price]]-Table2[[#This Row],[200D EMA]])/Table2[[#This Row],[200D EMA]]</f>
        <v>0.12190963135298603</v>
      </c>
      <c r="V341">
        <v>0.55454686661034103</v>
      </c>
      <c r="W341">
        <v>1803.8</v>
      </c>
      <c r="X341">
        <v>1817.95</v>
      </c>
      <c r="Y341">
        <v>1790.55</v>
      </c>
      <c r="Z341">
        <v>1821.4</v>
      </c>
      <c r="AA341">
        <v>1765.1</v>
      </c>
      <c r="AB341">
        <v>1865</v>
      </c>
      <c r="AC341" s="1">
        <f>(Table2[[#This Row],[Close Price]]/Table2[[#This Row],[Day Low]])-1</f>
        <v>3.4649074176738015E-3</v>
      </c>
      <c r="AD341" s="1">
        <f>(Table2[[#This Row],[Day High]]/Table2[[#This Row],[Close Price]])-1</f>
        <v>4.3645203171183145E-3</v>
      </c>
      <c r="AE341" s="1">
        <f>(Table2[[#This Row],[Close Price]]/Table2[[#This Row],[Current Week Low]])-1</f>
        <v>1.0890508502974017E-2</v>
      </c>
      <c r="AF341" s="1">
        <f>(Table2[[#This Row],[Current Week High]]/Table2[[#This Row],[Close Price]])-1</f>
        <v>6.2705450125688511E-3</v>
      </c>
      <c r="AG341" s="1">
        <f>(Table2[[#This Row],[Close Price]]/Table2[[#This Row],[Current Month Low]])-1</f>
        <v>2.5465979264631011E-2</v>
      </c>
      <c r="AH341" s="1">
        <f>(Table2[[#This Row],[Current Month High]]/Table2[[#This Row],[Close Price]])-1</f>
        <v>3.0358277395652111E-2</v>
      </c>
      <c r="AI341">
        <v>9.6875776912240106</v>
      </c>
      <c r="AJ341">
        <v>46.818347730867501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-0.05</v>
      </c>
      <c r="AM341" t="s">
        <v>3132</v>
      </c>
      <c r="AN341">
        <v>-0.92</v>
      </c>
      <c r="AO341" t="s">
        <v>3132</v>
      </c>
      <c r="AP341">
        <v>1.8325515062624E-2</v>
      </c>
      <c r="AQ341">
        <f>(Table2[[#This Row],[Sharpe Ratio]]-AVERAGE(Table2[Sharpe Ratio]))/_xlfn.STDEV.P(Table2[Sharpe Ratio])</f>
        <v>-0.53222785764603298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-0.88028204184666003</v>
      </c>
      <c r="AS341">
        <f>_xlfn.RANK.AVG(Table2[[#This Row],[1Y Return vs Nifty Z-Score]],Table2[1Y Return vs Nifty Z-Score])</f>
        <v>375</v>
      </c>
      <c r="AT341">
        <f>_xlfn.RANK.AVG(Table2[[#This Row],[6M Return vs Nifty Z-Score]],Table2[6M Return vs Nifty Z-Score])</f>
        <v>196</v>
      </c>
      <c r="AU341">
        <f>_xlfn.RANK.AVG(Table2[[#This Row],[Sharpe Ratio Z-Score]],Table2[Sharpe Ratio Z-Score])</f>
        <v>478</v>
      </c>
      <c r="AV341">
        <f>(Table2[[#This Row],[Rank 1Y]]+Table2[[#This Row],[Rank 6M]]+Table2[[#This Row],[Rank Sharpe]])/3</f>
        <v>349.66666666666669</v>
      </c>
    </row>
    <row r="342" spans="1:48" x14ac:dyDescent="0.3">
      <c r="A342" t="s">
        <v>73</v>
      </c>
      <c r="B342" t="s">
        <v>74</v>
      </c>
      <c r="C342" t="s">
        <v>3096</v>
      </c>
      <c r="D342" t="s">
        <v>75</v>
      </c>
      <c r="E342">
        <v>326264.54563383898</v>
      </c>
      <c r="F342">
        <v>5013.8</v>
      </c>
      <c r="G342">
        <v>17.554605863073999</v>
      </c>
      <c r="H342">
        <f>(Table2[[#This Row],[1Y Return vs Nifty]]-AVERAGE(Table2[1Y Return vs Nifty]))/_xlfn.STDEV.P(Table2[1Y Return vs Nifty])</f>
        <v>-0.24928163621235153</v>
      </c>
      <c r="I342">
        <v>1.58899212068491</v>
      </c>
      <c r="J342">
        <f>(Table2[[#This Row],[1M Return vs Nifty]]-AVERAGE(Table2[1M Return vs Nifty]))/_xlfn.STDEV.P(Table2[1M Return vs Nifty])</f>
        <v>0.18263709318102961</v>
      </c>
      <c r="K342">
        <v>23.773761986265701</v>
      </c>
      <c r="L342">
        <f>(Table2[[#This Row],[6M Return vs Nifty]]-AVERAGE(Table2[6M Return vs Nifty]))/_xlfn.STDEV.P(Table2[6M Return vs Nifty])</f>
        <v>0.49006693376233007</v>
      </c>
      <c r="M342">
        <v>1.4072182552426</v>
      </c>
      <c r="N342">
        <f>(Table2[[#This Row],[1W Return vs Nifty]]-AVERAGE(Table2[1W Return vs Nifty]))/_xlfn.STDEV.P(Table2[1W Return vs Nifty])</f>
        <v>0.35991278067322241</v>
      </c>
      <c r="O342">
        <v>4970.95</v>
      </c>
      <c r="P342">
        <v>4873.1790957032099</v>
      </c>
      <c r="Q342">
        <v>4415.2787208396703</v>
      </c>
      <c r="R342">
        <v>54.4030385881493</v>
      </c>
      <c r="S342" s="1">
        <f>(Table2[[#This Row],[Close Price]]-Table2[[#This Row],[20D EMA]])/Table2[[#This Row],[20D EMA]]</f>
        <v>8.6200826803730403E-3</v>
      </c>
      <c r="T342" s="1">
        <f>(Table2[[#This Row],[Close Price]]-Table2[[#This Row],[50D EMA]])/Table2[[#This Row],[50D EMA]]</f>
        <v>2.8856091995629475E-2</v>
      </c>
      <c r="U342" s="1">
        <f>(Table2[[#This Row],[Close Price]]-Table2[[#This Row],[200D EMA]])/Table2[[#This Row],[200D EMA]]</f>
        <v>0.1355568508813203</v>
      </c>
      <c r="V342">
        <v>0.80509383240778698</v>
      </c>
      <c r="W342">
        <v>4942</v>
      </c>
      <c r="X342">
        <v>5048</v>
      </c>
      <c r="Y342">
        <v>4960.55</v>
      </c>
      <c r="Z342">
        <v>5025</v>
      </c>
      <c r="AA342">
        <v>4801</v>
      </c>
      <c r="AB342">
        <v>5063.8999999999996</v>
      </c>
      <c r="AC342" s="1">
        <f>(Table2[[#This Row],[Close Price]]/Table2[[#This Row],[Day Low]])-1</f>
        <v>1.4528530959125874E-2</v>
      </c>
      <c r="AD342" s="1">
        <f>(Table2[[#This Row],[Day High]]/Table2[[#This Row],[Close Price]])-1</f>
        <v>6.8211735609717827E-3</v>
      </c>
      <c r="AE342" s="1">
        <f>(Table2[[#This Row],[Close Price]]/Table2[[#This Row],[Current Week Low]])-1</f>
        <v>1.0734696757416007E-2</v>
      </c>
      <c r="AF342" s="1">
        <f>(Table2[[#This Row],[Current Week High]]/Table2[[#This Row],[Close Price]])-1</f>
        <v>2.233834616458541E-3</v>
      </c>
      <c r="AG342" s="1">
        <f>(Table2[[#This Row],[Close Price]]/Table2[[#This Row],[Current Month Low]])-1</f>
        <v>4.4324099146011209E-2</v>
      </c>
      <c r="AH342" s="1">
        <f>(Table2[[#This Row],[Current Month High]]/Table2[[#This Row],[Close Price]])-1</f>
        <v>9.9924209182655765E-3</v>
      </c>
      <c r="AI342">
        <v>4.0927041365830199</v>
      </c>
      <c r="AJ342">
        <v>43.610454708199001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-0.03</v>
      </c>
      <c r="AM342" t="s">
        <v>3132</v>
      </c>
      <c r="AN342">
        <v>-3.05</v>
      </c>
      <c r="AO342" t="s">
        <v>3132</v>
      </c>
      <c r="AP342">
        <v>1.2232826149539E-2</v>
      </c>
      <c r="AQ342">
        <f>(Table2[[#This Row],[Sharpe Ratio]]-AVERAGE(Table2[Sharpe Ratio]))/_xlfn.STDEV.P(Table2[Sharpe Ratio])</f>
        <v>-0.60178810278196659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0.18154706862226394</v>
      </c>
      <c r="AS342">
        <f>_xlfn.RANK.AVG(Table2[[#This Row],[1Y Return vs Nifty Z-Score]],Table2[1Y Return vs Nifty Z-Score])</f>
        <v>367</v>
      </c>
      <c r="AT342">
        <f>_xlfn.RANK.AVG(Table2[[#This Row],[6M Return vs Nifty Z-Score]],Table2[6M Return vs Nifty Z-Score])</f>
        <v>190</v>
      </c>
      <c r="AU342">
        <f>_xlfn.RANK.AVG(Table2[[#This Row],[Sharpe Ratio Z-Score]],Table2[Sharpe Ratio Z-Score])</f>
        <v>493</v>
      </c>
      <c r="AV342">
        <f>(Table2[[#This Row],[Rank 1Y]]+Table2[[#This Row],[Rank 6M]]+Table2[[#This Row],[Rank Sharpe]])/3</f>
        <v>350</v>
      </c>
    </row>
    <row r="343" spans="1:48" x14ac:dyDescent="0.3">
      <c r="A343" t="s">
        <v>1792</v>
      </c>
      <c r="B343" t="s">
        <v>1793</v>
      </c>
      <c r="C343" t="s">
        <v>3093</v>
      </c>
      <c r="D343" t="s">
        <v>260</v>
      </c>
      <c r="E343">
        <v>4168.2849964799998</v>
      </c>
      <c r="F343">
        <v>1327.8</v>
      </c>
      <c r="G343">
        <v>7.3898192125130002</v>
      </c>
      <c r="H343">
        <f>(Table2[[#This Row],[1Y Return vs Nifty]]-AVERAGE(Table2[1Y Return vs Nifty]))/_xlfn.STDEV.P(Table2[1Y Return vs Nifty])</f>
        <v>-0.40221186766625217</v>
      </c>
      <c r="I343">
        <v>-5.8117691730408101</v>
      </c>
      <c r="J343">
        <f>(Table2[[#This Row],[1M Return vs Nifty]]-AVERAGE(Table2[1M Return vs Nifty]))/_xlfn.STDEV.P(Table2[1M Return vs Nifty])</f>
        <v>-0.52402034177415324</v>
      </c>
      <c r="K343">
        <v>-3.5071272090436301</v>
      </c>
      <c r="L343">
        <f>(Table2[[#This Row],[6M Return vs Nifty]]-AVERAGE(Table2[6M Return vs Nifty]))/_xlfn.STDEV.P(Table2[6M Return vs Nifty])</f>
        <v>-0.39827830270320846</v>
      </c>
      <c r="M343">
        <v>-0.89366272191407203</v>
      </c>
      <c r="N343">
        <f>(Table2[[#This Row],[1W Return vs Nifty]]-AVERAGE(Table2[1W Return vs Nifty]))/_xlfn.STDEV.P(Table2[1W Return vs Nifty])</f>
        <v>-8.5053623959245386E-2</v>
      </c>
      <c r="O343">
        <v>1367.82</v>
      </c>
      <c r="P343">
        <v>1356.239758641</v>
      </c>
      <c r="Q343">
        <v>1242.40141580059</v>
      </c>
      <c r="R343">
        <v>39.544049236503703</v>
      </c>
      <c r="S343" s="1">
        <f>(Table2[[#This Row],[Close Price]]-Table2[[#This Row],[20D EMA]])/Table2[[#This Row],[20D EMA]]</f>
        <v>-2.9258235732771844E-2</v>
      </c>
      <c r="T343" s="1">
        <f>(Table2[[#This Row],[Close Price]]-Table2[[#This Row],[50D EMA]])/Table2[[#This Row],[50D EMA]]</f>
        <v>-2.09695656389676E-2</v>
      </c>
      <c r="U343" s="1">
        <f>(Table2[[#This Row],[Close Price]]-Table2[[#This Row],[200D EMA]])/Table2[[#This Row],[200D EMA]]</f>
        <v>6.8736708694411786E-2</v>
      </c>
      <c r="V343">
        <v>0.81069491285148498</v>
      </c>
      <c r="W343">
        <v>1315.3</v>
      </c>
      <c r="X343">
        <v>1334.15</v>
      </c>
      <c r="Y343">
        <v>1312.5</v>
      </c>
      <c r="Z343">
        <v>1348.4</v>
      </c>
      <c r="AA343">
        <v>1273.95</v>
      </c>
      <c r="AB343">
        <v>1440.55</v>
      </c>
      <c r="AC343" s="1">
        <f>(Table2[[#This Row],[Close Price]]/Table2[[#This Row],[Day Low]])-1</f>
        <v>9.503535315137146E-3</v>
      </c>
      <c r="AD343" s="1">
        <f>(Table2[[#This Row],[Day High]]/Table2[[#This Row],[Close Price]])-1</f>
        <v>4.782346738966714E-3</v>
      </c>
      <c r="AE343" s="1">
        <f>(Table2[[#This Row],[Close Price]]/Table2[[#This Row],[Current Week Low]])-1</f>
        <v>1.165714285714281E-2</v>
      </c>
      <c r="AF343" s="1">
        <f>(Table2[[#This Row],[Current Week High]]/Table2[[#This Row],[Close Price]])-1</f>
        <v>1.5514384696490469E-2</v>
      </c>
      <c r="AG343" s="1">
        <f>(Table2[[#This Row],[Close Price]]/Table2[[#This Row],[Current Month Low]])-1</f>
        <v>4.2270104792181629E-2</v>
      </c>
      <c r="AH343" s="1">
        <f>(Table2[[#This Row],[Current Month High]]/Table2[[#This Row],[Close Price]])-1</f>
        <v>8.4914896821810526E-2</v>
      </c>
      <c r="AI343">
        <v>14.972134357583901</v>
      </c>
      <c r="AJ343">
        <v>37.7528789293495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-0.02</v>
      </c>
      <c r="AM343" t="s">
        <v>3132</v>
      </c>
      <c r="AN343">
        <v>-5.81</v>
      </c>
      <c r="AO343" t="s">
        <v>3132</v>
      </c>
      <c r="AP343">
        <v>0.12862058168408899</v>
      </c>
      <c r="AQ343">
        <f>(Table2[[#This Row],[Sharpe Ratio]]-AVERAGE(Table2[Sharpe Ratio]))/_xlfn.STDEV.P(Table2[Sharpe Ratio])</f>
        <v>0.72701120427227595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-0.68255293183058341</v>
      </c>
      <c r="AS343">
        <f>_xlfn.RANK.AVG(Table2[[#This Row],[1Y Return vs Nifty Z-Score]],Table2[1Y Return vs Nifty Z-Score])</f>
        <v>430</v>
      </c>
      <c r="AT343">
        <f>_xlfn.RANK.AVG(Table2[[#This Row],[6M Return vs Nifty Z-Score]],Table2[6M Return vs Nifty Z-Score])</f>
        <v>450</v>
      </c>
      <c r="AU343">
        <f>_xlfn.RANK.AVG(Table2[[#This Row],[Sharpe Ratio Z-Score]],Table2[Sharpe Ratio Z-Score])</f>
        <v>172</v>
      </c>
      <c r="AV343">
        <f>(Table2[[#This Row],[Rank 1Y]]+Table2[[#This Row],[Rank 6M]]+Table2[[#This Row],[Rank Sharpe]])/3</f>
        <v>350.66666666666669</v>
      </c>
    </row>
    <row r="344" spans="1:48" x14ac:dyDescent="0.3">
      <c r="A344" t="s">
        <v>530</v>
      </c>
      <c r="B344" t="s">
        <v>531</v>
      </c>
      <c r="C344" t="s">
        <v>3092</v>
      </c>
      <c r="D344" t="s">
        <v>288</v>
      </c>
      <c r="E344">
        <v>37706.384701859999</v>
      </c>
      <c r="F344">
        <v>499.45</v>
      </c>
      <c r="G344">
        <v>33.819338258223098</v>
      </c>
      <c r="H344">
        <f>(Table2[[#This Row],[1Y Return vs Nifty]]-AVERAGE(Table2[1Y Return vs Nifty]))/_xlfn.STDEV.P(Table2[1Y Return vs Nifty])</f>
        <v>-4.5771111460404705E-3</v>
      </c>
      <c r="I344">
        <v>4.9435545663234199</v>
      </c>
      <c r="J344">
        <f>(Table2[[#This Row],[1M Return vs Nifty]]-AVERAGE(Table2[1M Return vs Nifty]))/_xlfn.STDEV.P(Table2[1M Return vs Nifty])</f>
        <v>0.50294555864141399</v>
      </c>
      <c r="K344">
        <v>3.1134934678207502</v>
      </c>
      <c r="L344">
        <f>(Table2[[#This Row],[6M Return vs Nifty]]-AVERAGE(Table2[6M Return vs Nifty]))/_xlfn.STDEV.P(Table2[6M Return vs Nifty])</f>
        <v>-0.18269160394747405</v>
      </c>
      <c r="M344">
        <v>-3.1130718889122599</v>
      </c>
      <c r="N344">
        <f>(Table2[[#This Row],[1W Return vs Nifty]]-AVERAGE(Table2[1W Return vs Nifty]))/_xlfn.STDEV.P(Table2[1W Return vs Nifty])</f>
        <v>-0.51426422948474737</v>
      </c>
      <c r="O344">
        <v>492.33</v>
      </c>
      <c r="P344">
        <v>480.84998680173402</v>
      </c>
      <c r="Q344">
        <v>430.83315994066498</v>
      </c>
      <c r="R344">
        <v>57.0334981606361</v>
      </c>
      <c r="S344" s="1">
        <f>(Table2[[#This Row],[Close Price]]-Table2[[#This Row],[20D EMA]])/Table2[[#This Row],[20D EMA]]</f>
        <v>1.4461844697662147E-2</v>
      </c>
      <c r="T344" s="1">
        <f>(Table2[[#This Row],[Close Price]]-Table2[[#This Row],[50D EMA]])/Table2[[#This Row],[50D EMA]]</f>
        <v>3.8681530017250894E-2</v>
      </c>
      <c r="U344" s="1">
        <f>(Table2[[#This Row],[Close Price]]-Table2[[#This Row],[200D EMA]])/Table2[[#This Row],[200D EMA]]</f>
        <v>0.15926545688541016</v>
      </c>
      <c r="V344">
        <v>0.99006497456555198</v>
      </c>
      <c r="W344">
        <v>500</v>
      </c>
      <c r="X344">
        <v>519.9</v>
      </c>
      <c r="Y344">
        <v>486</v>
      </c>
      <c r="Z344">
        <v>503.4</v>
      </c>
      <c r="AA344">
        <v>480.55</v>
      </c>
      <c r="AB344">
        <v>517.95000000000005</v>
      </c>
      <c r="AC344" s="1">
        <f>(Table2[[#This Row],[Close Price]]/Table2[[#This Row],[Day Low]])-1</f>
        <v>-1.0999999999999899E-3</v>
      </c>
      <c r="AD344" s="1">
        <f>(Table2[[#This Row],[Day High]]/Table2[[#This Row],[Close Price]])-1</f>
        <v>4.0945039543497819E-2</v>
      </c>
      <c r="AE344" s="1">
        <f>(Table2[[#This Row],[Close Price]]/Table2[[#This Row],[Current Week Low]])-1</f>
        <v>2.7674897119341457E-2</v>
      </c>
      <c r="AF344" s="1">
        <f>(Table2[[#This Row],[Current Week High]]/Table2[[#This Row],[Close Price]])-1</f>
        <v>7.9086995695265561E-3</v>
      </c>
      <c r="AG344" s="1">
        <f>(Table2[[#This Row],[Close Price]]/Table2[[#This Row],[Current Month Low]])-1</f>
        <v>3.9329934450109238E-2</v>
      </c>
      <c r="AH344" s="1">
        <f>(Table2[[#This Row],[Current Month High]]/Table2[[#This Row],[Close Price]])-1</f>
        <v>3.7040744819301308E-2</v>
      </c>
      <c r="AI344">
        <v>6.5672239463409703</v>
      </c>
      <c r="AJ344">
        <v>61.8962722852512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-0.08</v>
      </c>
      <c r="AM344" t="s">
        <v>3132</v>
      </c>
      <c r="AN344">
        <v>-0.78</v>
      </c>
      <c r="AO344" t="s">
        <v>3132</v>
      </c>
      <c r="AP344">
        <v>5.0505452161703997E-2</v>
      </c>
      <c r="AQ344">
        <f>(Table2[[#This Row],[Sharpe Ratio]]-AVERAGE(Table2[Sharpe Ratio]))/_xlfn.STDEV.P(Table2[Sharpe Ratio])</f>
        <v>-0.16482943225399938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-0.36341681819084726</v>
      </c>
      <c r="AS344">
        <f>_xlfn.RANK.AVG(Table2[[#This Row],[1Y Return vs Nifty Z-Score]],Table2[1Y Return vs Nifty Z-Score])</f>
        <v>296</v>
      </c>
      <c r="AT344">
        <f>_xlfn.RANK.AVG(Table2[[#This Row],[6M Return vs Nifty Z-Score]],Table2[6M Return vs Nifty Z-Score])</f>
        <v>367</v>
      </c>
      <c r="AU344">
        <f>_xlfn.RANK.AVG(Table2[[#This Row],[Sharpe Ratio Z-Score]],Table2[Sharpe Ratio Z-Score])</f>
        <v>390</v>
      </c>
      <c r="AV344">
        <f>(Table2[[#This Row],[Rank 1Y]]+Table2[[#This Row],[Rank 6M]]+Table2[[#This Row],[Rank Sharpe]])/3</f>
        <v>351</v>
      </c>
    </row>
    <row r="345" spans="1:48" x14ac:dyDescent="0.3">
      <c r="A345" t="s">
        <v>385</v>
      </c>
      <c r="B345" t="s">
        <v>386</v>
      </c>
      <c r="C345" t="s">
        <v>3088</v>
      </c>
      <c r="D345" t="s">
        <v>34</v>
      </c>
      <c r="E345">
        <v>61178.637986592003</v>
      </c>
      <c r="F345">
        <v>51.17</v>
      </c>
      <c r="G345">
        <v>49.026930726223</v>
      </c>
      <c r="H345">
        <f>(Table2[[#This Row],[1Y Return vs Nifty]]-AVERAGE(Table2[1Y Return vs Nifty]))/_xlfn.STDEV.P(Table2[1Y Return vs Nifty])</f>
        <v>0.2242226380212935</v>
      </c>
      <c r="I345">
        <v>-4.7910160263351598</v>
      </c>
      <c r="J345">
        <f>(Table2[[#This Row],[1M Return vs Nifty]]-AVERAGE(Table2[1M Return vs Nifty]))/_xlfn.STDEV.P(Table2[1M Return vs Nifty])</f>
        <v>-0.42655431473380329</v>
      </c>
      <c r="K345">
        <v>-19.766385736322899</v>
      </c>
      <c r="L345">
        <f>(Table2[[#This Row],[6M Return vs Nifty]]-AVERAGE(Table2[6M Return vs Nifty]))/_xlfn.STDEV.P(Table2[6M Return vs Nifty])</f>
        <v>-0.92772713253290828</v>
      </c>
      <c r="M345">
        <v>-5.3532622801752598</v>
      </c>
      <c r="N345">
        <f>(Table2[[#This Row],[1W Return vs Nifty]]-AVERAGE(Table2[1W Return vs Nifty]))/_xlfn.STDEV.P(Table2[1W Return vs Nifty])</f>
        <v>-0.94749370723214132</v>
      </c>
      <c r="O345">
        <v>53.81</v>
      </c>
      <c r="P345">
        <v>54.626982569388097</v>
      </c>
      <c r="Q345">
        <v>49.6243416672188</v>
      </c>
      <c r="R345">
        <v>31.053348269650101</v>
      </c>
      <c r="S345" s="1">
        <f>(Table2[[#This Row],[Close Price]]-Table2[[#This Row],[20D EMA]])/Table2[[#This Row],[20D EMA]]</f>
        <v>-4.9061512729975852E-2</v>
      </c>
      <c r="T345" s="1">
        <f>(Table2[[#This Row],[Close Price]]-Table2[[#This Row],[50D EMA]])/Table2[[#This Row],[50D EMA]]</f>
        <v>-6.3283425274258551E-2</v>
      </c>
      <c r="U345" s="1">
        <f>(Table2[[#This Row],[Close Price]]-Table2[[#This Row],[200D EMA]])/Table2[[#This Row],[200D EMA]]</f>
        <v>3.1147180614433081E-2</v>
      </c>
      <c r="V345">
        <v>0.70733771917432497</v>
      </c>
      <c r="W345">
        <v>51.2</v>
      </c>
      <c r="X345">
        <v>51.84</v>
      </c>
      <c r="Y345">
        <v>50.62</v>
      </c>
      <c r="Z345">
        <v>51.38</v>
      </c>
      <c r="AA345">
        <v>50.26</v>
      </c>
      <c r="AB345">
        <v>57.34</v>
      </c>
      <c r="AC345" s="1">
        <f>(Table2[[#This Row],[Close Price]]/Table2[[#This Row],[Day Low]])-1</f>
        <v>-5.859375000000222E-4</v>
      </c>
      <c r="AD345" s="1">
        <f>(Table2[[#This Row],[Day High]]/Table2[[#This Row],[Close Price]])-1</f>
        <v>1.3093609536837914E-2</v>
      </c>
      <c r="AE345" s="1">
        <f>(Table2[[#This Row],[Close Price]]/Table2[[#This Row],[Current Week Low]])-1</f>
        <v>1.0865270644014213E-2</v>
      </c>
      <c r="AF345" s="1">
        <f>(Table2[[#This Row],[Current Week High]]/Table2[[#This Row],[Close Price]])-1</f>
        <v>4.1039671682627787E-3</v>
      </c>
      <c r="AG345" s="1">
        <f>(Table2[[#This Row],[Close Price]]/Table2[[#This Row],[Current Month Low]])-1</f>
        <v>1.8105849582172873E-2</v>
      </c>
      <c r="AH345" s="1">
        <f>(Table2[[#This Row],[Current Month High]]/Table2[[#This Row],[Close Price]])-1</f>
        <v>0.12057846394371707</v>
      </c>
      <c r="AI345">
        <v>38.069181160836401</v>
      </c>
      <c r="AJ345">
        <v>80.8127208480565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-0.14000000000000001</v>
      </c>
      <c r="AM345" t="s">
        <v>3132</v>
      </c>
      <c r="AN345">
        <v>-8.0500000000000007</v>
      </c>
      <c r="AO345" t="s">
        <v>3132</v>
      </c>
      <c r="AP345">
        <v>0.123627015165448</v>
      </c>
      <c r="AQ345">
        <f>(Table2[[#This Row],[Sharpe Ratio]]-AVERAGE(Table2[Sharpe Ratio]))/_xlfn.STDEV.P(Table2[Sharpe Ratio])</f>
        <v>0.66999964236678256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236</v>
      </c>
      <c r="AT345">
        <f>_xlfn.RANK.AVG(Table2[[#This Row],[6M Return vs Nifty Z-Score]],Table2[6M Return vs Nifty Z-Score])</f>
        <v>637</v>
      </c>
      <c r="AU345">
        <f>_xlfn.RANK.AVG(Table2[[#This Row],[Sharpe Ratio Z-Score]],Table2[Sharpe Ratio Z-Score])</f>
        <v>182</v>
      </c>
      <c r="AV345">
        <f>(Table2[[#This Row],[Rank 1Y]]+Table2[[#This Row],[Rank 6M]]+Table2[[#This Row],[Rank Sharpe]])/3</f>
        <v>351.66666666666669</v>
      </c>
    </row>
    <row r="346" spans="1:48" x14ac:dyDescent="0.3">
      <c r="A346" t="s">
        <v>766</v>
      </c>
      <c r="B346" t="s">
        <v>767</v>
      </c>
      <c r="C346" t="s">
        <v>3099</v>
      </c>
      <c r="D346" t="s">
        <v>133</v>
      </c>
      <c r="E346">
        <v>20647.14398542</v>
      </c>
      <c r="F346">
        <v>742.6</v>
      </c>
      <c r="G346">
        <v>34.605280341712003</v>
      </c>
      <c r="H346">
        <f>(Table2[[#This Row],[1Y Return vs Nifty]]-AVERAGE(Table2[1Y Return vs Nifty]))/_xlfn.STDEV.P(Table2[1Y Return vs Nifty])</f>
        <v>7.2474660801510491E-3</v>
      </c>
      <c r="I346">
        <v>8.1350147928888497</v>
      </c>
      <c r="J346">
        <f>(Table2[[#This Row],[1M Return vs Nifty]]-AVERAGE(Table2[1M Return vs Nifty]))/_xlfn.STDEV.P(Table2[1M Return vs Nifty])</f>
        <v>0.80768030253569478</v>
      </c>
      <c r="K346">
        <v>0.27472160386350403</v>
      </c>
      <c r="L346">
        <f>(Table2[[#This Row],[6M Return vs Nifty]]-AVERAGE(Table2[6M Return vs Nifty]))/_xlfn.STDEV.P(Table2[6M Return vs Nifty])</f>
        <v>-0.27513028674496942</v>
      </c>
      <c r="M346">
        <v>5.2755513951445101</v>
      </c>
      <c r="N346">
        <f>(Table2[[#This Row],[1W Return vs Nifty]]-AVERAGE(Table2[1W Return vs Nifty]))/_xlfn.STDEV.P(Table2[1W Return vs Nifty])</f>
        <v>1.1080080999321344</v>
      </c>
      <c r="O346">
        <v>712.2</v>
      </c>
      <c r="P346">
        <v>686.40330699469996</v>
      </c>
      <c r="Q346">
        <v>605.94420441007298</v>
      </c>
      <c r="R346">
        <v>62.350609054668801</v>
      </c>
      <c r="S346" s="1">
        <f>(Table2[[#This Row],[Close Price]]-Table2[[#This Row],[20D EMA]])/Table2[[#This Row],[20D EMA]]</f>
        <v>4.2684639146307185E-2</v>
      </c>
      <c r="T346" s="1">
        <f>(Table2[[#This Row],[Close Price]]-Table2[[#This Row],[50D EMA]])/Table2[[#This Row],[50D EMA]]</f>
        <v>8.1871244547681035E-2</v>
      </c>
      <c r="U346" s="1">
        <f>(Table2[[#This Row],[Close Price]]-Table2[[#This Row],[200D EMA]])/Table2[[#This Row],[200D EMA]]</f>
        <v>0.22552537774161988</v>
      </c>
      <c r="V346">
        <v>1.7115545287796501</v>
      </c>
      <c r="W346">
        <v>742.75</v>
      </c>
      <c r="X346">
        <v>752.45</v>
      </c>
      <c r="Y346">
        <v>726.55</v>
      </c>
      <c r="Z346">
        <v>748</v>
      </c>
      <c r="AA346">
        <v>673.05</v>
      </c>
      <c r="AB346">
        <v>769.95</v>
      </c>
      <c r="AC346" s="1">
        <f>(Table2[[#This Row],[Close Price]]/Table2[[#This Row],[Day Low]])-1</f>
        <v>-2.0195220464491737E-4</v>
      </c>
      <c r="AD346" s="1">
        <f>(Table2[[#This Row],[Day High]]/Table2[[#This Row],[Close Price]])-1</f>
        <v>1.3264206840829518E-2</v>
      </c>
      <c r="AE346" s="1">
        <f>(Table2[[#This Row],[Close Price]]/Table2[[#This Row],[Current Week Low]])-1</f>
        <v>2.2090702635744419E-2</v>
      </c>
      <c r="AF346" s="1">
        <f>(Table2[[#This Row],[Current Week High]]/Table2[[#This Row],[Close Price]])-1</f>
        <v>7.2717479127391016E-3</v>
      </c>
      <c r="AG346" s="1">
        <f>(Table2[[#This Row],[Close Price]]/Table2[[#This Row],[Current Month Low]])-1</f>
        <v>0.10333556199390848</v>
      </c>
      <c r="AH346" s="1">
        <f>(Table2[[#This Row],[Current Month High]]/Table2[[#This Row],[Close Price]])-1</f>
        <v>3.6830056558039281E-2</v>
      </c>
      <c r="AI346">
        <v>3.6830056558039201</v>
      </c>
      <c r="AJ346">
        <v>76.725368871965699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0.26</v>
      </c>
      <c r="AM346" t="s">
        <v>3133</v>
      </c>
      <c r="AN346">
        <v>8.4499999999999993</v>
      </c>
      <c r="AO346" t="s">
        <v>3133</v>
      </c>
      <c r="AP346">
        <v>6.2572630164129006E-2</v>
      </c>
      <c r="AQ346">
        <f>(Table2[[#This Row],[Sharpe Ratio]]-AVERAGE(Table2[Sharpe Ratio]))/_xlfn.STDEV.P(Table2[Sharpe Ratio])</f>
        <v>-2.7058429676648652E-2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1.6207471521263623</v>
      </c>
      <c r="AS346">
        <f>_xlfn.RANK.AVG(Table2[[#This Row],[1Y Return vs Nifty Z-Score]],Table2[1Y Return vs Nifty Z-Score])</f>
        <v>294</v>
      </c>
      <c r="AT346">
        <f>_xlfn.RANK.AVG(Table2[[#This Row],[6M Return vs Nifty Z-Score]],Table2[6M Return vs Nifty Z-Score])</f>
        <v>405</v>
      </c>
      <c r="AU346">
        <f>_xlfn.RANK.AVG(Table2[[#This Row],[Sharpe Ratio Z-Score]],Table2[Sharpe Ratio Z-Score])</f>
        <v>356</v>
      </c>
      <c r="AV346">
        <f>(Table2[[#This Row],[Rank 1Y]]+Table2[[#This Row],[Rank 6M]]+Table2[[#This Row],[Rank Sharpe]])/3</f>
        <v>351.66666666666669</v>
      </c>
    </row>
    <row r="347" spans="1:48" x14ac:dyDescent="0.3">
      <c r="A347" t="s">
        <v>1244</v>
      </c>
      <c r="B347" t="s">
        <v>1245</v>
      </c>
      <c r="C347" t="s">
        <v>3088</v>
      </c>
      <c r="D347" t="s">
        <v>21</v>
      </c>
      <c r="E347">
        <v>9012.5728479520003</v>
      </c>
      <c r="F347">
        <v>32.54</v>
      </c>
      <c r="G347">
        <v>106.284231556186</v>
      </c>
      <c r="H347">
        <f>(Table2[[#This Row],[1Y Return vs Nifty]]-AVERAGE(Table2[1Y Return vs Nifty]))/_xlfn.STDEV.P(Table2[1Y Return vs Nifty])</f>
        <v>1.0856644537104199</v>
      </c>
      <c r="I347">
        <v>10.9974481493332</v>
      </c>
      <c r="J347">
        <f>(Table2[[#This Row],[1M Return vs Nifty]]-AVERAGE(Table2[1M Return vs Nifty]))/_xlfn.STDEV.P(Table2[1M Return vs Nifty])</f>
        <v>1.0809981050042046</v>
      </c>
      <c r="K347">
        <v>-12.664621314144</v>
      </c>
      <c r="L347">
        <f>(Table2[[#This Row],[6M Return vs Nifty]]-AVERAGE(Table2[6M Return vs Nifty]))/_xlfn.STDEV.P(Table2[6M Return vs Nifty])</f>
        <v>-0.6964729915928175</v>
      </c>
      <c r="M347">
        <v>4.5981634609978803</v>
      </c>
      <c r="N347">
        <f>(Table2[[#This Row],[1W Return vs Nifty]]-AVERAGE(Table2[1W Return vs Nifty]))/_xlfn.STDEV.P(Table2[1W Return vs Nifty])</f>
        <v>0.97700833219485828</v>
      </c>
      <c r="O347">
        <v>31.35</v>
      </c>
      <c r="P347">
        <v>31.172580505085499</v>
      </c>
      <c r="Q347">
        <v>29.0248249876358</v>
      </c>
      <c r="R347">
        <v>59.748957675144901</v>
      </c>
      <c r="S347" s="1">
        <f>(Table2[[#This Row],[Close Price]]-Table2[[#This Row],[20D EMA]])/Table2[[#This Row],[20D EMA]]</f>
        <v>3.7958532695374726E-2</v>
      </c>
      <c r="T347" s="1">
        <f>(Table2[[#This Row],[Close Price]]-Table2[[#This Row],[50D EMA]])/Table2[[#This Row],[50D EMA]]</f>
        <v>4.3866098755969835E-2</v>
      </c>
      <c r="U347" s="1">
        <f>(Table2[[#This Row],[Close Price]]-Table2[[#This Row],[200D EMA]])/Table2[[#This Row],[200D EMA]]</f>
        <v>0.12110925781160158</v>
      </c>
      <c r="V347">
        <v>1.8741424606446</v>
      </c>
      <c r="W347">
        <v>32.35</v>
      </c>
      <c r="X347">
        <v>32.79</v>
      </c>
      <c r="Y347">
        <v>32.299999999999997</v>
      </c>
      <c r="Z347">
        <v>33.299999999999997</v>
      </c>
      <c r="AA347">
        <v>30.3</v>
      </c>
      <c r="AB347">
        <v>34.19</v>
      </c>
      <c r="AC347" s="1">
        <f>(Table2[[#This Row],[Close Price]]/Table2[[#This Row],[Day Low]])-1</f>
        <v>5.8732612055640843E-3</v>
      </c>
      <c r="AD347" s="1">
        <f>(Table2[[#This Row],[Day High]]/Table2[[#This Row],[Close Price]])-1</f>
        <v>7.6828518746159258E-3</v>
      </c>
      <c r="AE347" s="1">
        <f>(Table2[[#This Row],[Close Price]]/Table2[[#This Row],[Current Week Low]])-1</f>
        <v>7.4303405572755388E-3</v>
      </c>
      <c r="AF347" s="1">
        <f>(Table2[[#This Row],[Current Week High]]/Table2[[#This Row],[Close Price]])-1</f>
        <v>2.3355869698832077E-2</v>
      </c>
      <c r="AG347" s="1">
        <f>(Table2[[#This Row],[Close Price]]/Table2[[#This Row],[Current Month Low]])-1</f>
        <v>7.3927392739273845E-2</v>
      </c>
      <c r="AH347" s="1">
        <f>(Table2[[#This Row],[Current Month High]]/Table2[[#This Row],[Close Price]])-1</f>
        <v>5.070682237246471E-2</v>
      </c>
      <c r="AI347">
        <v>30.6084818684695</v>
      </c>
      <c r="AJ347">
        <v>137.51824817518201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-0.11</v>
      </c>
      <c r="AM347" t="s">
        <v>3132</v>
      </c>
      <c r="AN347">
        <v>13.46</v>
      </c>
      <c r="AO347" t="s">
        <v>3133</v>
      </c>
      <c r="AP347">
        <v>4.1559396451736001E-2</v>
      </c>
      <c r="AQ347">
        <f>(Table2[[#This Row],[Sharpe Ratio]]-AVERAGE(Table2[Sharpe Ratio]))/_xlfn.STDEV.P(Table2[Sharpe Ratio])</f>
        <v>-0.26696657351664088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2.1802313258000243</v>
      </c>
      <c r="AS347">
        <f>_xlfn.RANK.AVG(Table2[[#This Row],[1Y Return vs Nifty Z-Score]],Table2[1Y Return vs Nifty Z-Score])</f>
        <v>91</v>
      </c>
      <c r="AT347">
        <f>_xlfn.RANK.AVG(Table2[[#This Row],[6M Return vs Nifty Z-Score]],Table2[6M Return vs Nifty Z-Score])</f>
        <v>552</v>
      </c>
      <c r="AU347">
        <f>_xlfn.RANK.AVG(Table2[[#This Row],[Sharpe Ratio Z-Score]],Table2[Sharpe Ratio Z-Score])</f>
        <v>412</v>
      </c>
      <c r="AV347">
        <f>(Table2[[#This Row],[Rank 1Y]]+Table2[[#This Row],[Rank 6M]]+Table2[[#This Row],[Rank Sharpe]])/3</f>
        <v>351.66666666666669</v>
      </c>
    </row>
    <row r="348" spans="1:48" x14ac:dyDescent="0.3">
      <c r="A348" t="s">
        <v>147</v>
      </c>
      <c r="B348" t="s">
        <v>148</v>
      </c>
      <c r="C348" t="s">
        <v>3097</v>
      </c>
      <c r="D348" t="s">
        <v>78</v>
      </c>
      <c r="E348">
        <v>172461.99438307999</v>
      </c>
      <c r="F348">
        <v>2571.1</v>
      </c>
      <c r="G348">
        <v>17.159597710891699</v>
      </c>
      <c r="H348">
        <f>(Table2[[#This Row],[1Y Return vs Nifty]]-AVERAGE(Table2[1Y Return vs Nifty]))/_xlfn.STDEV.P(Table2[1Y Return vs Nifty])</f>
        <v>-0.25522457335565918</v>
      </c>
      <c r="I348">
        <v>-7.7560579807421801</v>
      </c>
      <c r="J348">
        <f>(Table2[[#This Row],[1M Return vs Nifty]]-AVERAGE(Table2[1M Return vs Nifty]))/_xlfn.STDEV.P(Table2[1M Return vs Nifty])</f>
        <v>-0.70966964015473155</v>
      </c>
      <c r="K348">
        <v>7.0997258179639298</v>
      </c>
      <c r="L348">
        <f>(Table2[[#This Row],[6M Return vs Nifty]]-AVERAGE(Table2[6M Return vs Nifty]))/_xlfn.STDEV.P(Table2[6M Return vs Nifty])</f>
        <v>-5.2888264534938091E-2</v>
      </c>
      <c r="M348">
        <v>-4.87533099182704</v>
      </c>
      <c r="N348">
        <f>(Table2[[#This Row],[1W Return vs Nifty]]-AVERAGE(Table2[1W Return vs Nifty]))/_xlfn.STDEV.P(Table2[1W Return vs Nifty])</f>
        <v>-0.85506677635261763</v>
      </c>
      <c r="O348">
        <v>2681.95</v>
      </c>
      <c r="P348">
        <v>2631.1563329394498</v>
      </c>
      <c r="Q348">
        <v>2325.49105211301</v>
      </c>
      <c r="R348">
        <v>27.954959527873999</v>
      </c>
      <c r="S348" s="1">
        <f>(Table2[[#This Row],[Close Price]]-Table2[[#This Row],[20D EMA]])/Table2[[#This Row],[20D EMA]]</f>
        <v>-4.1331866738753491E-2</v>
      </c>
      <c r="T348" s="1">
        <f>(Table2[[#This Row],[Close Price]]-Table2[[#This Row],[50D EMA]])/Table2[[#This Row],[50D EMA]]</f>
        <v>-2.2825072074815402E-2</v>
      </c>
      <c r="U348" s="1">
        <f>(Table2[[#This Row],[Close Price]]-Table2[[#This Row],[200D EMA]])/Table2[[#This Row],[200D EMA]]</f>
        <v>0.10561595051669724</v>
      </c>
      <c r="V348">
        <v>0.96419272462632699</v>
      </c>
      <c r="W348">
        <v>2551</v>
      </c>
      <c r="X348">
        <v>2579.4</v>
      </c>
      <c r="Y348">
        <v>2555.0500000000002</v>
      </c>
      <c r="Z348">
        <v>2621</v>
      </c>
      <c r="AA348">
        <v>2531.1</v>
      </c>
      <c r="AB348">
        <v>2788.65</v>
      </c>
      <c r="AC348" s="1">
        <f>(Table2[[#This Row],[Close Price]]/Table2[[#This Row],[Day Low]])-1</f>
        <v>7.8792630341042447E-3</v>
      </c>
      <c r="AD348" s="1">
        <f>(Table2[[#This Row],[Day High]]/Table2[[#This Row],[Close Price]])-1</f>
        <v>3.2281902687565367E-3</v>
      </c>
      <c r="AE348" s="1">
        <f>(Table2[[#This Row],[Close Price]]/Table2[[#This Row],[Current Week Low]])-1</f>
        <v>6.2816774622804772E-3</v>
      </c>
      <c r="AF348" s="1">
        <f>(Table2[[#This Row],[Current Week High]]/Table2[[#This Row],[Close Price]])-1</f>
        <v>1.9408035471199181E-2</v>
      </c>
      <c r="AG348" s="1">
        <f>(Table2[[#This Row],[Close Price]]/Table2[[#This Row],[Current Month Low]])-1</f>
        <v>1.5803405633914025E-2</v>
      </c>
      <c r="AH348" s="1">
        <f>(Table2[[#This Row],[Current Month High]]/Table2[[#This Row],[Close Price]])-1</f>
        <v>8.4613589514215715E-2</v>
      </c>
      <c r="AI348">
        <v>11.9268017580024</v>
      </c>
      <c r="AJ348">
        <v>46.828772580043697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0.02</v>
      </c>
      <c r="AM348" t="s">
        <v>3133</v>
      </c>
      <c r="AN348">
        <v>-8.09</v>
      </c>
      <c r="AO348" t="s">
        <v>3132</v>
      </c>
      <c r="AP348">
        <v>6.3706092433679001E-2</v>
      </c>
      <c r="AQ348">
        <f>(Table2[[#This Row],[Sharpe Ratio]]-AVERAGE(Table2[Sharpe Ratio]))/_xlfn.STDEV.P(Table2[Sharpe Ratio])</f>
        <v>-1.4117688002984706E-2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-1.886966942400931</v>
      </c>
      <c r="AS348">
        <f>_xlfn.RANK.AVG(Table2[[#This Row],[1Y Return vs Nifty Z-Score]],Table2[1Y Return vs Nifty Z-Score])</f>
        <v>372</v>
      </c>
      <c r="AT348">
        <f>_xlfn.RANK.AVG(Table2[[#This Row],[6M Return vs Nifty Z-Score]],Table2[6M Return vs Nifty Z-Score])</f>
        <v>333</v>
      </c>
      <c r="AU348">
        <f>_xlfn.RANK.AVG(Table2[[#This Row],[Sharpe Ratio Z-Score]],Table2[Sharpe Ratio Z-Score])</f>
        <v>351</v>
      </c>
      <c r="AV348">
        <f>(Table2[[#This Row],[Rank 1Y]]+Table2[[#This Row],[Rank 6M]]+Table2[[#This Row],[Rank Sharpe]])/3</f>
        <v>352</v>
      </c>
    </row>
    <row r="349" spans="1:48" x14ac:dyDescent="0.3">
      <c r="A349" t="s">
        <v>1446</v>
      </c>
      <c r="B349" t="s">
        <v>1447</v>
      </c>
      <c r="C349" t="s">
        <v>3088</v>
      </c>
      <c r="D349" t="s">
        <v>419</v>
      </c>
      <c r="E349">
        <v>7182.6398158769998</v>
      </c>
      <c r="F349">
        <v>79.89</v>
      </c>
      <c r="G349">
        <v>23.8704831386701</v>
      </c>
      <c r="H349">
        <f>(Table2[[#This Row],[1Y Return vs Nifty]]-AVERAGE(Table2[1Y Return vs Nifty]))/_xlfn.STDEV.P(Table2[1Y Return vs Nifty])</f>
        <v>-0.15425863112664856</v>
      </c>
      <c r="I349">
        <v>22.723791622360402</v>
      </c>
      <c r="J349">
        <f>(Table2[[#This Row],[1M Return vs Nifty]]-AVERAGE(Table2[1M Return vs Nifty]))/_xlfn.STDEV.P(Table2[1M Return vs Nifty])</f>
        <v>2.2006812661241364</v>
      </c>
      <c r="K349">
        <v>4.2497875576945603</v>
      </c>
      <c r="L349">
        <f>(Table2[[#This Row],[6M Return vs Nifty]]-AVERAGE(Table2[6M Return vs Nifty]))/_xlfn.STDEV.P(Table2[6M Return vs Nifty])</f>
        <v>-0.14569055773022307</v>
      </c>
      <c r="M349">
        <v>26.410523959359299</v>
      </c>
      <c r="N349">
        <f>(Table2[[#This Row],[1W Return vs Nifty]]-AVERAGE(Table2[1W Return vs Nifty]))/_xlfn.STDEV.P(Table2[1W Return vs Nifty])</f>
        <v>5.1952915566913758</v>
      </c>
      <c r="O349">
        <v>69.03</v>
      </c>
      <c r="P349">
        <v>68.800208158810804</v>
      </c>
      <c r="Q349">
        <v>67.662618608318297</v>
      </c>
      <c r="R349">
        <v>75.043860047053499</v>
      </c>
      <c r="S349" s="1">
        <f>(Table2[[#This Row],[Close Price]]-Table2[[#This Row],[20D EMA]])/Table2[[#This Row],[20D EMA]]</f>
        <v>0.15732290308561495</v>
      </c>
      <c r="T349" s="1">
        <f>(Table2[[#This Row],[Close Price]]-Table2[[#This Row],[50D EMA]])/Table2[[#This Row],[50D EMA]]</f>
        <v>0.1611883472153274</v>
      </c>
      <c r="U349" s="1">
        <f>(Table2[[#This Row],[Close Price]]-Table2[[#This Row],[200D EMA]])/Table2[[#This Row],[200D EMA]]</f>
        <v>0.18071102838131209</v>
      </c>
      <c r="V349">
        <v>2.1169062637148501</v>
      </c>
      <c r="W349">
        <v>77.63</v>
      </c>
      <c r="X349">
        <v>80.5</v>
      </c>
      <c r="Y349">
        <v>79.05</v>
      </c>
      <c r="Z349">
        <v>84.7</v>
      </c>
      <c r="AA349">
        <v>62.02</v>
      </c>
      <c r="AB349">
        <v>85</v>
      </c>
      <c r="AC349" s="1">
        <f>(Table2[[#This Row],[Close Price]]/Table2[[#This Row],[Day Low]])-1</f>
        <v>2.9112456524539532E-2</v>
      </c>
      <c r="AD349" s="1">
        <f>(Table2[[#This Row],[Day High]]/Table2[[#This Row],[Close Price]])-1</f>
        <v>7.6354988108648936E-3</v>
      </c>
      <c r="AE349" s="1">
        <f>(Table2[[#This Row],[Close Price]]/Table2[[#This Row],[Current Week Low]])-1</f>
        <v>1.0626185958254375E-2</v>
      </c>
      <c r="AF349" s="1">
        <f>(Table2[[#This Row],[Current Week High]]/Table2[[#This Row],[Close Price]])-1</f>
        <v>6.0207785705344907E-2</v>
      </c>
      <c r="AG349" s="1">
        <f>(Table2[[#This Row],[Close Price]]/Table2[[#This Row],[Current Month Low]])-1</f>
        <v>0.2881328603676232</v>
      </c>
      <c r="AH349" s="1">
        <f>(Table2[[#This Row],[Current Month High]]/Table2[[#This Row],[Close Price]])-1</f>
        <v>6.396294905495048E-2</v>
      </c>
      <c r="AI349">
        <v>9.9011140317937194</v>
      </c>
      <c r="AJ349">
        <v>64.552008238928906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-0.11</v>
      </c>
      <c r="AM349" t="s">
        <v>3132</v>
      </c>
      <c r="AN349">
        <v>23.88</v>
      </c>
      <c r="AO349" t="s">
        <v>3133</v>
      </c>
      <c r="AP349">
        <v>5.9601192580580997E-2</v>
      </c>
      <c r="AQ349">
        <f>(Table2[[#This Row],[Sharpe Ratio]]-AVERAGE(Table2[Sharpe Ratio]))/_xlfn.STDEV.P(Table2[Sharpe Ratio])</f>
        <v>-6.098334028119607E-2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7.0350402936774445</v>
      </c>
      <c r="AS349">
        <f>_xlfn.RANK.AVG(Table2[[#This Row],[1Y Return vs Nifty Z-Score]],Table2[1Y Return vs Nifty Z-Score])</f>
        <v>334</v>
      </c>
      <c r="AT349">
        <f>_xlfn.RANK.AVG(Table2[[#This Row],[6M Return vs Nifty Z-Score]],Table2[6M Return vs Nifty Z-Score])</f>
        <v>358</v>
      </c>
      <c r="AU349">
        <f>_xlfn.RANK.AVG(Table2[[#This Row],[Sharpe Ratio Z-Score]],Table2[Sharpe Ratio Z-Score])</f>
        <v>367</v>
      </c>
      <c r="AV349">
        <f>(Table2[[#This Row],[Rank 1Y]]+Table2[[#This Row],[Rank 6M]]+Table2[[#This Row],[Rank Sharpe]])/3</f>
        <v>353</v>
      </c>
    </row>
    <row r="350" spans="1:48" x14ac:dyDescent="0.3">
      <c r="A350" t="s">
        <v>976</v>
      </c>
      <c r="B350" t="s">
        <v>977</v>
      </c>
      <c r="C350" t="s">
        <v>609</v>
      </c>
      <c r="D350" t="s">
        <v>609</v>
      </c>
      <c r="E350">
        <v>14590.314533999999</v>
      </c>
      <c r="F350">
        <v>519.25</v>
      </c>
      <c r="G350">
        <v>27.2687616390212</v>
      </c>
      <c r="H350">
        <f>(Table2[[#This Row],[1Y Return vs Nifty]]-AVERAGE(Table2[1Y Return vs Nifty]))/_xlfn.STDEV.P(Table2[1Y Return vs Nifty])</f>
        <v>-0.10313119132201422</v>
      </c>
      <c r="I350">
        <v>-0.72507293603481304</v>
      </c>
      <c r="J350">
        <f>(Table2[[#This Row],[1M Return vs Nifty]]-AVERAGE(Table2[1M Return vs Nifty]))/_xlfn.STDEV.P(Table2[1M Return vs Nifty])</f>
        <v>-3.8320077628860777E-2</v>
      </c>
      <c r="K350">
        <v>10.0912247362026</v>
      </c>
      <c r="L350">
        <f>(Table2[[#This Row],[6M Return vs Nifty]]-AVERAGE(Table2[6M Return vs Nifty]))/_xlfn.STDEV.P(Table2[6M Return vs Nifty])</f>
        <v>4.4523656128046055E-2</v>
      </c>
      <c r="M350">
        <v>-2.19343510062355</v>
      </c>
      <c r="N350">
        <f>(Table2[[#This Row],[1W Return vs Nifty]]-AVERAGE(Table2[1W Return vs Nifty]))/_xlfn.STDEV.P(Table2[1W Return vs Nifty])</f>
        <v>-0.33641605771262123</v>
      </c>
      <c r="O350">
        <v>523.85</v>
      </c>
      <c r="P350">
        <v>507.226568953244</v>
      </c>
      <c r="Q350">
        <v>448.52366106592098</v>
      </c>
      <c r="R350">
        <v>38.529645161679497</v>
      </c>
      <c r="S350" s="1">
        <f>(Table2[[#This Row],[Close Price]]-Table2[[#This Row],[20D EMA]])/Table2[[#This Row],[20D EMA]]</f>
        <v>-8.781139639209741E-3</v>
      </c>
      <c r="T350" s="1">
        <f>(Table2[[#This Row],[Close Price]]-Table2[[#This Row],[50D EMA]])/Table2[[#This Row],[50D EMA]]</f>
        <v>2.3704261138308626E-2</v>
      </c>
      <c r="U350" s="1">
        <f>(Table2[[#This Row],[Close Price]]-Table2[[#This Row],[200D EMA]])/Table2[[#This Row],[200D EMA]]</f>
        <v>0.15768697411859425</v>
      </c>
      <c r="V350">
        <v>1.7244409498815401</v>
      </c>
      <c r="W350">
        <v>500.05</v>
      </c>
      <c r="X350">
        <v>513.1</v>
      </c>
      <c r="Y350">
        <v>502.2</v>
      </c>
      <c r="Z350">
        <v>518.95000000000005</v>
      </c>
      <c r="AA350">
        <v>495</v>
      </c>
      <c r="AB350">
        <v>569.75</v>
      </c>
      <c r="AC350" s="1">
        <f>(Table2[[#This Row],[Close Price]]/Table2[[#This Row],[Day Low]])-1</f>
        <v>3.8396160383961542E-2</v>
      </c>
      <c r="AD350" s="1">
        <f>(Table2[[#This Row],[Day High]]/Table2[[#This Row],[Close Price]])-1</f>
        <v>-1.1844005777563726E-2</v>
      </c>
      <c r="AE350" s="1">
        <f>(Table2[[#This Row],[Close Price]]/Table2[[#This Row],[Current Week Low]])-1</f>
        <v>3.3950617283950546E-2</v>
      </c>
      <c r="AF350" s="1">
        <f>(Table2[[#This Row],[Current Week High]]/Table2[[#This Row],[Close Price]])-1</f>
        <v>-5.777563793932794E-4</v>
      </c>
      <c r="AG350" s="1">
        <f>(Table2[[#This Row],[Close Price]]/Table2[[#This Row],[Current Month Low]])-1</f>
        <v>4.8989898989898917E-2</v>
      </c>
      <c r="AH350" s="1">
        <f>(Table2[[#This Row],[Current Month High]]/Table2[[#This Row],[Close Price]])-1</f>
        <v>9.725565719788154E-2</v>
      </c>
      <c r="AI350">
        <v>14.0105922002888</v>
      </c>
      <c r="AJ350">
        <v>54.953745150701202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7.0000000000000007E-2</v>
      </c>
      <c r="AM350" t="s">
        <v>3133</v>
      </c>
      <c r="AN350">
        <v>-8.9700000000000006</v>
      </c>
      <c r="AO350" t="s">
        <v>3132</v>
      </c>
      <c r="AP350">
        <v>3.0415800097309001E-2</v>
      </c>
      <c r="AQ350">
        <f>(Table2[[#This Row],[Sharpe Ratio]]-AVERAGE(Table2[Sharpe Ratio]))/_xlfn.STDEV.P(Table2[Sharpe Ratio])</f>
        <v>-0.39419304202138933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-0.82753671255683947</v>
      </c>
      <c r="AS350">
        <f>_xlfn.RANK.AVG(Table2[[#This Row],[1Y Return vs Nifty Z-Score]],Table2[1Y Return vs Nifty Z-Score])</f>
        <v>317</v>
      </c>
      <c r="AT350">
        <f>_xlfn.RANK.AVG(Table2[[#This Row],[6M Return vs Nifty Z-Score]],Table2[6M Return vs Nifty Z-Score])</f>
        <v>301</v>
      </c>
      <c r="AU350">
        <f>_xlfn.RANK.AVG(Table2[[#This Row],[Sharpe Ratio Z-Score]],Table2[Sharpe Ratio Z-Score])</f>
        <v>443</v>
      </c>
      <c r="AV350">
        <f>(Table2[[#This Row],[Rank 1Y]]+Table2[[#This Row],[Rank 6M]]+Table2[[#This Row],[Rank Sharpe]])/3</f>
        <v>353.66666666666669</v>
      </c>
    </row>
    <row r="351" spans="1:48" x14ac:dyDescent="0.3">
      <c r="A351" t="s">
        <v>1171</v>
      </c>
      <c r="B351" t="s">
        <v>1172</v>
      </c>
      <c r="C351" t="s">
        <v>3091</v>
      </c>
      <c r="D351" t="s">
        <v>46</v>
      </c>
      <c r="E351">
        <v>10165.224617</v>
      </c>
      <c r="F351">
        <v>361.45</v>
      </c>
      <c r="G351">
        <v>18.314836679808401</v>
      </c>
      <c r="H351">
        <f>(Table2[[#This Row],[1Y Return vs Nifty]]-AVERAGE(Table2[1Y Return vs Nifty]))/_xlfn.STDEV.P(Table2[1Y Return vs Nifty])</f>
        <v>-0.23784388756514666</v>
      </c>
      <c r="I351">
        <v>-1.9278306009655499</v>
      </c>
      <c r="J351">
        <f>(Table2[[#This Row],[1M Return vs Nifty]]-AVERAGE(Table2[1M Return vs Nifty]))/_xlfn.STDEV.P(Table2[1M Return vs Nifty])</f>
        <v>-0.15316470139658142</v>
      </c>
      <c r="K351">
        <v>25.376791755536299</v>
      </c>
      <c r="L351">
        <f>(Table2[[#This Row],[6M Return vs Nifty]]-AVERAGE(Table2[6M Return vs Nifty]))/_xlfn.STDEV.P(Table2[6M Return vs Nifty])</f>
        <v>0.54226625355901903</v>
      </c>
      <c r="M351">
        <v>-0.89715269825270305</v>
      </c>
      <c r="N351">
        <f>(Table2[[#This Row],[1W Return vs Nifty]]-AVERAGE(Table2[1W Return vs Nifty]))/_xlfn.STDEV.P(Table2[1W Return vs Nifty])</f>
        <v>-8.5728549015808744E-2</v>
      </c>
      <c r="O351">
        <v>369.09</v>
      </c>
      <c r="P351">
        <v>352.66425825910898</v>
      </c>
      <c r="Q351">
        <v>302.74924857952999</v>
      </c>
      <c r="R351">
        <v>43.576065566553702</v>
      </c>
      <c r="S351" s="1">
        <f>(Table2[[#This Row],[Close Price]]-Table2[[#This Row],[20D EMA]])/Table2[[#This Row],[20D EMA]]</f>
        <v>-2.0699558373296449E-2</v>
      </c>
      <c r="T351" s="1">
        <f>(Table2[[#This Row],[Close Price]]-Table2[[#This Row],[50D EMA]])/Table2[[#This Row],[50D EMA]]</f>
        <v>2.4912481305196413E-2</v>
      </c>
      <c r="U351" s="1">
        <f>(Table2[[#This Row],[Close Price]]-Table2[[#This Row],[200D EMA]])/Table2[[#This Row],[200D EMA]]</f>
        <v>0.1938923108674529</v>
      </c>
      <c r="V351">
        <v>0.89914283600099398</v>
      </c>
      <c r="W351">
        <v>356.35</v>
      </c>
      <c r="X351">
        <v>365.7</v>
      </c>
      <c r="Y351">
        <v>354</v>
      </c>
      <c r="Z351">
        <v>368</v>
      </c>
      <c r="AA351">
        <v>352</v>
      </c>
      <c r="AB351">
        <v>409.05</v>
      </c>
      <c r="AC351" s="1">
        <f>(Table2[[#This Row],[Close Price]]/Table2[[#This Row],[Day Low]])-1</f>
        <v>1.4311772134137701E-2</v>
      </c>
      <c r="AD351" s="1">
        <f>(Table2[[#This Row],[Day High]]/Table2[[#This Row],[Close Price]])-1</f>
        <v>1.1758196154378231E-2</v>
      </c>
      <c r="AE351" s="1">
        <f>(Table2[[#This Row],[Close Price]]/Table2[[#This Row],[Current Week Low]])-1</f>
        <v>2.1045197740112931E-2</v>
      </c>
      <c r="AF351" s="1">
        <f>(Table2[[#This Row],[Current Week High]]/Table2[[#This Row],[Close Price]])-1</f>
        <v>1.8121455249688889E-2</v>
      </c>
      <c r="AG351" s="1">
        <f>(Table2[[#This Row],[Close Price]]/Table2[[#This Row],[Current Month Low]])-1</f>
        <v>2.6846590909090917E-2</v>
      </c>
      <c r="AH351" s="1">
        <f>(Table2[[#This Row],[Current Month High]]/Table2[[#This Row],[Close Price]])-1</f>
        <v>0.13169179692903588</v>
      </c>
      <c r="AI351">
        <v>14.9259925300871</v>
      </c>
      <c r="AJ351">
        <v>52.671594508975701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0.28000000000000003</v>
      </c>
      <c r="AM351" t="s">
        <v>3133</v>
      </c>
      <c r="AN351">
        <v>-2.78</v>
      </c>
      <c r="AO351" t="s">
        <v>3132</v>
      </c>
      <c r="AP351">
        <v>1.573883008474E-3</v>
      </c>
      <c r="AQ351">
        <f>(Table2[[#This Row],[Sharpe Ratio]]-AVERAGE(Table2[Sharpe Ratio]))/_xlfn.STDEV.P(Table2[Sharpe Ratio])</f>
        <v>-0.72348128429171099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-0.65795216871022866</v>
      </c>
      <c r="AS351">
        <f>_xlfn.RANK.AVG(Table2[[#This Row],[1Y Return vs Nifty Z-Score]],Table2[1Y Return vs Nifty Z-Score])</f>
        <v>362</v>
      </c>
      <c r="AT351">
        <f>_xlfn.RANK.AVG(Table2[[#This Row],[6M Return vs Nifty Z-Score]],Table2[6M Return vs Nifty Z-Score])</f>
        <v>176</v>
      </c>
      <c r="AU351">
        <f>_xlfn.RANK.AVG(Table2[[#This Row],[Sharpe Ratio Z-Score]],Table2[Sharpe Ratio Z-Score])</f>
        <v>526</v>
      </c>
      <c r="AV351">
        <f>(Table2[[#This Row],[Rank 1Y]]+Table2[[#This Row],[Rank 6M]]+Table2[[#This Row],[Rank Sharpe]])/3</f>
        <v>354.66666666666669</v>
      </c>
    </row>
    <row r="352" spans="1:48" x14ac:dyDescent="0.3">
      <c r="A352" t="s">
        <v>1219</v>
      </c>
      <c r="B352" t="s">
        <v>1220</v>
      </c>
      <c r="C352" t="s">
        <v>3104</v>
      </c>
      <c r="D352" t="s">
        <v>1177</v>
      </c>
      <c r="E352">
        <v>9393.2642335500004</v>
      </c>
      <c r="F352">
        <v>488.45</v>
      </c>
      <c r="G352">
        <v>-0.3779413878101</v>
      </c>
      <c r="H352">
        <f>(Table2[[#This Row],[1Y Return vs Nifty]]-AVERAGE(Table2[1Y Return vs Nifty]))/_xlfn.STDEV.P(Table2[1Y Return vs Nifty])</f>
        <v>-0.51907860253474447</v>
      </c>
      <c r="I352">
        <v>-6.8756836368997298</v>
      </c>
      <c r="J352">
        <f>(Table2[[#This Row],[1M Return vs Nifty]]-AVERAGE(Table2[1M Return vs Nifty]))/_xlfn.STDEV.P(Table2[1M Return vs Nifty])</f>
        <v>-0.62560760235498691</v>
      </c>
      <c r="K352">
        <v>27.503814036081199</v>
      </c>
      <c r="L352">
        <f>(Table2[[#This Row],[6M Return vs Nifty]]-AVERAGE(Table2[6M Return vs Nifty]))/_xlfn.STDEV.P(Table2[6M Return vs Nifty])</f>
        <v>0.61152829620178639</v>
      </c>
      <c r="M352">
        <v>-6.50767852139459</v>
      </c>
      <c r="N352">
        <f>(Table2[[#This Row],[1W Return vs Nifty]]-AVERAGE(Table2[1W Return vs Nifty]))/_xlfn.STDEV.P(Table2[1W Return vs Nifty])</f>
        <v>-1.1707457786797795</v>
      </c>
      <c r="O352">
        <v>517.01</v>
      </c>
      <c r="P352">
        <v>514.62381618779</v>
      </c>
      <c r="Q352">
        <v>444.29302209868501</v>
      </c>
      <c r="R352">
        <v>33.198946763998102</v>
      </c>
      <c r="S352" s="1">
        <f>(Table2[[#This Row],[Close Price]]-Table2[[#This Row],[20D EMA]])/Table2[[#This Row],[20D EMA]]</f>
        <v>-5.5240711011392434E-2</v>
      </c>
      <c r="T352" s="1">
        <f>(Table2[[#This Row],[Close Price]]-Table2[[#This Row],[50D EMA]])/Table2[[#This Row],[50D EMA]]</f>
        <v>-5.0860095014022812E-2</v>
      </c>
      <c r="U352" s="1">
        <f>(Table2[[#This Row],[Close Price]]-Table2[[#This Row],[200D EMA]])/Table2[[#This Row],[200D EMA]]</f>
        <v>9.9387061477429553E-2</v>
      </c>
      <c r="V352">
        <v>1.04685812407287</v>
      </c>
      <c r="W352">
        <v>488.45</v>
      </c>
      <c r="X352">
        <v>503</v>
      </c>
      <c r="Y352">
        <v>477.05</v>
      </c>
      <c r="Z352">
        <v>506.9</v>
      </c>
      <c r="AA352">
        <v>477</v>
      </c>
      <c r="AB352">
        <v>573.85</v>
      </c>
      <c r="AC352" s="1">
        <f>(Table2[[#This Row],[Close Price]]/Table2[[#This Row],[Day Low]])-1</f>
        <v>0</v>
      </c>
      <c r="AD352" s="1">
        <f>(Table2[[#This Row],[Day High]]/Table2[[#This Row],[Close Price]])-1</f>
        <v>2.9788105230832196E-2</v>
      </c>
      <c r="AE352" s="1">
        <f>(Table2[[#This Row],[Close Price]]/Table2[[#This Row],[Current Week Low]])-1</f>
        <v>2.389686615658726E-2</v>
      </c>
      <c r="AF352" s="1">
        <f>(Table2[[#This Row],[Current Week High]]/Table2[[#This Row],[Close Price]])-1</f>
        <v>3.7772545808168578E-2</v>
      </c>
      <c r="AG352" s="1">
        <f>(Table2[[#This Row],[Close Price]]/Table2[[#This Row],[Current Month Low]])-1</f>
        <v>2.4004192872117303E-2</v>
      </c>
      <c r="AH352" s="1">
        <f>(Table2[[#This Row],[Current Month High]]/Table2[[#This Row],[Close Price]])-1</f>
        <v>0.17483877571911144</v>
      </c>
      <c r="AI352">
        <v>19.029583375985201</v>
      </c>
      <c r="AJ352">
        <v>57.768087855297097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-0.04</v>
      </c>
      <c r="AM352" t="s">
        <v>3132</v>
      </c>
      <c r="AN352">
        <v>-8.56</v>
      </c>
      <c r="AO352" t="s">
        <v>3132</v>
      </c>
      <c r="AP352">
        <v>4.0459590886147E-2</v>
      </c>
      <c r="AQ352">
        <f>(Table2[[#This Row],[Sharpe Ratio]]-AVERAGE(Table2[Sharpe Ratio]))/_xlfn.STDEV.P(Table2[Sharpe Ratio])</f>
        <v>-0.27952305651381698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-1.9834267438815414</v>
      </c>
      <c r="AS352">
        <f>_xlfn.RANK.AVG(Table2[[#This Row],[1Y Return vs Nifty Z-Score]],Table2[1Y Return vs Nifty Z-Score])</f>
        <v>492</v>
      </c>
      <c r="AT352">
        <f>_xlfn.RANK.AVG(Table2[[#This Row],[6M Return vs Nifty Z-Score]],Table2[6M Return vs Nifty Z-Score])</f>
        <v>158</v>
      </c>
      <c r="AU352">
        <f>_xlfn.RANK.AVG(Table2[[#This Row],[Sharpe Ratio Z-Score]],Table2[Sharpe Ratio Z-Score])</f>
        <v>416</v>
      </c>
      <c r="AV352">
        <f>(Table2[[#This Row],[Rank 1Y]]+Table2[[#This Row],[Rank 6M]]+Table2[[#This Row],[Rank Sharpe]])/3</f>
        <v>355.33333333333331</v>
      </c>
    </row>
    <row r="353" spans="1:48" x14ac:dyDescent="0.3">
      <c r="A353" t="s">
        <v>1301</v>
      </c>
      <c r="B353" t="s">
        <v>1302</v>
      </c>
      <c r="C353" t="s">
        <v>3090</v>
      </c>
      <c r="D353" t="s">
        <v>985</v>
      </c>
      <c r="E353">
        <v>8546.8711605600001</v>
      </c>
      <c r="F353">
        <v>390.45</v>
      </c>
      <c r="G353">
        <v>10.373511804523901</v>
      </c>
      <c r="H353">
        <f>(Table2[[#This Row],[1Y Return vs Nifty]]-AVERAGE(Table2[1Y Return vs Nifty]))/_xlfn.STDEV.P(Table2[1Y Return vs Nifty])</f>
        <v>-0.35732191430374527</v>
      </c>
      <c r="I353">
        <v>-8.9382188326913496</v>
      </c>
      <c r="J353">
        <f>(Table2[[#This Row],[1M Return vs Nifty]]-AVERAGE(Table2[1M Return vs Nifty]))/_xlfn.STDEV.P(Table2[1M Return vs Nifty])</f>
        <v>-0.82254758908291292</v>
      </c>
      <c r="K353">
        <v>4.4074675585365801</v>
      </c>
      <c r="L353">
        <f>(Table2[[#This Row],[6M Return vs Nifty]]-AVERAGE(Table2[6M Return vs Nifty]))/_xlfn.STDEV.P(Table2[6M Return vs Nifty])</f>
        <v>-0.14055603749405809</v>
      </c>
      <c r="M353">
        <v>-2.3823205358795501</v>
      </c>
      <c r="N353">
        <f>(Table2[[#This Row],[1W Return vs Nifty]]-AVERAGE(Table2[1W Return vs Nifty]))/_xlfn.STDEV.P(Table2[1W Return vs Nifty])</f>
        <v>-0.37294453260886012</v>
      </c>
      <c r="O353">
        <v>394.57</v>
      </c>
      <c r="P353">
        <v>387.57993601253702</v>
      </c>
      <c r="Q353">
        <v>356.87536308061499</v>
      </c>
      <c r="R353">
        <v>47.898954346719599</v>
      </c>
      <c r="S353" s="1">
        <f>(Table2[[#This Row],[Close Price]]-Table2[[#This Row],[20D EMA]])/Table2[[#This Row],[20D EMA]]</f>
        <v>-1.0441746711610118E-2</v>
      </c>
      <c r="T353" s="1">
        <f>(Table2[[#This Row],[Close Price]]-Table2[[#This Row],[50D EMA]])/Table2[[#This Row],[50D EMA]]</f>
        <v>7.4050891720311663E-3</v>
      </c>
      <c r="U353" s="1">
        <f>(Table2[[#This Row],[Close Price]]-Table2[[#This Row],[200D EMA]])/Table2[[#This Row],[200D EMA]]</f>
        <v>9.407944731617908E-2</v>
      </c>
      <c r="V353">
        <v>0.566409008132571</v>
      </c>
      <c r="W353">
        <v>391.85</v>
      </c>
      <c r="X353">
        <v>403</v>
      </c>
      <c r="Y353">
        <v>374</v>
      </c>
      <c r="Z353">
        <v>391.95</v>
      </c>
      <c r="AA353">
        <v>370</v>
      </c>
      <c r="AB353">
        <v>426.35</v>
      </c>
      <c r="AC353" s="1">
        <f>(Table2[[#This Row],[Close Price]]/Table2[[#This Row],[Day Low]])-1</f>
        <v>-3.5727957126452381E-3</v>
      </c>
      <c r="AD353" s="1">
        <f>(Table2[[#This Row],[Day High]]/Table2[[#This Row],[Close Price]])-1</f>
        <v>3.2142399795108245E-2</v>
      </c>
      <c r="AE353" s="1">
        <f>(Table2[[#This Row],[Close Price]]/Table2[[#This Row],[Current Week Low]])-1</f>
        <v>4.3983957219251302E-2</v>
      </c>
      <c r="AF353" s="1">
        <f>(Table2[[#This Row],[Current Week High]]/Table2[[#This Row],[Close Price]])-1</f>
        <v>3.8417210910488553E-3</v>
      </c>
      <c r="AG353" s="1">
        <f>(Table2[[#This Row],[Close Price]]/Table2[[#This Row],[Current Month Low]])-1</f>
        <v>5.5270270270270316E-2</v>
      </c>
      <c r="AH353" s="1">
        <f>(Table2[[#This Row],[Current Month High]]/Table2[[#This Row],[Close Price]])-1</f>
        <v>9.1945191445767849E-2</v>
      </c>
      <c r="AI353">
        <v>11.3714944295044</v>
      </c>
      <c r="AJ353">
        <v>45.962616822429901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0.02</v>
      </c>
      <c r="AM353" t="s">
        <v>3133</v>
      </c>
      <c r="AN353">
        <v>-3.69</v>
      </c>
      <c r="AO353" t="s">
        <v>3132</v>
      </c>
      <c r="AP353">
        <v>7.6669481894471994E-2</v>
      </c>
      <c r="AQ353">
        <f>(Table2[[#This Row],[Sharpe Ratio]]-AVERAGE(Table2[Sharpe Ratio]))/_xlfn.STDEV.P(Table2[Sharpe Ratio])</f>
        <v>0.13388536312091548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-1.5594847103686611</v>
      </c>
      <c r="AS353">
        <f>_xlfn.RANK.AVG(Table2[[#This Row],[1Y Return vs Nifty Z-Score]],Table2[1Y Return vs Nifty Z-Score])</f>
        <v>403</v>
      </c>
      <c r="AT353">
        <f>_xlfn.RANK.AVG(Table2[[#This Row],[6M Return vs Nifty Z-Score]],Table2[6M Return vs Nifty Z-Score])</f>
        <v>354</v>
      </c>
      <c r="AU353">
        <f>_xlfn.RANK.AVG(Table2[[#This Row],[Sharpe Ratio Z-Score]],Table2[Sharpe Ratio Z-Score])</f>
        <v>309</v>
      </c>
      <c r="AV353">
        <f>(Table2[[#This Row],[Rank 1Y]]+Table2[[#This Row],[Rank 6M]]+Table2[[#This Row],[Rank Sharpe]])/3</f>
        <v>355.33333333333331</v>
      </c>
    </row>
    <row r="354" spans="1:48" x14ac:dyDescent="0.3">
      <c r="A354" t="s">
        <v>1051</v>
      </c>
      <c r="B354" t="s">
        <v>1052</v>
      </c>
      <c r="C354" t="s">
        <v>3091</v>
      </c>
      <c r="D354" t="s">
        <v>46</v>
      </c>
      <c r="E354">
        <v>12431.8879359</v>
      </c>
      <c r="F354">
        <v>484.6</v>
      </c>
      <c r="G354">
        <v>19.361118264193699</v>
      </c>
      <c r="H354">
        <f>(Table2[[#This Row],[1Y Return vs Nifty]]-AVERAGE(Table2[1Y Return vs Nifty]))/_xlfn.STDEV.P(Table2[1Y Return vs Nifty])</f>
        <v>-0.22210247651869183</v>
      </c>
      <c r="I354">
        <v>-10.9863080133038</v>
      </c>
      <c r="J354">
        <f>(Table2[[#This Row],[1M Return vs Nifty]]-AVERAGE(Table2[1M Return vs Nifty]))/_xlfn.STDEV.P(Table2[1M Return vs Nifty])</f>
        <v>-1.0181082063613081</v>
      </c>
      <c r="K354">
        <v>10.111794674351501</v>
      </c>
      <c r="L354">
        <f>(Table2[[#This Row],[6M Return vs Nifty]]-AVERAGE(Table2[6M Return vs Nifty]))/_xlfn.STDEV.P(Table2[6M Return vs Nifty])</f>
        <v>4.5193473245741349E-2</v>
      </c>
      <c r="M354">
        <v>-2.9942488388730002</v>
      </c>
      <c r="N354">
        <f>(Table2[[#This Row],[1W Return vs Nifty]]-AVERAGE(Table2[1W Return vs Nifty]))/_xlfn.STDEV.P(Table2[1W Return vs Nifty])</f>
        <v>-0.49128508980374985</v>
      </c>
      <c r="O354">
        <v>489.63</v>
      </c>
      <c r="P354">
        <v>489.46276795774799</v>
      </c>
      <c r="Q354">
        <v>437.131382073277</v>
      </c>
      <c r="R354">
        <v>48.929494382797898</v>
      </c>
      <c r="S354" s="1">
        <f>(Table2[[#This Row],[Close Price]]-Table2[[#This Row],[20D EMA]])/Table2[[#This Row],[20D EMA]]</f>
        <v>-1.0273063333537514E-2</v>
      </c>
      <c r="T354" s="1">
        <f>(Table2[[#This Row],[Close Price]]-Table2[[#This Row],[50D EMA]])/Table2[[#This Row],[50D EMA]]</f>
        <v>-9.9349087940591475E-3</v>
      </c>
      <c r="U354" s="1">
        <f>(Table2[[#This Row],[Close Price]]-Table2[[#This Row],[200D EMA]])/Table2[[#This Row],[200D EMA]]</f>
        <v>0.108591192198518</v>
      </c>
      <c r="V354">
        <v>0.38190568849807999</v>
      </c>
      <c r="W354">
        <v>486.05</v>
      </c>
      <c r="X354">
        <v>497.7</v>
      </c>
      <c r="Y354">
        <v>481.05</v>
      </c>
      <c r="Z354">
        <v>520</v>
      </c>
      <c r="AA354">
        <v>462.1</v>
      </c>
      <c r="AB354">
        <v>520</v>
      </c>
      <c r="AC354" s="1">
        <f>(Table2[[#This Row],[Close Price]]/Table2[[#This Row],[Day Low]])-1</f>
        <v>-2.9832321777594206E-3</v>
      </c>
      <c r="AD354" s="1">
        <f>(Table2[[#This Row],[Day High]]/Table2[[#This Row],[Close Price]])-1</f>
        <v>2.7032604209657363E-2</v>
      </c>
      <c r="AE354" s="1">
        <f>(Table2[[#This Row],[Close Price]]/Table2[[#This Row],[Current Week Low]])-1</f>
        <v>7.3796902608875836E-3</v>
      </c>
      <c r="AF354" s="1">
        <f>(Table2[[#This Row],[Current Week High]]/Table2[[#This Row],[Close Price]])-1</f>
        <v>7.3049938093272759E-2</v>
      </c>
      <c r="AG354" s="1">
        <f>(Table2[[#This Row],[Close Price]]/Table2[[#This Row],[Current Month Low]])-1</f>
        <v>4.8690759575849452E-2</v>
      </c>
      <c r="AH354" s="1">
        <f>(Table2[[#This Row],[Current Month High]]/Table2[[#This Row],[Close Price]])-1</f>
        <v>7.3049938093272759E-2</v>
      </c>
      <c r="AI354">
        <v>18.613289310771702</v>
      </c>
      <c r="AJ354">
        <v>56.272170267655497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-0.12</v>
      </c>
      <c r="AM354" t="s">
        <v>3132</v>
      </c>
      <c r="AN354">
        <v>-5.16</v>
      </c>
      <c r="AO354" t="s">
        <v>3132</v>
      </c>
      <c r="AP354">
        <v>3.9122488796462997E-2</v>
      </c>
      <c r="AQ354">
        <f>(Table2[[#This Row],[Sharpe Ratio]]-AVERAGE(Table2[Sharpe Ratio]))/_xlfn.STDEV.P(Table2[Sharpe Ratio])</f>
        <v>-0.29478875454255382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-1.9810910539805624</v>
      </c>
      <c r="AS354">
        <f>_xlfn.RANK.AVG(Table2[[#This Row],[1Y Return vs Nifty Z-Score]],Table2[1Y Return vs Nifty Z-Score])</f>
        <v>352</v>
      </c>
      <c r="AT354">
        <f>_xlfn.RANK.AVG(Table2[[#This Row],[6M Return vs Nifty Z-Score]],Table2[6M Return vs Nifty Z-Score])</f>
        <v>299</v>
      </c>
      <c r="AU354">
        <f>_xlfn.RANK.AVG(Table2[[#This Row],[Sharpe Ratio Z-Score]],Table2[Sharpe Ratio Z-Score])</f>
        <v>421</v>
      </c>
      <c r="AV354">
        <f>(Table2[[#This Row],[Rank 1Y]]+Table2[[#This Row],[Rank 6M]]+Table2[[#This Row],[Rank Sharpe]])/3</f>
        <v>357.33333333333331</v>
      </c>
    </row>
    <row r="355" spans="1:48" x14ac:dyDescent="0.3">
      <c r="A355" t="s">
        <v>1049</v>
      </c>
      <c r="B355" t="s">
        <v>1050</v>
      </c>
      <c r="C355" t="s">
        <v>3087</v>
      </c>
      <c r="D355" t="s">
        <v>293</v>
      </c>
      <c r="E355">
        <v>12533.3456349399</v>
      </c>
      <c r="F355">
        <v>2317.9</v>
      </c>
      <c r="G355">
        <v>14.792216597671599</v>
      </c>
      <c r="H355">
        <f>(Table2[[#This Row],[1Y Return vs Nifty]]-AVERAGE(Table2[1Y Return vs Nifty]))/_xlfn.STDEV.P(Table2[1Y Return vs Nifty])</f>
        <v>-0.29084205889967318</v>
      </c>
      <c r="I355">
        <v>-8.2569513800981493</v>
      </c>
      <c r="J355">
        <f>(Table2[[#This Row],[1M Return vs Nifty]]-AVERAGE(Table2[1M Return vs Nifty]))/_xlfn.STDEV.P(Table2[1M Return vs Nifty])</f>
        <v>-0.75749715826086939</v>
      </c>
      <c r="K355">
        <v>13.479433441310601</v>
      </c>
      <c r="L355">
        <f>(Table2[[#This Row],[6M Return vs Nifty]]-AVERAGE(Table2[6M Return vs Nifty]))/_xlfn.STDEV.P(Table2[6M Return vs Nifty])</f>
        <v>0.15485360328575398</v>
      </c>
      <c r="M355">
        <v>-0.39688071051687102</v>
      </c>
      <c r="N355">
        <f>(Table2[[#This Row],[1W Return vs Nifty]]-AVERAGE(Table2[1W Return vs Nifty]))/_xlfn.STDEV.P(Table2[1W Return vs Nifty])</f>
        <v>1.1018840323832702E-2</v>
      </c>
      <c r="O355">
        <v>2291.0700000000002</v>
      </c>
      <c r="P355">
        <v>2243.7759694772999</v>
      </c>
      <c r="Q355">
        <v>2004.11423840983</v>
      </c>
      <c r="R355">
        <v>55.458897829447402</v>
      </c>
      <c r="S355" s="1">
        <f>(Table2[[#This Row],[Close Price]]-Table2[[#This Row],[20D EMA]])/Table2[[#This Row],[20D EMA]]</f>
        <v>1.1710685400271457E-2</v>
      </c>
      <c r="T355" s="1">
        <f>(Table2[[#This Row],[Close Price]]-Table2[[#This Row],[50D EMA]])/Table2[[#This Row],[50D EMA]]</f>
        <v>3.3035397263822111E-2</v>
      </c>
      <c r="U355" s="1">
        <f>(Table2[[#This Row],[Close Price]]-Table2[[#This Row],[200D EMA]])/Table2[[#This Row],[200D EMA]]</f>
        <v>0.156570796003697</v>
      </c>
      <c r="V355">
        <v>0.452339075702551</v>
      </c>
      <c r="W355">
        <v>2275</v>
      </c>
      <c r="X355">
        <v>2318.65</v>
      </c>
      <c r="Y355">
        <v>2182.5500000000002</v>
      </c>
      <c r="Z355">
        <v>2390</v>
      </c>
      <c r="AA355">
        <v>2126.15</v>
      </c>
      <c r="AB355">
        <v>2406.1999999999998</v>
      </c>
      <c r="AC355" s="1">
        <f>(Table2[[#This Row],[Close Price]]/Table2[[#This Row],[Day Low]])-1</f>
        <v>1.8857142857142906E-2</v>
      </c>
      <c r="AD355" s="1">
        <f>(Table2[[#This Row],[Day High]]/Table2[[#This Row],[Close Price]])-1</f>
        <v>3.2356874757333287E-4</v>
      </c>
      <c r="AE355" s="1">
        <f>(Table2[[#This Row],[Close Price]]/Table2[[#This Row],[Current Week Low]])-1</f>
        <v>6.2014615930906514E-2</v>
      </c>
      <c r="AF355" s="1">
        <f>(Table2[[#This Row],[Current Week High]]/Table2[[#This Row],[Close Price]])-1</f>
        <v>3.1105742266706926E-2</v>
      </c>
      <c r="AG355" s="1">
        <f>(Table2[[#This Row],[Close Price]]/Table2[[#This Row],[Current Month Low]])-1</f>
        <v>9.0186487312748476E-2</v>
      </c>
      <c r="AH355" s="1">
        <f>(Table2[[#This Row],[Current Month High]]/Table2[[#This Row],[Close Price]])-1</f>
        <v>3.8094827214288696E-2</v>
      </c>
      <c r="AI355">
        <v>18.549117735881602</v>
      </c>
      <c r="AJ355">
        <v>44.868749999999999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0.02</v>
      </c>
      <c r="AM355" t="s">
        <v>3133</v>
      </c>
      <c r="AN355">
        <v>-4.71</v>
      </c>
      <c r="AO355" t="s">
        <v>3132</v>
      </c>
      <c r="AP355">
        <v>3.9916922521338001E-2</v>
      </c>
      <c r="AQ355">
        <f>(Table2[[#This Row],[Sharpe Ratio]]-AVERAGE(Table2[Sharpe Ratio]))/_xlfn.STDEV.P(Table2[Sharpe Ratio])</f>
        <v>-0.28571870264348564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-1.1681854761944415</v>
      </c>
      <c r="AS355">
        <f>_xlfn.RANK.AVG(Table2[[#This Row],[1Y Return vs Nifty Z-Score]],Table2[1Y Return vs Nifty Z-Score])</f>
        <v>384</v>
      </c>
      <c r="AT355">
        <f>_xlfn.RANK.AVG(Table2[[#This Row],[6M Return vs Nifty Z-Score]],Table2[6M Return vs Nifty Z-Score])</f>
        <v>273</v>
      </c>
      <c r="AU355">
        <f>_xlfn.RANK.AVG(Table2[[#This Row],[Sharpe Ratio Z-Score]],Table2[Sharpe Ratio Z-Score])</f>
        <v>418</v>
      </c>
      <c r="AV355">
        <f>(Table2[[#This Row],[Rank 1Y]]+Table2[[#This Row],[Rank 6M]]+Table2[[#This Row],[Rank Sharpe]])/3</f>
        <v>358.33333333333331</v>
      </c>
    </row>
    <row r="356" spans="1:48" x14ac:dyDescent="0.3">
      <c r="A356" t="s">
        <v>748</v>
      </c>
      <c r="B356" t="s">
        <v>749</v>
      </c>
      <c r="C356" t="s">
        <v>3093</v>
      </c>
      <c r="D356" t="s">
        <v>206</v>
      </c>
      <c r="E356">
        <v>21759.8372306399</v>
      </c>
      <c r="F356">
        <v>1840.2</v>
      </c>
      <c r="G356">
        <v>15.038234809546701</v>
      </c>
      <c r="H356">
        <f>(Table2[[#This Row],[1Y Return vs Nifty]]-AVERAGE(Table2[1Y Return vs Nifty]))/_xlfn.STDEV.P(Table2[1Y Return vs Nifty])</f>
        <v>-0.28714069030460704</v>
      </c>
      <c r="I356">
        <v>-16.241044185900702</v>
      </c>
      <c r="J356">
        <f>(Table2[[#This Row],[1M Return vs Nifty]]-AVERAGE(Table2[1M Return vs Nifty]))/_xlfn.STDEV.P(Table2[1M Return vs Nifty])</f>
        <v>-1.5198536670940617</v>
      </c>
      <c r="K356">
        <v>-23.5955541199232</v>
      </c>
      <c r="L356">
        <f>(Table2[[#This Row],[6M Return vs Nifty]]-AVERAGE(Table2[6M Return vs Nifty]))/_xlfn.STDEV.P(Table2[6M Return vs Nifty])</f>
        <v>-1.0524160115809067</v>
      </c>
      <c r="M356">
        <v>-4.0006981771093901</v>
      </c>
      <c r="N356">
        <f>(Table2[[#This Row],[1W Return vs Nifty]]-AVERAGE(Table2[1W Return vs Nifty]))/_xlfn.STDEV.P(Table2[1W Return vs Nifty])</f>
        <v>-0.68592190410484821</v>
      </c>
      <c r="O356">
        <v>1957.51</v>
      </c>
      <c r="P356">
        <v>1998.1362164756799</v>
      </c>
      <c r="Q356">
        <v>1793.6471952701299</v>
      </c>
      <c r="R356">
        <v>31.447435754453</v>
      </c>
      <c r="S356" s="1">
        <f>(Table2[[#This Row],[Close Price]]-Table2[[#This Row],[20D EMA]])/Table2[[#This Row],[20D EMA]]</f>
        <v>-5.992817405785919E-2</v>
      </c>
      <c r="T356" s="1">
        <f>(Table2[[#This Row],[Close Price]]-Table2[[#This Row],[50D EMA]])/Table2[[#This Row],[50D EMA]]</f>
        <v>-7.9041766609009453E-2</v>
      </c>
      <c r="U356" s="1">
        <f>(Table2[[#This Row],[Close Price]]-Table2[[#This Row],[200D EMA]])/Table2[[#This Row],[200D EMA]]</f>
        <v>2.595427063506716E-2</v>
      </c>
      <c r="V356">
        <v>0.51411050954015602</v>
      </c>
      <c r="W356">
        <v>1841.8</v>
      </c>
      <c r="X356">
        <v>1998</v>
      </c>
      <c r="Y356">
        <v>1803</v>
      </c>
      <c r="Z356">
        <v>1869.95</v>
      </c>
      <c r="AA356">
        <v>1798.25</v>
      </c>
      <c r="AB356">
        <v>2092.25</v>
      </c>
      <c r="AC356" s="1">
        <f>(Table2[[#This Row],[Close Price]]/Table2[[#This Row],[Day Low]])-1</f>
        <v>-8.6871538712129936E-4</v>
      </c>
      <c r="AD356" s="1">
        <f>(Table2[[#This Row],[Day High]]/Table2[[#This Row],[Close Price]])-1</f>
        <v>8.5751548744701589E-2</v>
      </c>
      <c r="AE356" s="1">
        <f>(Table2[[#This Row],[Close Price]]/Table2[[#This Row],[Current Week Low]])-1</f>
        <v>2.0632279534109843E-2</v>
      </c>
      <c r="AF356" s="1">
        <f>(Table2[[#This Row],[Current Week High]]/Table2[[#This Row],[Close Price]])-1</f>
        <v>1.6166721008586071E-2</v>
      </c>
      <c r="AG356" s="1">
        <f>(Table2[[#This Row],[Close Price]]/Table2[[#This Row],[Current Month Low]])-1</f>
        <v>2.3328235784790818E-2</v>
      </c>
      <c r="AH356" s="1">
        <f>(Table2[[#This Row],[Current Month High]]/Table2[[#This Row],[Close Price]])-1</f>
        <v>0.13696880773828934</v>
      </c>
      <c r="AI356">
        <v>31.9611998695793</v>
      </c>
      <c r="AJ356">
        <v>65.284950824089407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-0.09</v>
      </c>
      <c r="AM356" t="s">
        <v>3132</v>
      </c>
      <c r="AN356">
        <v>-8.2100000000000009</v>
      </c>
      <c r="AO356" t="s">
        <v>3132</v>
      </c>
      <c r="AP356">
        <v>0.21422628952129799</v>
      </c>
      <c r="AQ356">
        <f>(Table2[[#This Row],[Sharpe Ratio]]-AVERAGE(Table2[Sharpe Ratio]))/_xlfn.STDEV.P(Table2[Sharpe Ratio])</f>
        <v>1.7043717928627438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381</v>
      </c>
      <c r="AT356">
        <f>_xlfn.RANK.AVG(Table2[[#This Row],[6M Return vs Nifty Z-Score]],Table2[6M Return vs Nifty Z-Score])</f>
        <v>664</v>
      </c>
      <c r="AU356">
        <f>_xlfn.RANK.AVG(Table2[[#This Row],[Sharpe Ratio Z-Score]],Table2[Sharpe Ratio Z-Score])</f>
        <v>31</v>
      </c>
      <c r="AV356">
        <f>(Table2[[#This Row],[Rank 1Y]]+Table2[[#This Row],[Rank 6M]]+Table2[[#This Row],[Rank Sharpe]])/3</f>
        <v>358.66666666666669</v>
      </c>
    </row>
    <row r="357" spans="1:48" x14ac:dyDescent="0.3">
      <c r="A357" t="s">
        <v>1431</v>
      </c>
      <c r="B357" t="s">
        <v>1432</v>
      </c>
      <c r="C357" t="s">
        <v>609</v>
      </c>
      <c r="D357" t="s">
        <v>609</v>
      </c>
      <c r="E357">
        <v>7294.9442742699903</v>
      </c>
      <c r="F357">
        <v>551.9</v>
      </c>
      <c r="G357">
        <v>45.973931594402501</v>
      </c>
      <c r="H357">
        <f>(Table2[[#This Row],[1Y Return vs Nifty]]-AVERAGE(Table2[1Y Return vs Nifty]))/_xlfn.STDEV.P(Table2[1Y Return vs Nifty])</f>
        <v>0.17828996083794127</v>
      </c>
      <c r="I357">
        <v>7.80693488999046</v>
      </c>
      <c r="J357">
        <f>(Table2[[#This Row],[1M Return vs Nifty]]-AVERAGE(Table2[1M Return vs Nifty]))/_xlfn.STDEV.P(Table2[1M Return vs Nifty])</f>
        <v>0.77635378173045377</v>
      </c>
      <c r="K357">
        <v>-12.1879989020377</v>
      </c>
      <c r="L357">
        <f>(Table2[[#This Row],[6M Return vs Nifty]]-AVERAGE(Table2[6M Return vs Nifty]))/_xlfn.STDEV.P(Table2[6M Return vs Nifty])</f>
        <v>-0.68095277719085645</v>
      </c>
      <c r="M357">
        <v>-3.72708361896616</v>
      </c>
      <c r="N357">
        <f>(Table2[[#This Row],[1W Return vs Nifty]]-AVERAGE(Table2[1W Return vs Nifty]))/_xlfn.STDEV.P(Table2[1W Return vs Nifty])</f>
        <v>-0.63300769976275884</v>
      </c>
      <c r="O357">
        <v>551.23</v>
      </c>
      <c r="P357">
        <v>528.61400520819097</v>
      </c>
      <c r="Q357">
        <v>497.341295764253</v>
      </c>
      <c r="R357">
        <v>46.648848043391602</v>
      </c>
      <c r="S357" s="1">
        <f>(Table2[[#This Row],[Close Price]]-Table2[[#This Row],[20D EMA]])/Table2[[#This Row],[20D EMA]]</f>
        <v>1.2154635995863053E-3</v>
      </c>
      <c r="T357" s="1">
        <f>(Table2[[#This Row],[Close Price]]-Table2[[#This Row],[50D EMA]])/Table2[[#This Row],[50D EMA]]</f>
        <v>4.4051036412926618E-2</v>
      </c>
      <c r="U357" s="1">
        <f>(Table2[[#This Row],[Close Price]]-Table2[[#This Row],[200D EMA]])/Table2[[#This Row],[200D EMA]]</f>
        <v>0.10970073207355094</v>
      </c>
      <c r="V357">
        <v>2.1407188714019898</v>
      </c>
      <c r="W357">
        <v>539.54999999999995</v>
      </c>
      <c r="X357">
        <v>557.70000000000005</v>
      </c>
      <c r="Y357">
        <v>546.54999999999995</v>
      </c>
      <c r="Z357">
        <v>563.65</v>
      </c>
      <c r="AA357">
        <v>546.54999999999995</v>
      </c>
      <c r="AB357">
        <v>604.5</v>
      </c>
      <c r="AC357" s="1">
        <f>(Table2[[#This Row],[Close Price]]/Table2[[#This Row],[Day Low]])-1</f>
        <v>2.2889444907793655E-2</v>
      </c>
      <c r="AD357" s="1">
        <f>(Table2[[#This Row],[Day High]]/Table2[[#This Row],[Close Price]])-1</f>
        <v>1.0509150208371176E-2</v>
      </c>
      <c r="AE357" s="1">
        <f>(Table2[[#This Row],[Close Price]]/Table2[[#This Row],[Current Week Low]])-1</f>
        <v>9.788674412222198E-3</v>
      </c>
      <c r="AF357" s="1">
        <f>(Table2[[#This Row],[Current Week High]]/Table2[[#This Row],[Close Price]])-1</f>
        <v>2.1290088784200023E-2</v>
      </c>
      <c r="AG357" s="1">
        <f>(Table2[[#This Row],[Close Price]]/Table2[[#This Row],[Current Month Low]])-1</f>
        <v>9.788674412222198E-3</v>
      </c>
      <c r="AH357" s="1">
        <f>(Table2[[#This Row],[Current Month High]]/Table2[[#This Row],[Close Price]])-1</f>
        <v>9.5307120855227412E-2</v>
      </c>
      <c r="AI357">
        <v>20.674035151295499</v>
      </c>
      <c r="AJ357">
        <v>74.679537901566604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0.16</v>
      </c>
      <c r="AM357" t="s">
        <v>3133</v>
      </c>
      <c r="AN357">
        <v>9</v>
      </c>
      <c r="AO357" t="s">
        <v>3133</v>
      </c>
      <c r="AP357">
        <v>8.2125932375536004E-2</v>
      </c>
      <c r="AQ357">
        <f>(Table2[[#This Row],[Sharpe Ratio]]-AVERAGE(Table2[Sharpe Ratio]))/_xlfn.STDEV.P(Table2[Sharpe Ratio])</f>
        <v>0.19618167242693443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-0.16313506195828587</v>
      </c>
      <c r="AS357">
        <f>_xlfn.RANK.AVG(Table2[[#This Row],[1Y Return vs Nifty Z-Score]],Table2[1Y Return vs Nifty Z-Score])</f>
        <v>248</v>
      </c>
      <c r="AT357">
        <f>_xlfn.RANK.AVG(Table2[[#This Row],[6M Return vs Nifty Z-Score]],Table2[6M Return vs Nifty Z-Score])</f>
        <v>543</v>
      </c>
      <c r="AU357">
        <f>_xlfn.RANK.AVG(Table2[[#This Row],[Sharpe Ratio Z-Score]],Table2[Sharpe Ratio Z-Score])</f>
        <v>285</v>
      </c>
      <c r="AV357">
        <f>(Table2[[#This Row],[Rank 1Y]]+Table2[[#This Row],[Rank 6M]]+Table2[[#This Row],[Rank Sharpe]])/3</f>
        <v>358.66666666666669</v>
      </c>
    </row>
    <row r="358" spans="1:48" x14ac:dyDescent="0.3">
      <c r="A358" t="s">
        <v>503</v>
      </c>
      <c r="B358" t="s">
        <v>504</v>
      </c>
      <c r="C358" t="s">
        <v>3088</v>
      </c>
      <c r="D358" t="s">
        <v>37</v>
      </c>
      <c r="E358">
        <v>40664.400000000001</v>
      </c>
      <c r="F358">
        <v>246.75</v>
      </c>
      <c r="G358">
        <v>71.925014303654095</v>
      </c>
      <c r="H358">
        <f>(Table2[[#This Row],[1Y Return vs Nifty]]-AVERAGE(Table2[1Y Return vs Nifty]))/_xlfn.STDEV.P(Table2[1Y Return vs Nifty])</f>
        <v>0.56872659484108889</v>
      </c>
      <c r="I358">
        <v>-12.4005058892854</v>
      </c>
      <c r="J358">
        <f>(Table2[[#This Row],[1M Return vs Nifty]]-AVERAGE(Table2[1M Return vs Nifty]))/_xlfn.STDEV.P(Table2[1M Return vs Nifty])</f>
        <v>-1.1531420770534306</v>
      </c>
      <c r="K358">
        <v>-12.6338993479382</v>
      </c>
      <c r="L358">
        <f>(Table2[[#This Row],[6M Return vs Nifty]]-AVERAGE(Table2[6M Return vs Nifty]))/_xlfn.STDEV.P(Table2[6M Return vs Nifty])</f>
        <v>-0.69547259486313651</v>
      </c>
      <c r="M358">
        <v>-9.9645317874530601</v>
      </c>
      <c r="N358">
        <f>(Table2[[#This Row],[1W Return vs Nifty]]-AVERAGE(Table2[1W Return vs Nifty]))/_xlfn.STDEV.P(Table2[1W Return vs Nifty])</f>
        <v>-1.8392651781668667</v>
      </c>
      <c r="O358">
        <v>265.14999999999998</v>
      </c>
      <c r="P358">
        <v>258.67239638781098</v>
      </c>
      <c r="Q358">
        <v>226.80553511403201</v>
      </c>
      <c r="R358">
        <v>33.689603317183298</v>
      </c>
      <c r="S358" s="1">
        <f>(Table2[[#This Row],[Close Price]]-Table2[[#This Row],[20D EMA]])/Table2[[#This Row],[20D EMA]]</f>
        <v>-6.9394682255327092E-2</v>
      </c>
      <c r="T358" s="1">
        <f>(Table2[[#This Row],[Close Price]]-Table2[[#This Row],[50D EMA]])/Table2[[#This Row],[50D EMA]]</f>
        <v>-4.6090717657930887E-2</v>
      </c>
      <c r="U358" s="1">
        <f>(Table2[[#This Row],[Close Price]]-Table2[[#This Row],[200D EMA]])/Table2[[#This Row],[200D EMA]]</f>
        <v>8.7936411586870766E-2</v>
      </c>
      <c r="V358">
        <v>1.3216982183855699</v>
      </c>
      <c r="W358">
        <v>244.8</v>
      </c>
      <c r="X358">
        <v>249.9</v>
      </c>
      <c r="Y358">
        <v>241.55</v>
      </c>
      <c r="Z358">
        <v>253</v>
      </c>
      <c r="AA358">
        <v>241.55</v>
      </c>
      <c r="AB358">
        <v>301.95</v>
      </c>
      <c r="AC358" s="1">
        <f>(Table2[[#This Row],[Close Price]]/Table2[[#This Row],[Day Low]])-1</f>
        <v>7.9656862745096646E-3</v>
      </c>
      <c r="AD358" s="1">
        <f>(Table2[[#This Row],[Day High]]/Table2[[#This Row],[Close Price]])-1</f>
        <v>1.276595744680864E-2</v>
      </c>
      <c r="AE358" s="1">
        <f>(Table2[[#This Row],[Close Price]]/Table2[[#This Row],[Current Week Low]])-1</f>
        <v>2.152763403022151E-2</v>
      </c>
      <c r="AF358" s="1">
        <f>(Table2[[#This Row],[Current Week High]]/Table2[[#This Row],[Close Price]])-1</f>
        <v>2.5329280648429542E-2</v>
      </c>
      <c r="AG358" s="1">
        <f>(Table2[[#This Row],[Close Price]]/Table2[[#This Row],[Current Month Low]])-1</f>
        <v>2.152763403022151E-2</v>
      </c>
      <c r="AH358" s="1">
        <f>(Table2[[#This Row],[Current Month High]]/Table2[[#This Row],[Close Price]])-1</f>
        <v>0.22370820668693003</v>
      </c>
      <c r="AI358">
        <v>31.590678824721302</v>
      </c>
      <c r="AJ358">
        <v>101.26427406198999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-0.06</v>
      </c>
      <c r="AM358" t="s">
        <v>3132</v>
      </c>
      <c r="AN358">
        <v>-4.5199999999999996</v>
      </c>
      <c r="AO358" t="s">
        <v>3132</v>
      </c>
      <c r="AP358">
        <v>5.5509954951918003E-2</v>
      </c>
      <c r="AQ358">
        <f>(Table2[[#This Row],[Sharpe Ratio]]-AVERAGE(Table2[Sharpe Ratio]))/_xlfn.STDEV.P(Table2[Sharpe Ratio])</f>
        <v>-0.10769301090756887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-3.2268462661499138</v>
      </c>
      <c r="AS358">
        <f>_xlfn.RANK.AVG(Table2[[#This Row],[1Y Return vs Nifty Z-Score]],Table2[1Y Return vs Nifty Z-Score])</f>
        <v>151</v>
      </c>
      <c r="AT358">
        <f>_xlfn.RANK.AVG(Table2[[#This Row],[6M Return vs Nifty Z-Score]],Table2[6M Return vs Nifty Z-Score])</f>
        <v>550</v>
      </c>
      <c r="AU358">
        <f>_xlfn.RANK.AVG(Table2[[#This Row],[Sharpe Ratio Z-Score]],Table2[Sharpe Ratio Z-Score])</f>
        <v>377</v>
      </c>
      <c r="AV358">
        <f>(Table2[[#This Row],[Rank 1Y]]+Table2[[#This Row],[Rank 6M]]+Table2[[#This Row],[Rank Sharpe]])/3</f>
        <v>359.33333333333331</v>
      </c>
    </row>
    <row r="359" spans="1:48" x14ac:dyDescent="0.3">
      <c r="A359" t="s">
        <v>1436</v>
      </c>
      <c r="B359" t="s">
        <v>1437</v>
      </c>
      <c r="C359" t="s">
        <v>3102</v>
      </c>
      <c r="D359" t="s">
        <v>377</v>
      </c>
      <c r="E359">
        <v>7245.0117202319998</v>
      </c>
      <c r="F359">
        <v>88.92</v>
      </c>
      <c r="G359">
        <v>15.7137359036936</v>
      </c>
      <c r="H359">
        <f>(Table2[[#This Row],[1Y Return vs Nifty]]-AVERAGE(Table2[1Y Return vs Nifty]))/_xlfn.STDEV.P(Table2[1Y Return vs Nifty])</f>
        <v>-0.27697770880518252</v>
      </c>
      <c r="I359">
        <v>-0.59197460612949904</v>
      </c>
      <c r="J359">
        <f>(Table2[[#This Row],[1M Return vs Nifty]]-AVERAGE(Table2[1M Return vs Nifty]))/_xlfn.STDEV.P(Table2[1M Return vs Nifty])</f>
        <v>-2.5611260160656985E-2</v>
      </c>
      <c r="K359">
        <v>0.71218095798911496</v>
      </c>
      <c r="L359">
        <f>(Table2[[#This Row],[6M Return vs Nifty]]-AVERAGE(Table2[6M Return vs Nifty]))/_xlfn.STDEV.P(Table2[6M Return vs Nifty])</f>
        <v>-0.26088533561443233</v>
      </c>
      <c r="M359">
        <v>1.2962921120344599</v>
      </c>
      <c r="N359">
        <f>(Table2[[#This Row],[1W Return vs Nifty]]-AVERAGE(Table2[1W Return vs Nifty]))/_xlfn.STDEV.P(Table2[1W Return vs Nifty])</f>
        <v>0.33846082048357917</v>
      </c>
      <c r="O359">
        <v>86.01</v>
      </c>
      <c r="P359">
        <v>82.960663890447606</v>
      </c>
      <c r="Q359">
        <v>74.754532045983396</v>
      </c>
      <c r="R359">
        <v>59.207220472753697</v>
      </c>
      <c r="S359" s="1">
        <f>(Table2[[#This Row],[Close Price]]-Table2[[#This Row],[20D EMA]])/Table2[[#This Row],[20D EMA]]</f>
        <v>3.3833275200558031E-2</v>
      </c>
      <c r="T359" s="1">
        <f>(Table2[[#This Row],[Close Price]]-Table2[[#This Row],[50D EMA]])/Table2[[#This Row],[50D EMA]]</f>
        <v>7.18332741095455E-2</v>
      </c>
      <c r="U359" s="1">
        <f>(Table2[[#This Row],[Close Price]]-Table2[[#This Row],[200D EMA]])/Table2[[#This Row],[200D EMA]]</f>
        <v>0.18949309916491844</v>
      </c>
      <c r="V359">
        <v>1.06524089511591</v>
      </c>
      <c r="W359">
        <v>86.37</v>
      </c>
      <c r="X359">
        <v>89.48</v>
      </c>
      <c r="Y359">
        <v>85.16</v>
      </c>
      <c r="Z359">
        <v>90.6</v>
      </c>
      <c r="AA359">
        <v>81.25</v>
      </c>
      <c r="AB359">
        <v>94.29</v>
      </c>
      <c r="AC359" s="1">
        <f>(Table2[[#This Row],[Close Price]]/Table2[[#This Row],[Day Low]])-1</f>
        <v>2.9524140326502302E-2</v>
      </c>
      <c r="AD359" s="1">
        <f>(Table2[[#This Row],[Day High]]/Table2[[#This Row],[Close Price]])-1</f>
        <v>6.2977957714800414E-3</v>
      </c>
      <c r="AE359" s="1">
        <f>(Table2[[#This Row],[Close Price]]/Table2[[#This Row],[Current Week Low]])-1</f>
        <v>4.4152184124002014E-2</v>
      </c>
      <c r="AF359" s="1">
        <f>(Table2[[#This Row],[Current Week High]]/Table2[[#This Row],[Close Price]])-1</f>
        <v>1.8893387314439902E-2</v>
      </c>
      <c r="AG359" s="1">
        <f>(Table2[[#This Row],[Close Price]]/Table2[[#This Row],[Current Month Low]])-1</f>
        <v>9.4400000000000039E-2</v>
      </c>
      <c r="AH359" s="1">
        <f>(Table2[[#This Row],[Current Month High]]/Table2[[#This Row],[Close Price]])-1</f>
        <v>6.0391363022942013E-2</v>
      </c>
      <c r="AI359">
        <v>10.6050382366171</v>
      </c>
      <c r="AJ359">
        <v>51.611253196930903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0.28000000000000003</v>
      </c>
      <c r="AM359" t="s">
        <v>3133</v>
      </c>
      <c r="AN359">
        <v>5.84</v>
      </c>
      <c r="AO359" t="s">
        <v>3133</v>
      </c>
      <c r="AP359">
        <v>7.7042195383749998E-2</v>
      </c>
      <c r="AQ359">
        <f>(Table2[[#This Row],[Sharpe Ratio]]-AVERAGE(Table2[Sharpe Ratio]))/_xlfn.STDEV.P(Table2[Sharpe Ratio])</f>
        <v>0.13814063399548238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-8.6872850101210264E-2</v>
      </c>
      <c r="AS359">
        <f>_xlfn.RANK.AVG(Table2[[#This Row],[1Y Return vs Nifty Z-Score]],Table2[1Y Return vs Nifty Z-Score])</f>
        <v>379</v>
      </c>
      <c r="AT359">
        <f>_xlfn.RANK.AVG(Table2[[#This Row],[6M Return vs Nifty Z-Score]],Table2[6M Return vs Nifty Z-Score])</f>
        <v>393</v>
      </c>
      <c r="AU359">
        <f>_xlfn.RANK.AVG(Table2[[#This Row],[Sharpe Ratio Z-Score]],Table2[Sharpe Ratio Z-Score])</f>
        <v>307</v>
      </c>
      <c r="AV359">
        <f>(Table2[[#This Row],[Rank 1Y]]+Table2[[#This Row],[Rank 6M]]+Table2[[#This Row],[Rank Sharpe]])/3</f>
        <v>359.66666666666669</v>
      </c>
    </row>
    <row r="360" spans="1:48" x14ac:dyDescent="0.3">
      <c r="A360" t="s">
        <v>612</v>
      </c>
      <c r="B360" t="s">
        <v>613</v>
      </c>
      <c r="C360" t="s">
        <v>3103</v>
      </c>
      <c r="D360" t="s">
        <v>168</v>
      </c>
      <c r="E360">
        <v>30273.8666237</v>
      </c>
      <c r="F360">
        <v>882.15</v>
      </c>
      <c r="G360">
        <v>52.697135583524499</v>
      </c>
      <c r="H360">
        <f>(Table2[[#This Row],[1Y Return vs Nifty]]-AVERAGE(Table2[1Y Return vs Nifty]))/_xlfn.STDEV.P(Table2[1Y Return vs Nifty])</f>
        <v>0.27944123705400131</v>
      </c>
      <c r="I360">
        <v>-2.3637657905451501</v>
      </c>
      <c r="J360">
        <f>(Table2[[#This Row],[1M Return vs Nifty]]-AVERAGE(Table2[1M Return vs Nifty]))/_xlfn.STDEV.P(Table2[1M Return vs Nifty])</f>
        <v>-0.19478972220845231</v>
      </c>
      <c r="K360">
        <v>-2.0056073991045098</v>
      </c>
      <c r="L360">
        <f>(Table2[[#This Row],[6M Return vs Nifty]]-AVERAGE(Table2[6M Return vs Nifty]))/_xlfn.STDEV.P(Table2[6M Return vs Nifty])</f>
        <v>-0.34938444293681181</v>
      </c>
      <c r="M360">
        <v>-3.8388719404888199</v>
      </c>
      <c r="N360">
        <f>(Table2[[#This Row],[1W Return vs Nifty]]-AVERAGE(Table2[1W Return vs Nifty]))/_xlfn.STDEV.P(Table2[1W Return vs Nifty])</f>
        <v>-0.6546263962540938</v>
      </c>
      <c r="O360">
        <v>890.38</v>
      </c>
      <c r="P360">
        <v>872.87742788297999</v>
      </c>
      <c r="Q360">
        <v>786.00403646367602</v>
      </c>
      <c r="R360">
        <v>54.336562732888702</v>
      </c>
      <c r="S360" s="1">
        <f>(Table2[[#This Row],[Close Price]]-Table2[[#This Row],[20D EMA]])/Table2[[#This Row],[20D EMA]]</f>
        <v>-9.2432444574226946E-3</v>
      </c>
      <c r="T360" s="1">
        <f>(Table2[[#This Row],[Close Price]]-Table2[[#This Row],[50D EMA]])/Table2[[#This Row],[50D EMA]]</f>
        <v>1.0622994501655384E-2</v>
      </c>
      <c r="U360" s="1">
        <f>(Table2[[#This Row],[Close Price]]-Table2[[#This Row],[200D EMA]])/Table2[[#This Row],[200D EMA]]</f>
        <v>0.12232248064386016</v>
      </c>
      <c r="V360">
        <v>0.78740416468801</v>
      </c>
      <c r="W360">
        <v>893.55</v>
      </c>
      <c r="X360">
        <v>911.8</v>
      </c>
      <c r="Y360">
        <v>864.8</v>
      </c>
      <c r="Z360">
        <v>909</v>
      </c>
      <c r="AA360">
        <v>862.05</v>
      </c>
      <c r="AB360">
        <v>966.75</v>
      </c>
      <c r="AC360" s="1">
        <f>(Table2[[#This Row],[Close Price]]/Table2[[#This Row],[Day Low]])-1</f>
        <v>-1.2758099714621385E-2</v>
      </c>
      <c r="AD360" s="1">
        <f>(Table2[[#This Row],[Day High]]/Table2[[#This Row],[Close Price]])-1</f>
        <v>3.3611063878025149E-2</v>
      </c>
      <c r="AE360" s="1">
        <f>(Table2[[#This Row],[Close Price]]/Table2[[#This Row],[Current Week Low]])-1</f>
        <v>2.0062442183163665E-2</v>
      </c>
      <c r="AF360" s="1">
        <f>(Table2[[#This Row],[Current Week High]]/Table2[[#This Row],[Close Price]])-1</f>
        <v>3.0437000510117329E-2</v>
      </c>
      <c r="AG360" s="1">
        <f>(Table2[[#This Row],[Close Price]]/Table2[[#This Row],[Current Month Low]])-1</f>
        <v>2.3316512963285296E-2</v>
      </c>
      <c r="AH360" s="1">
        <f>(Table2[[#This Row],[Current Month High]]/Table2[[#This Row],[Close Price]])-1</f>
        <v>9.5902057473218782E-2</v>
      </c>
      <c r="AI360">
        <v>12.2258119367454</v>
      </c>
      <c r="AJ360">
        <v>82.375439321893694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0.05</v>
      </c>
      <c r="AM360" t="s">
        <v>3133</v>
      </c>
      <c r="AN360">
        <v>1.24</v>
      </c>
      <c r="AO360" t="s">
        <v>3133</v>
      </c>
      <c r="AP360">
        <v>3.3880902390233003E-2</v>
      </c>
      <c r="AQ360">
        <f>(Table2[[#This Row],[Sharpe Ratio]]-AVERAGE(Table2[Sharpe Ratio]))/_xlfn.STDEV.P(Table2[Sharpe Ratio])</f>
        <v>-0.35463196014845427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-1.2739912844938108</v>
      </c>
      <c r="AS360">
        <f>_xlfn.RANK.AVG(Table2[[#This Row],[1Y Return vs Nifty Z-Score]],Table2[1Y Return vs Nifty Z-Score])</f>
        <v>215</v>
      </c>
      <c r="AT360">
        <f>_xlfn.RANK.AVG(Table2[[#This Row],[6M Return vs Nifty Z-Score]],Table2[6M Return vs Nifty Z-Score])</f>
        <v>435</v>
      </c>
      <c r="AU360">
        <f>_xlfn.RANK.AVG(Table2[[#This Row],[Sharpe Ratio Z-Score]],Table2[Sharpe Ratio Z-Score])</f>
        <v>433</v>
      </c>
      <c r="AV360">
        <f>(Table2[[#This Row],[Rank 1Y]]+Table2[[#This Row],[Rank 6M]]+Table2[[#This Row],[Rank Sharpe]])/3</f>
        <v>361</v>
      </c>
    </row>
    <row r="361" spans="1:48" x14ac:dyDescent="0.3">
      <c r="A361" t="s">
        <v>41</v>
      </c>
      <c r="B361" t="s">
        <v>42</v>
      </c>
      <c r="C361" t="s">
        <v>3090</v>
      </c>
      <c r="D361" t="s">
        <v>43</v>
      </c>
      <c r="E361">
        <v>618483.98739585897</v>
      </c>
      <c r="F361">
        <v>494.6</v>
      </c>
      <c r="G361">
        <v>-15.2103352973418</v>
      </c>
      <c r="H361">
        <f>(Table2[[#This Row],[1Y Return vs Nifty]]-AVERAGE(Table2[1Y Return vs Nifty]))/_xlfn.STDEV.P(Table2[1Y Return vs Nifty])</f>
        <v>-0.74223345187680323</v>
      </c>
      <c r="I361">
        <v>8.8374427738670303</v>
      </c>
      <c r="J361">
        <f>(Table2[[#This Row],[1M Return vs Nifty]]-AVERAGE(Table2[1M Return vs Nifty]))/_xlfn.STDEV.P(Table2[1M Return vs Nifty])</f>
        <v>0.8747512342383037</v>
      </c>
      <c r="K361">
        <v>8.9342461602343199</v>
      </c>
      <c r="L361">
        <f>(Table2[[#This Row],[6M Return vs Nifty]]-AVERAGE(Table2[6M Return vs Nifty]))/_xlfn.STDEV.P(Table2[6M Return vs Nifty])</f>
        <v>6.8490627782507472E-3</v>
      </c>
      <c r="M361">
        <v>1.33206396909193</v>
      </c>
      <c r="N361">
        <f>(Table2[[#This Row],[1W Return vs Nifty]]-AVERAGE(Table2[1W Return vs Nifty]))/_xlfn.STDEV.P(Table2[1W Return vs Nifty])</f>
        <v>0.34537872487755567</v>
      </c>
      <c r="O361">
        <v>483.24</v>
      </c>
      <c r="P361">
        <v>463.64165266817997</v>
      </c>
      <c r="Q361">
        <v>440.87564895264802</v>
      </c>
      <c r="R361">
        <v>62.754564694251002</v>
      </c>
      <c r="S361" s="1">
        <f>(Table2[[#This Row],[Close Price]]-Table2[[#This Row],[20D EMA]])/Table2[[#This Row],[20D EMA]]</f>
        <v>2.3507987749358524E-2</v>
      </c>
      <c r="T361" s="1">
        <f>(Table2[[#This Row],[Close Price]]-Table2[[#This Row],[50D EMA]])/Table2[[#This Row],[50D EMA]]</f>
        <v>6.6772144292170363E-2</v>
      </c>
      <c r="U361" s="1">
        <f>(Table2[[#This Row],[Close Price]]-Table2[[#This Row],[200D EMA]])/Table2[[#This Row],[200D EMA]]</f>
        <v>0.12185828628771064</v>
      </c>
      <c r="V361">
        <v>0.84638604865628897</v>
      </c>
      <c r="W361">
        <v>494.5</v>
      </c>
      <c r="X361">
        <v>497.35</v>
      </c>
      <c r="Y361">
        <v>492</v>
      </c>
      <c r="Z361">
        <v>500</v>
      </c>
      <c r="AA361">
        <v>479.55</v>
      </c>
      <c r="AB361">
        <v>500</v>
      </c>
      <c r="AC361" s="1">
        <f>(Table2[[#This Row],[Close Price]]/Table2[[#This Row],[Day Low]])-1</f>
        <v>2.0222446916084991E-4</v>
      </c>
      <c r="AD361" s="1">
        <f>(Table2[[#This Row],[Day High]]/Table2[[#This Row],[Close Price]])-1</f>
        <v>5.5600485240598907E-3</v>
      </c>
      <c r="AE361" s="1">
        <f>(Table2[[#This Row],[Close Price]]/Table2[[#This Row],[Current Week Low]])-1</f>
        <v>5.284552845528534E-3</v>
      </c>
      <c r="AF361" s="1">
        <f>(Table2[[#This Row],[Current Week High]]/Table2[[#This Row],[Close Price]])-1</f>
        <v>1.0917913465426476E-2</v>
      </c>
      <c r="AG361" s="1">
        <f>(Table2[[#This Row],[Close Price]]/Table2[[#This Row],[Current Month Low]])-1</f>
        <v>3.1383588781149108E-2</v>
      </c>
      <c r="AH361" s="1">
        <f>(Table2[[#This Row],[Current Month High]]/Table2[[#This Row],[Close Price]])-1</f>
        <v>1.0917913465426476E-2</v>
      </c>
      <c r="AI361">
        <v>3.2450465022240098</v>
      </c>
      <c r="AJ361">
        <v>23.8512582947289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0.02</v>
      </c>
      <c r="AM361" t="s">
        <v>3133</v>
      </c>
      <c r="AN361">
        <v>0.95</v>
      </c>
      <c r="AO361" t="s">
        <v>3133</v>
      </c>
      <c r="AP361">
        <v>0.127916414333517</v>
      </c>
      <c r="AQ361">
        <f>(Table2[[#This Row],[Sharpe Ratio]]-AVERAGE(Table2[Sharpe Ratio]))/_xlfn.STDEV.P(Table2[Sharpe Ratio])</f>
        <v>0.71897172380293639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1.2037172938202432</v>
      </c>
      <c r="AS361">
        <f>_xlfn.RANK.AVG(Table2[[#This Row],[1Y Return vs Nifty Z-Score]],Table2[1Y Return vs Nifty Z-Score])</f>
        <v>598</v>
      </c>
      <c r="AT361">
        <f>_xlfn.RANK.AVG(Table2[[#This Row],[6M Return vs Nifty Z-Score]],Table2[6M Return vs Nifty Z-Score])</f>
        <v>315</v>
      </c>
      <c r="AU361">
        <f>_xlfn.RANK.AVG(Table2[[#This Row],[Sharpe Ratio Z-Score]],Table2[Sharpe Ratio Z-Score])</f>
        <v>173</v>
      </c>
      <c r="AV361">
        <f>(Table2[[#This Row],[Rank 1Y]]+Table2[[#This Row],[Rank 6M]]+Table2[[#This Row],[Rank Sharpe]])/3</f>
        <v>362</v>
      </c>
    </row>
    <row r="362" spans="1:48" x14ac:dyDescent="0.3">
      <c r="A362" t="s">
        <v>1804</v>
      </c>
      <c r="B362" t="s">
        <v>1805</v>
      </c>
      <c r="C362" t="s">
        <v>3092</v>
      </c>
      <c r="D362" t="s">
        <v>54</v>
      </c>
      <c r="E362">
        <v>4123.9386720000002</v>
      </c>
      <c r="F362">
        <v>449.9</v>
      </c>
      <c r="G362">
        <v>40.1176306463218</v>
      </c>
      <c r="H362">
        <f>(Table2[[#This Row],[1Y Return vs Nifty]]-AVERAGE(Table2[1Y Return vs Nifty]))/_xlfn.STDEV.P(Table2[1Y Return vs Nifty])</f>
        <v>9.0181327549091E-2</v>
      </c>
      <c r="I362">
        <v>13.1082097387372</v>
      </c>
      <c r="J362">
        <f>(Table2[[#This Row],[1M Return vs Nifty]]-AVERAGE(Table2[1M Return vs Nifty]))/_xlfn.STDEV.P(Table2[1M Return vs Nifty])</f>
        <v>1.2825429611847037</v>
      </c>
      <c r="K362">
        <v>23.4314265253416</v>
      </c>
      <c r="L362">
        <f>(Table2[[#This Row],[6M Return vs Nifty]]-AVERAGE(Table2[6M Return vs Nifty]))/_xlfn.STDEV.P(Table2[6M Return vs Nifty])</f>
        <v>0.47891949374276327</v>
      </c>
      <c r="M362">
        <v>6.6912658656484298</v>
      </c>
      <c r="N362">
        <f>(Table2[[#This Row],[1W Return vs Nifty]]-AVERAGE(Table2[1W Return vs Nifty]))/_xlfn.STDEV.P(Table2[1W Return vs Nifty])</f>
        <v>1.3817925260630097</v>
      </c>
      <c r="O362">
        <v>416.63</v>
      </c>
      <c r="P362">
        <v>395.33263327105101</v>
      </c>
      <c r="Q362">
        <v>351.557968089513</v>
      </c>
      <c r="R362">
        <v>83.244840298015305</v>
      </c>
      <c r="S362" s="1">
        <f>(Table2[[#This Row],[Close Price]]-Table2[[#This Row],[20D EMA]])/Table2[[#This Row],[20D EMA]]</f>
        <v>7.9855027242397292E-2</v>
      </c>
      <c r="T362" s="1">
        <f>(Table2[[#This Row],[Close Price]]-Table2[[#This Row],[50D EMA]])/Table2[[#This Row],[50D EMA]]</f>
        <v>0.13802899668931726</v>
      </c>
      <c r="U362" s="1">
        <f>(Table2[[#This Row],[Close Price]]-Table2[[#This Row],[200D EMA]])/Table2[[#This Row],[200D EMA]]</f>
        <v>0.2797320522840413</v>
      </c>
      <c r="V362">
        <v>2.02452622605546</v>
      </c>
      <c r="W362">
        <v>504</v>
      </c>
      <c r="X362">
        <v>521</v>
      </c>
      <c r="Y362">
        <v>460</v>
      </c>
      <c r="Z362">
        <v>539.85</v>
      </c>
      <c r="AA362">
        <v>384.1</v>
      </c>
      <c r="AB362">
        <v>539.85</v>
      </c>
      <c r="AC362" s="1">
        <f>(Table2[[#This Row],[Close Price]]/Table2[[#This Row],[Day Low]])-1</f>
        <v>-0.1073412698412699</v>
      </c>
      <c r="AD362" s="1">
        <f>(Table2[[#This Row],[Day High]]/Table2[[#This Row],[Close Price]])-1</f>
        <v>0.15803511891531463</v>
      </c>
      <c r="AE362" s="1">
        <f>(Table2[[#This Row],[Close Price]]/Table2[[#This Row],[Current Week Low]])-1</f>
        <v>-2.195652173913043E-2</v>
      </c>
      <c r="AF362" s="1">
        <f>(Table2[[#This Row],[Current Week High]]/Table2[[#This Row],[Close Price]])-1</f>
        <v>0.19993331851522567</v>
      </c>
      <c r="AG362" s="1">
        <f>(Table2[[#This Row],[Close Price]]/Table2[[#This Row],[Current Month Low]])-1</f>
        <v>0.17130955480343646</v>
      </c>
      <c r="AH362" s="1">
        <f>(Table2[[#This Row],[Current Month High]]/Table2[[#This Row],[Close Price]])-1</f>
        <v>0.19993331851522567</v>
      </c>
      <c r="AI362">
        <v>0.91131362525005399</v>
      </c>
      <c r="AJ362">
        <v>91.528309919114406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0.21</v>
      </c>
      <c r="AM362" t="s">
        <v>3133</v>
      </c>
      <c r="AN362">
        <v>33.729999999999997</v>
      </c>
      <c r="AO362" t="s">
        <v>3133</v>
      </c>
      <c r="AP362">
        <v>-2.7119268305940001E-2</v>
      </c>
      <c r="AQ362">
        <f>(Table2[[#This Row],[Sharpe Ratio]]-AVERAGE(Table2[Sharpe Ratio]))/_xlfn.STDEV.P(Table2[Sharpe Ratio])</f>
        <v>-1.0510710673293058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2.1823652412102619</v>
      </c>
      <c r="AS362">
        <f>_xlfn.RANK.AVG(Table2[[#This Row],[1Y Return vs Nifty Z-Score]],Table2[1Y Return vs Nifty Z-Score])</f>
        <v>273</v>
      </c>
      <c r="AT362">
        <f>_xlfn.RANK.AVG(Table2[[#This Row],[6M Return vs Nifty Z-Score]],Table2[6M Return vs Nifty Z-Score])</f>
        <v>195</v>
      </c>
      <c r="AU362">
        <f>_xlfn.RANK.AVG(Table2[[#This Row],[Sharpe Ratio Z-Score]],Table2[Sharpe Ratio Z-Score])</f>
        <v>619</v>
      </c>
      <c r="AV362">
        <f>(Table2[[#This Row],[Rank 1Y]]+Table2[[#This Row],[Rank 6M]]+Table2[[#This Row],[Rank Sharpe]])/3</f>
        <v>362.33333333333331</v>
      </c>
    </row>
    <row r="363" spans="1:48" x14ac:dyDescent="0.3">
      <c r="A363" t="s">
        <v>1473</v>
      </c>
      <c r="B363" t="s">
        <v>1474</v>
      </c>
      <c r="C363" t="s">
        <v>3099</v>
      </c>
      <c r="D363" t="s">
        <v>133</v>
      </c>
      <c r="E363">
        <v>6871.2021520799999</v>
      </c>
      <c r="F363">
        <v>633.29999999999995</v>
      </c>
      <c r="G363">
        <v>40.024495948023301</v>
      </c>
      <c r="H363">
        <f>(Table2[[#This Row],[1Y Return vs Nifty]]-AVERAGE(Table2[1Y Return vs Nifty]))/_xlfn.STDEV.P(Table2[1Y Return vs Nifty])</f>
        <v>8.8780106701391984E-2</v>
      </c>
      <c r="I363">
        <v>-2.17222727722611</v>
      </c>
      <c r="J363">
        <f>(Table2[[#This Row],[1M Return vs Nifty]]-AVERAGE(Table2[1M Return vs Nifty]))/_xlfn.STDEV.P(Table2[1M Return vs Nifty])</f>
        <v>-0.17650077744382223</v>
      </c>
      <c r="K363">
        <v>-9.2464207747605194</v>
      </c>
      <c r="L363">
        <f>(Table2[[#This Row],[6M Return vs Nifty]]-AVERAGE(Table2[6M Return vs Nifty]))/_xlfn.STDEV.P(Table2[6M Return vs Nifty])</f>
        <v>-0.58516642292835652</v>
      </c>
      <c r="M363">
        <v>3.86339402994482</v>
      </c>
      <c r="N363">
        <f>(Table2[[#This Row],[1W Return vs Nifty]]-AVERAGE(Table2[1W Return vs Nifty]))/_xlfn.STDEV.P(Table2[1W Return vs Nifty])</f>
        <v>0.8349115809002513</v>
      </c>
      <c r="O363">
        <v>600.74</v>
      </c>
      <c r="P363">
        <v>605.03018562758803</v>
      </c>
      <c r="Q363">
        <v>578.37928971927795</v>
      </c>
      <c r="R363">
        <v>67.236778457859103</v>
      </c>
      <c r="S363" s="1">
        <f>(Table2[[#This Row],[Close Price]]-Table2[[#This Row],[20D EMA]])/Table2[[#This Row],[20D EMA]]</f>
        <v>5.4199820221726445E-2</v>
      </c>
      <c r="T363" s="1">
        <f>(Table2[[#This Row],[Close Price]]-Table2[[#This Row],[50D EMA]])/Table2[[#This Row],[50D EMA]]</f>
        <v>4.6724634644613822E-2</v>
      </c>
      <c r="U363" s="1">
        <f>(Table2[[#This Row],[Close Price]]-Table2[[#This Row],[200D EMA]])/Table2[[#This Row],[200D EMA]]</f>
        <v>9.4956218621483332E-2</v>
      </c>
      <c r="V363">
        <v>1.26029761985335</v>
      </c>
      <c r="W363">
        <v>629.20000000000005</v>
      </c>
      <c r="X363">
        <v>682</v>
      </c>
      <c r="Y363">
        <v>615.65</v>
      </c>
      <c r="Z363">
        <v>643.79999999999995</v>
      </c>
      <c r="AA363">
        <v>549.29999999999995</v>
      </c>
      <c r="AB363">
        <v>643.79999999999995</v>
      </c>
      <c r="AC363" s="1">
        <f>(Table2[[#This Row],[Close Price]]/Table2[[#This Row],[Day Low]])-1</f>
        <v>6.5162110616654445E-3</v>
      </c>
      <c r="AD363" s="1">
        <f>(Table2[[#This Row],[Day High]]/Table2[[#This Row],[Close Price]])-1</f>
        <v>7.689878414653406E-2</v>
      </c>
      <c r="AE363" s="1">
        <f>(Table2[[#This Row],[Close Price]]/Table2[[#This Row],[Current Week Low]])-1</f>
        <v>2.8668886542678518E-2</v>
      </c>
      <c r="AF363" s="1">
        <f>(Table2[[#This Row],[Current Week High]]/Table2[[#This Row],[Close Price]])-1</f>
        <v>1.6579819990525824E-2</v>
      </c>
      <c r="AG363" s="1">
        <f>(Table2[[#This Row],[Close Price]]/Table2[[#This Row],[Current Month Low]])-1</f>
        <v>0.15292190060076472</v>
      </c>
      <c r="AH363" s="1">
        <f>(Table2[[#This Row],[Current Month High]]/Table2[[#This Row],[Close Price]])-1</f>
        <v>1.6579819990525824E-2</v>
      </c>
      <c r="AI363">
        <v>32.899099952629001</v>
      </c>
      <c r="AJ363">
        <v>73.732940127563197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0</v>
      </c>
      <c r="AM363">
        <v>0</v>
      </c>
      <c r="AN363">
        <v>4.2699999999999996</v>
      </c>
      <c r="AO363" t="s">
        <v>3133</v>
      </c>
      <c r="AP363">
        <v>7.6483134745645998E-2</v>
      </c>
      <c r="AQ363">
        <f>(Table2[[#This Row],[Sharpe Ratio]]-AVERAGE(Table2[Sharpe Ratio]))/_xlfn.STDEV.P(Table2[Sharpe Ratio])</f>
        <v>0.13175783723905404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274</v>
      </c>
      <c r="AT363">
        <f>_xlfn.RANK.AVG(Table2[[#This Row],[6M Return vs Nifty Z-Score]],Table2[6M Return vs Nifty Z-Score])</f>
        <v>507</v>
      </c>
      <c r="AU363">
        <f>_xlfn.RANK.AVG(Table2[[#This Row],[Sharpe Ratio Z-Score]],Table2[Sharpe Ratio Z-Score])</f>
        <v>311</v>
      </c>
      <c r="AV363">
        <f>(Table2[[#This Row],[Rank 1Y]]+Table2[[#This Row],[Rank 6M]]+Table2[[#This Row],[Rank Sharpe]])/3</f>
        <v>364</v>
      </c>
    </row>
    <row r="364" spans="1:48" x14ac:dyDescent="0.3">
      <c r="A364" t="s">
        <v>330</v>
      </c>
      <c r="B364" t="s">
        <v>331</v>
      </c>
      <c r="C364" t="s">
        <v>3088</v>
      </c>
      <c r="D364" t="s">
        <v>57</v>
      </c>
      <c r="E364">
        <v>75880.690037909997</v>
      </c>
      <c r="F364">
        <v>1890.1</v>
      </c>
      <c r="G364">
        <v>22.093508427400501</v>
      </c>
      <c r="H364">
        <f>(Table2[[#This Row],[1Y Return vs Nifty]]-AVERAGE(Table2[1Y Return vs Nifty]))/_xlfn.STDEV.P(Table2[1Y Return vs Nifty])</f>
        <v>-0.18099339332327469</v>
      </c>
      <c r="I364">
        <v>3.2208284744070501</v>
      </c>
      <c r="J364">
        <f>(Table2[[#This Row],[1M Return vs Nifty]]-AVERAGE(Table2[1M Return vs Nifty]))/_xlfn.STDEV.P(Table2[1M Return vs Nifty])</f>
        <v>0.33845204872695872</v>
      </c>
      <c r="K364">
        <v>27.249167555554902</v>
      </c>
      <c r="L364">
        <f>(Table2[[#This Row],[6M Return vs Nifty]]-AVERAGE(Table2[6M Return vs Nifty]))/_xlfn.STDEV.P(Table2[6M Return vs Nifty])</f>
        <v>0.60323626487030235</v>
      </c>
      <c r="M364">
        <v>-0.379681430245081</v>
      </c>
      <c r="N364">
        <f>(Table2[[#This Row],[1W Return vs Nifty]]-AVERAGE(Table2[1W Return vs Nifty]))/_xlfn.STDEV.P(Table2[1W Return vs Nifty])</f>
        <v>1.4345001903151728E-2</v>
      </c>
      <c r="O364">
        <v>1828.65</v>
      </c>
      <c r="P364">
        <v>1785.04459702383</v>
      </c>
      <c r="Q364">
        <v>1579.7591736813299</v>
      </c>
      <c r="R364">
        <v>64.928114616132206</v>
      </c>
      <c r="S364" s="1">
        <f>(Table2[[#This Row],[Close Price]]-Table2[[#This Row],[20D EMA]])/Table2[[#This Row],[20D EMA]]</f>
        <v>3.3604024827058113E-2</v>
      </c>
      <c r="T364" s="1">
        <f>(Table2[[#This Row],[Close Price]]-Table2[[#This Row],[50D EMA]])/Table2[[#This Row],[50D EMA]]</f>
        <v>5.8853097088625551E-2</v>
      </c>
      <c r="U364" s="1">
        <f>(Table2[[#This Row],[Close Price]]-Table2[[#This Row],[200D EMA]])/Table2[[#This Row],[200D EMA]]</f>
        <v>0.1964481874762464</v>
      </c>
      <c r="V364">
        <v>1.03010159964335</v>
      </c>
      <c r="W364">
        <v>1853.2</v>
      </c>
      <c r="X364">
        <v>1904.95</v>
      </c>
      <c r="Y364">
        <v>1866.2</v>
      </c>
      <c r="Z364">
        <v>1904.25</v>
      </c>
      <c r="AA364">
        <v>1670</v>
      </c>
      <c r="AB364">
        <v>1904.25</v>
      </c>
      <c r="AC364" s="1">
        <f>(Table2[[#This Row],[Close Price]]/Table2[[#This Row],[Day Low]])-1</f>
        <v>1.9911504424778625E-2</v>
      </c>
      <c r="AD364" s="1">
        <f>(Table2[[#This Row],[Day High]]/Table2[[#This Row],[Close Price]])-1</f>
        <v>7.8567271572933528E-3</v>
      </c>
      <c r="AE364" s="1">
        <f>(Table2[[#This Row],[Close Price]]/Table2[[#This Row],[Current Week Low]])-1</f>
        <v>1.2806773121851744E-2</v>
      </c>
      <c r="AF364" s="1">
        <f>(Table2[[#This Row],[Current Week High]]/Table2[[#This Row],[Close Price]])-1</f>
        <v>7.4863763822019536E-3</v>
      </c>
      <c r="AG364" s="1">
        <f>(Table2[[#This Row],[Close Price]]/Table2[[#This Row],[Current Month Low]])-1</f>
        <v>0.13179640718562879</v>
      </c>
      <c r="AH364" s="1">
        <f>(Table2[[#This Row],[Current Month High]]/Table2[[#This Row],[Close Price]])-1</f>
        <v>7.4863763822019536E-3</v>
      </c>
      <c r="AI364">
        <v>0.74863763822019502</v>
      </c>
      <c r="AJ364">
        <v>59.859601640800101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0.04</v>
      </c>
      <c r="AM364" t="s">
        <v>3133</v>
      </c>
      <c r="AN364">
        <v>8.4700000000000006</v>
      </c>
      <c r="AO364" t="s">
        <v>3133</v>
      </c>
      <c r="AP364">
        <v>-8.3197813965589992E-3</v>
      </c>
      <c r="AQ364">
        <f>(Table2[[#This Row],[Sharpe Ratio]]-AVERAGE(Table2[Sharpe Ratio]))/_xlfn.STDEV.P(Table2[Sharpe Ratio])</f>
        <v>-0.83643727648568755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-6.1397354308549382E-2</v>
      </c>
      <c r="AS364">
        <f>_xlfn.RANK.AVG(Table2[[#This Row],[1Y Return vs Nifty Z-Score]],Table2[1Y Return vs Nifty Z-Score])</f>
        <v>339</v>
      </c>
      <c r="AT364">
        <f>_xlfn.RANK.AVG(Table2[[#This Row],[6M Return vs Nifty Z-Score]],Table2[6M Return vs Nifty Z-Score])</f>
        <v>161</v>
      </c>
      <c r="AU364">
        <f>_xlfn.RANK.AVG(Table2[[#This Row],[Sharpe Ratio Z-Score]],Table2[Sharpe Ratio Z-Score])</f>
        <v>596</v>
      </c>
      <c r="AV364">
        <f>(Table2[[#This Row],[Rank 1Y]]+Table2[[#This Row],[Rank 6M]]+Table2[[#This Row],[Rank Sharpe]])/3</f>
        <v>365.33333333333331</v>
      </c>
    </row>
    <row r="365" spans="1:48" x14ac:dyDescent="0.3">
      <c r="A365" t="s">
        <v>968</v>
      </c>
      <c r="B365" t="s">
        <v>969</v>
      </c>
      <c r="C365" t="s">
        <v>3090</v>
      </c>
      <c r="D365" t="s">
        <v>124</v>
      </c>
      <c r="E365">
        <v>14736.886389679999</v>
      </c>
      <c r="F365">
        <v>2315.5500000000002</v>
      </c>
      <c r="G365">
        <v>26.841436009238802</v>
      </c>
      <c r="H365">
        <f>(Table2[[#This Row],[1Y Return vs Nifty]]-AVERAGE(Table2[1Y Return vs Nifty]))/_xlfn.STDEV.P(Table2[1Y Return vs Nifty])</f>
        <v>-0.10956034814698302</v>
      </c>
      <c r="I365">
        <v>7.5369271250221397</v>
      </c>
      <c r="J365">
        <f>(Table2[[#This Row],[1M Return vs Nifty]]-AVERAGE(Table2[1M Return vs Nifty]))/_xlfn.STDEV.P(Table2[1M Return vs Nifty])</f>
        <v>0.75057224561034452</v>
      </c>
      <c r="K365">
        <v>33.734621511733003</v>
      </c>
      <c r="L365">
        <f>(Table2[[#This Row],[6M Return vs Nifty]]-AVERAGE(Table2[6M Return vs Nifty]))/_xlfn.STDEV.P(Table2[6M Return vs Nifty])</f>
        <v>0.81442154138533618</v>
      </c>
      <c r="M365">
        <v>2.6701743160466598</v>
      </c>
      <c r="N365">
        <f>(Table2[[#This Row],[1W Return vs Nifty]]-AVERAGE(Table2[1W Return vs Nifty]))/_xlfn.STDEV.P(Table2[1W Return vs Nifty])</f>
        <v>0.6041553221884417</v>
      </c>
      <c r="O365">
        <v>2256.16</v>
      </c>
      <c r="P365">
        <v>2090.24486806503</v>
      </c>
      <c r="Q365">
        <v>1785.54845264812</v>
      </c>
      <c r="R365">
        <v>57.794101740690401</v>
      </c>
      <c r="S365" s="1">
        <f>(Table2[[#This Row],[Close Price]]-Table2[[#This Row],[20D EMA]])/Table2[[#This Row],[20D EMA]]</f>
        <v>2.6323487695908237E-2</v>
      </c>
      <c r="T365" s="1">
        <f>(Table2[[#This Row],[Close Price]]-Table2[[#This Row],[50D EMA]])/Table2[[#This Row],[50D EMA]]</f>
        <v>0.10778886980047386</v>
      </c>
      <c r="U365" s="1">
        <f>(Table2[[#This Row],[Close Price]]-Table2[[#This Row],[200D EMA]])/Table2[[#This Row],[200D EMA]]</f>
        <v>0.29682843193968939</v>
      </c>
      <c r="V365">
        <v>1.26964494835596</v>
      </c>
      <c r="W365">
        <v>2276.15</v>
      </c>
      <c r="X365">
        <v>2324.9499999999998</v>
      </c>
      <c r="Y365">
        <v>2271.0500000000002</v>
      </c>
      <c r="Z365">
        <v>2335.0500000000002</v>
      </c>
      <c r="AA365">
        <v>2189.1</v>
      </c>
      <c r="AB365">
        <v>2425</v>
      </c>
      <c r="AC365" s="1">
        <f>(Table2[[#This Row],[Close Price]]/Table2[[#This Row],[Day Low]])-1</f>
        <v>1.7309931243547183E-2</v>
      </c>
      <c r="AD365" s="1">
        <f>(Table2[[#This Row],[Day High]]/Table2[[#This Row],[Close Price]])-1</f>
        <v>4.0595106994016916E-3</v>
      </c>
      <c r="AE365" s="1">
        <f>(Table2[[#This Row],[Close Price]]/Table2[[#This Row],[Current Week Low]])-1</f>
        <v>1.9594460712005546E-2</v>
      </c>
      <c r="AF365" s="1">
        <f>(Table2[[#This Row],[Current Week High]]/Table2[[#This Row],[Close Price]])-1</f>
        <v>8.4213253870570881E-3</v>
      </c>
      <c r="AG365" s="1">
        <f>(Table2[[#This Row],[Close Price]]/Table2[[#This Row],[Current Month Low]])-1</f>
        <v>5.7763464437440071E-2</v>
      </c>
      <c r="AH365" s="1">
        <f>(Table2[[#This Row],[Current Month High]]/Table2[[#This Row],[Close Price]])-1</f>
        <v>4.7267387877609979E-2</v>
      </c>
      <c r="AI365">
        <v>7.2747295458962</v>
      </c>
      <c r="AJ365">
        <v>60.785334860951899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0.22</v>
      </c>
      <c r="AM365" t="s">
        <v>3133</v>
      </c>
      <c r="AN365">
        <v>-2.75</v>
      </c>
      <c r="AO365" t="s">
        <v>3132</v>
      </c>
      <c r="AP365">
        <v>-4.6259152600622001E-2</v>
      </c>
      <c r="AQ365">
        <f>(Table2[[#This Row],[Sharpe Ratio]]-AVERAGE(Table2[Sharpe Ratio]))/_xlfn.STDEV.P(Table2[Sharpe Ratio])</f>
        <v>-1.2695911760045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0.78999758503263928</v>
      </c>
      <c r="AS365">
        <f>_xlfn.RANK.AVG(Table2[[#This Row],[1Y Return vs Nifty Z-Score]],Table2[1Y Return vs Nifty Z-Score])</f>
        <v>318</v>
      </c>
      <c r="AT365">
        <f>_xlfn.RANK.AVG(Table2[[#This Row],[6M Return vs Nifty Z-Score]],Table2[6M Return vs Nifty Z-Score])</f>
        <v>125</v>
      </c>
      <c r="AU365">
        <f>_xlfn.RANK.AVG(Table2[[#This Row],[Sharpe Ratio Z-Score]],Table2[Sharpe Ratio Z-Score])</f>
        <v>653</v>
      </c>
      <c r="AV365">
        <f>(Table2[[#This Row],[Rank 1Y]]+Table2[[#This Row],[Rank 6M]]+Table2[[#This Row],[Rank Sharpe]])/3</f>
        <v>365.33333333333331</v>
      </c>
    </row>
    <row r="366" spans="1:48" x14ac:dyDescent="0.3">
      <c r="A366" t="s">
        <v>305</v>
      </c>
      <c r="B366" t="s">
        <v>306</v>
      </c>
      <c r="C366" t="s">
        <v>3088</v>
      </c>
      <c r="D366" t="s">
        <v>257</v>
      </c>
      <c r="E366">
        <v>89889.524137529996</v>
      </c>
      <c r="F366">
        <v>4208.1000000000004</v>
      </c>
      <c r="G366">
        <v>43.364413071247597</v>
      </c>
      <c r="H366">
        <f>(Table2[[#This Row],[1Y Return vs Nifty]]-AVERAGE(Table2[1Y Return vs Nifty]))/_xlfn.STDEV.P(Table2[1Y Return vs Nifty])</f>
        <v>0.13902949375206342</v>
      </c>
      <c r="I366">
        <v>-3.9664998421086999E-2</v>
      </c>
      <c r="J366">
        <f>(Table2[[#This Row],[1M Return vs Nifty]]-AVERAGE(Table2[1M Return vs Nifty]))/_xlfn.STDEV.P(Table2[1M Return vs Nifty])</f>
        <v>2.7125705023616178E-2</v>
      </c>
      <c r="K366">
        <v>3.0924671010133098</v>
      </c>
      <c r="L366">
        <f>(Table2[[#This Row],[6M Return vs Nifty]]-AVERAGE(Table2[6M Return vs Nifty]))/_xlfn.STDEV.P(Table2[6M Return vs Nifty])</f>
        <v>-0.18337628371211964</v>
      </c>
      <c r="M366">
        <v>1.09554179377429</v>
      </c>
      <c r="N366">
        <f>(Table2[[#This Row],[1W Return vs Nifty]]-AVERAGE(Table2[1W Return vs Nifty]))/_xlfn.STDEV.P(Table2[1W Return vs Nifty])</f>
        <v>0.29963780085244723</v>
      </c>
      <c r="O366">
        <v>4100.76</v>
      </c>
      <c r="P366">
        <v>4034.1885930588101</v>
      </c>
      <c r="Q366">
        <v>3588.9358229366799</v>
      </c>
      <c r="R366">
        <v>64.009025617744996</v>
      </c>
      <c r="S366" s="1">
        <f>(Table2[[#This Row],[Close Price]]-Table2[[#This Row],[20D EMA]])/Table2[[#This Row],[20D EMA]]</f>
        <v>2.617563573581486E-2</v>
      </c>
      <c r="T366" s="1">
        <f>(Table2[[#This Row],[Close Price]]-Table2[[#This Row],[50D EMA]])/Table2[[#This Row],[50D EMA]]</f>
        <v>4.3109389392558588E-2</v>
      </c>
      <c r="U366" s="1">
        <f>(Table2[[#This Row],[Close Price]]-Table2[[#This Row],[200D EMA]])/Table2[[#This Row],[200D EMA]]</f>
        <v>0.17252026996589861</v>
      </c>
      <c r="V366">
        <v>1.0704384877449</v>
      </c>
      <c r="W366">
        <v>4210</v>
      </c>
      <c r="X366">
        <v>4255.2</v>
      </c>
      <c r="Y366">
        <v>4070</v>
      </c>
      <c r="Z366">
        <v>4216.75</v>
      </c>
      <c r="AA366">
        <v>3955.55</v>
      </c>
      <c r="AB366">
        <v>4216.75</v>
      </c>
      <c r="AC366" s="1">
        <f>(Table2[[#This Row],[Close Price]]/Table2[[#This Row],[Day Low]])-1</f>
        <v>-4.5130641330159982E-4</v>
      </c>
      <c r="AD366" s="1">
        <f>(Table2[[#This Row],[Day High]]/Table2[[#This Row],[Close Price]])-1</f>
        <v>1.1192699793255656E-2</v>
      </c>
      <c r="AE366" s="1">
        <f>(Table2[[#This Row],[Close Price]]/Table2[[#This Row],[Current Week Low]])-1</f>
        <v>3.3931203931204079E-2</v>
      </c>
      <c r="AF366" s="1">
        <f>(Table2[[#This Row],[Current Week High]]/Table2[[#This Row],[Close Price]])-1</f>
        <v>2.0555595161710905E-3</v>
      </c>
      <c r="AG366" s="1">
        <f>(Table2[[#This Row],[Close Price]]/Table2[[#This Row],[Current Month Low]])-1</f>
        <v>6.3846999785112102E-2</v>
      </c>
      <c r="AH366" s="1">
        <f>(Table2[[#This Row],[Current Month High]]/Table2[[#This Row],[Close Price]])-1</f>
        <v>2.0555595161710905E-3</v>
      </c>
      <c r="AI366">
        <v>2.0983341650625902</v>
      </c>
      <c r="AJ366">
        <v>74.1727199354318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0.04</v>
      </c>
      <c r="AM366" t="s">
        <v>3133</v>
      </c>
      <c r="AN366">
        <v>3.69</v>
      </c>
      <c r="AO366" t="s">
        <v>3133</v>
      </c>
      <c r="AP366">
        <v>1.2702867184925999E-2</v>
      </c>
      <c r="AQ366">
        <f>(Table2[[#This Row],[Sharpe Ratio]]-AVERAGE(Table2[Sharpe Ratio]))/_xlfn.STDEV.P(Table2[Sharpe Ratio])</f>
        <v>-0.59642164306083301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-0.31400492714482581</v>
      </c>
      <c r="AS366">
        <f>_xlfn.RANK.AVG(Table2[[#This Row],[1Y Return vs Nifty Z-Score]],Table2[1Y Return vs Nifty Z-Score])</f>
        <v>255</v>
      </c>
      <c r="AT366">
        <f>_xlfn.RANK.AVG(Table2[[#This Row],[6M Return vs Nifty Z-Score]],Table2[6M Return vs Nifty Z-Score])</f>
        <v>368</v>
      </c>
      <c r="AU366">
        <f>_xlfn.RANK.AVG(Table2[[#This Row],[Sharpe Ratio Z-Score]],Table2[Sharpe Ratio Z-Score])</f>
        <v>490</v>
      </c>
      <c r="AV366">
        <f>(Table2[[#This Row],[Rank 1Y]]+Table2[[#This Row],[Rank 6M]]+Table2[[#This Row],[Rank Sharpe]])/3</f>
        <v>371</v>
      </c>
    </row>
    <row r="367" spans="1:48" x14ac:dyDescent="0.3">
      <c r="A367" t="s">
        <v>639</v>
      </c>
      <c r="B367" t="s">
        <v>640</v>
      </c>
      <c r="C367" t="s">
        <v>3100</v>
      </c>
      <c r="D367" t="s">
        <v>349</v>
      </c>
      <c r="E367">
        <v>27765.604545149999</v>
      </c>
      <c r="F367">
        <v>431.5</v>
      </c>
      <c r="G367">
        <v>18.3485313914322</v>
      </c>
      <c r="H367">
        <f>(Table2[[#This Row],[1Y Return vs Nifty]]-AVERAGE(Table2[1Y Return vs Nifty]))/_xlfn.STDEV.P(Table2[1Y Return vs Nifty])</f>
        <v>-0.23733694725990026</v>
      </c>
      <c r="I367">
        <v>2.93827853798454</v>
      </c>
      <c r="J367">
        <f>(Table2[[#This Row],[1M Return vs Nifty]]-AVERAGE(Table2[1M Return vs Nifty]))/_xlfn.STDEV.P(Table2[1M Return vs Nifty])</f>
        <v>0.31147293058024106</v>
      </c>
      <c r="K367">
        <v>39.463386517412502</v>
      </c>
      <c r="L367">
        <f>(Table2[[#This Row],[6M Return vs Nifty]]-AVERAGE(Table2[6M Return vs Nifty]))/_xlfn.STDEV.P(Table2[6M Return vs Nifty])</f>
        <v>1.0009668210201685</v>
      </c>
      <c r="M367">
        <v>0.41247142717501001</v>
      </c>
      <c r="N367">
        <f>(Table2[[#This Row],[1W Return vs Nifty]]-AVERAGE(Table2[1W Return vs Nifty]))/_xlfn.STDEV.P(Table2[1W Return vs Nifty])</f>
        <v>0.16753910989266402</v>
      </c>
      <c r="O367">
        <v>432.84</v>
      </c>
      <c r="P367">
        <v>416.46354249211601</v>
      </c>
      <c r="Q367">
        <v>354.77819867277299</v>
      </c>
      <c r="R367">
        <v>47.1391597207231</v>
      </c>
      <c r="S367" s="1">
        <f>(Table2[[#This Row],[Close Price]]-Table2[[#This Row],[20D EMA]])/Table2[[#This Row],[20D EMA]]</f>
        <v>-3.0958321781720151E-3</v>
      </c>
      <c r="T367" s="1">
        <f>(Table2[[#This Row],[Close Price]]-Table2[[#This Row],[50D EMA]])/Table2[[#This Row],[50D EMA]]</f>
        <v>3.6105099183246385E-2</v>
      </c>
      <c r="U367" s="1">
        <f>(Table2[[#This Row],[Close Price]]-Table2[[#This Row],[200D EMA]])/Table2[[#This Row],[200D EMA]]</f>
        <v>0.21625286337842531</v>
      </c>
      <c r="V367">
        <v>1.1045017310620699</v>
      </c>
      <c r="W367">
        <v>428</v>
      </c>
      <c r="X367">
        <v>438.2</v>
      </c>
      <c r="Y367">
        <v>428.7</v>
      </c>
      <c r="Z367">
        <v>436.45</v>
      </c>
      <c r="AA367">
        <v>415.05</v>
      </c>
      <c r="AB367">
        <v>470.7</v>
      </c>
      <c r="AC367" s="1">
        <f>(Table2[[#This Row],[Close Price]]/Table2[[#This Row],[Day Low]])-1</f>
        <v>8.1775700934578754E-3</v>
      </c>
      <c r="AD367" s="1">
        <f>(Table2[[#This Row],[Day High]]/Table2[[#This Row],[Close Price]])-1</f>
        <v>1.5527230590961727E-2</v>
      </c>
      <c r="AE367" s="1">
        <f>(Table2[[#This Row],[Close Price]]/Table2[[#This Row],[Current Week Low]])-1</f>
        <v>6.531373921156991E-3</v>
      </c>
      <c r="AF367" s="1">
        <f>(Table2[[#This Row],[Current Week High]]/Table2[[#This Row],[Close Price]])-1</f>
        <v>1.1471610660486631E-2</v>
      </c>
      <c r="AG367" s="1">
        <f>(Table2[[#This Row],[Close Price]]/Table2[[#This Row],[Current Month Low]])-1</f>
        <v>3.9633779062763441E-2</v>
      </c>
      <c r="AH367" s="1">
        <f>(Table2[[#This Row],[Current Month High]]/Table2[[#This Row],[Close Price]])-1</f>
        <v>9.0845886442642021E-2</v>
      </c>
      <c r="AI367">
        <v>9.0845886442641994</v>
      </c>
      <c r="AJ367">
        <v>65.167464114832498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0.01</v>
      </c>
      <c r="AM367" t="s">
        <v>3133</v>
      </c>
      <c r="AN367">
        <v>-3.49</v>
      </c>
      <c r="AO367" t="s">
        <v>3132</v>
      </c>
      <c r="AP367">
        <v>-4.8187185270988003E-2</v>
      </c>
      <c r="AQ367">
        <f>(Table2[[#This Row],[Sharpe Ratio]]-AVERAGE(Table2[Sharpe Ratio]))/_xlfn.STDEV.P(Table2[Sharpe Ratio])</f>
        <v>-1.2916035300068054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-4.8961615773632061E-2</v>
      </c>
      <c r="AS367">
        <f>_xlfn.RANK.AVG(Table2[[#This Row],[1Y Return vs Nifty Z-Score]],Table2[1Y Return vs Nifty Z-Score])</f>
        <v>361</v>
      </c>
      <c r="AT367">
        <f>_xlfn.RANK.AVG(Table2[[#This Row],[6M Return vs Nifty Z-Score]],Table2[6M Return vs Nifty Z-Score])</f>
        <v>97</v>
      </c>
      <c r="AU367">
        <f>_xlfn.RANK.AVG(Table2[[#This Row],[Sharpe Ratio Z-Score]],Table2[Sharpe Ratio Z-Score])</f>
        <v>656</v>
      </c>
      <c r="AV367">
        <f>(Table2[[#This Row],[Rank 1Y]]+Table2[[#This Row],[Rank 6M]]+Table2[[#This Row],[Rank Sharpe]])/3</f>
        <v>371.33333333333331</v>
      </c>
    </row>
    <row r="368" spans="1:48" x14ac:dyDescent="0.3">
      <c r="A368" t="s">
        <v>1313</v>
      </c>
      <c r="B368" t="s">
        <v>1314</v>
      </c>
      <c r="C368" t="s">
        <v>3093</v>
      </c>
      <c r="D368" t="s">
        <v>206</v>
      </c>
      <c r="E368">
        <v>8387.2094280000001</v>
      </c>
      <c r="F368">
        <v>556.20000000000005</v>
      </c>
      <c r="G368">
        <v>22.2355338943484</v>
      </c>
      <c r="H368">
        <f>(Table2[[#This Row],[1Y Return vs Nifty]]-AVERAGE(Table2[1Y Return vs Nifty]))/_xlfn.STDEV.P(Table2[1Y Return vs Nifty])</f>
        <v>-0.17885660597304617</v>
      </c>
      <c r="I368">
        <v>-15.727692516901801</v>
      </c>
      <c r="J368">
        <f>(Table2[[#This Row],[1M Return vs Nifty]]-AVERAGE(Table2[1M Return vs Nifty]))/_xlfn.STDEV.P(Table2[1M Return vs Nifty])</f>
        <v>-1.4708365782775001</v>
      </c>
      <c r="K368">
        <v>-3.1887989937469499</v>
      </c>
      <c r="L368">
        <f>(Table2[[#This Row],[6M Return vs Nifty]]-AVERAGE(Table2[6M Return vs Nifty]))/_xlfn.STDEV.P(Table2[6M Return vs Nifty])</f>
        <v>-0.38791260854760867</v>
      </c>
      <c r="M368">
        <v>-11.072797833332601</v>
      </c>
      <c r="N368">
        <f>(Table2[[#This Row],[1W Return vs Nifty]]-AVERAGE(Table2[1W Return vs Nifty]))/_xlfn.STDEV.P(Table2[1W Return vs Nifty])</f>
        <v>-2.0535922827442894</v>
      </c>
      <c r="O368">
        <v>611.49</v>
      </c>
      <c r="P368">
        <v>616.93978985197305</v>
      </c>
      <c r="Q368">
        <v>545.54333875545001</v>
      </c>
      <c r="R368">
        <v>15.512261985557799</v>
      </c>
      <c r="S368" s="1">
        <f>(Table2[[#This Row],[Close Price]]-Table2[[#This Row],[20D EMA]])/Table2[[#This Row],[20D EMA]]</f>
        <v>-9.0418485993229589E-2</v>
      </c>
      <c r="T368" s="1">
        <f>(Table2[[#This Row],[Close Price]]-Table2[[#This Row],[50D EMA]])/Table2[[#This Row],[50D EMA]]</f>
        <v>-9.8453351284971832E-2</v>
      </c>
      <c r="U368" s="1">
        <f>(Table2[[#This Row],[Close Price]]-Table2[[#This Row],[200D EMA]])/Table2[[#This Row],[200D EMA]]</f>
        <v>1.953403238111406E-2</v>
      </c>
      <c r="V368">
        <v>0.54050582534422098</v>
      </c>
      <c r="W368">
        <v>545.25</v>
      </c>
      <c r="X368">
        <v>552.70000000000005</v>
      </c>
      <c r="Y368">
        <v>541</v>
      </c>
      <c r="Z368">
        <v>558.45000000000005</v>
      </c>
      <c r="AA368">
        <v>541</v>
      </c>
      <c r="AB368">
        <v>644</v>
      </c>
      <c r="AC368" s="1">
        <f>(Table2[[#This Row],[Close Price]]/Table2[[#This Row],[Day Low]])-1</f>
        <v>2.0082530949105948E-2</v>
      </c>
      <c r="AD368" s="1">
        <f>(Table2[[#This Row],[Day High]]/Table2[[#This Row],[Close Price]])-1</f>
        <v>-6.2927004674577791E-3</v>
      </c>
      <c r="AE368" s="1">
        <f>(Table2[[#This Row],[Close Price]]/Table2[[#This Row],[Current Week Low]])-1</f>
        <v>2.8096118299445472E-2</v>
      </c>
      <c r="AF368" s="1">
        <f>(Table2[[#This Row],[Current Week High]]/Table2[[#This Row],[Close Price]])-1</f>
        <v>4.045307443365731E-3</v>
      </c>
      <c r="AG368" s="1">
        <f>(Table2[[#This Row],[Close Price]]/Table2[[#This Row],[Current Month Low]])-1</f>
        <v>2.8096118299445472E-2</v>
      </c>
      <c r="AH368" s="1">
        <f>(Table2[[#This Row],[Current Month High]]/Table2[[#This Row],[Close Price]])-1</f>
        <v>0.15785688601222581</v>
      </c>
      <c r="AI368">
        <v>27.256382596188399</v>
      </c>
      <c r="AJ368">
        <v>51.141304347826001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-0.09</v>
      </c>
      <c r="AM368" t="s">
        <v>3132</v>
      </c>
      <c r="AN368">
        <v>-12.52</v>
      </c>
      <c r="AO368" t="s">
        <v>3132</v>
      </c>
      <c r="AP368">
        <v>6.8622571455211001E-2</v>
      </c>
      <c r="AQ368">
        <f>(Table2[[#This Row],[Sharpe Ratio]]-AVERAGE(Table2[Sharpe Ratio]))/_xlfn.STDEV.P(Table2[Sharpe Ratio])</f>
        <v>4.2013765747913517E-2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338</v>
      </c>
      <c r="AT368">
        <f>_xlfn.RANK.AVG(Table2[[#This Row],[6M Return vs Nifty Z-Score]],Table2[6M Return vs Nifty Z-Score])</f>
        <v>446</v>
      </c>
      <c r="AU368">
        <f>_xlfn.RANK.AVG(Table2[[#This Row],[Sharpe Ratio Z-Score]],Table2[Sharpe Ratio Z-Score])</f>
        <v>332</v>
      </c>
      <c r="AV368">
        <f>(Table2[[#This Row],[Rank 1Y]]+Table2[[#This Row],[Rank 6M]]+Table2[[#This Row],[Rank Sharpe]])/3</f>
        <v>372</v>
      </c>
    </row>
    <row r="369" spans="1:48" x14ac:dyDescent="0.3">
      <c r="A369" t="s">
        <v>99</v>
      </c>
      <c r="B369" t="s">
        <v>100</v>
      </c>
      <c r="C369" t="s">
        <v>3094</v>
      </c>
      <c r="D369" t="s">
        <v>101</v>
      </c>
      <c r="E369">
        <v>284856.56051873998</v>
      </c>
      <c r="F369">
        <v>1798.3</v>
      </c>
      <c r="G369">
        <v>63.7288001842794</v>
      </c>
      <c r="H369">
        <f>(Table2[[#This Row],[1Y Return vs Nifty]]-AVERAGE(Table2[1Y Return vs Nifty]))/_xlfn.STDEV.P(Table2[1Y Return vs Nifty])</f>
        <v>0.44541373394080408</v>
      </c>
      <c r="I369">
        <v>2.2248124655691202</v>
      </c>
      <c r="J369">
        <f>(Table2[[#This Row],[1M Return vs Nifty]]-AVERAGE(Table2[1M Return vs Nifty]))/_xlfn.STDEV.P(Table2[1M Return vs Nifty])</f>
        <v>0.24334803306624289</v>
      </c>
      <c r="K369">
        <v>-15.038110788294199</v>
      </c>
      <c r="L369">
        <f>(Table2[[#This Row],[6M Return vs Nifty]]-AVERAGE(Table2[6M Return vs Nifty]))/_xlfn.STDEV.P(Table2[6M Return vs Nifty])</f>
        <v>-0.77376072415415054</v>
      </c>
      <c r="M369">
        <v>-3.7640279271852899</v>
      </c>
      <c r="N369">
        <f>(Table2[[#This Row],[1W Return vs Nifty]]-AVERAGE(Table2[1W Return vs Nifty]))/_xlfn.STDEV.P(Table2[1W Return vs Nifty])</f>
        <v>-0.64015234399386312</v>
      </c>
      <c r="O369">
        <v>1791.16</v>
      </c>
      <c r="P369">
        <v>1794.63395983493</v>
      </c>
      <c r="Q369">
        <v>1666.3890256899199</v>
      </c>
      <c r="R369">
        <v>51.749982612597499</v>
      </c>
      <c r="S369" s="1">
        <f>(Table2[[#This Row],[Close Price]]-Table2[[#This Row],[20D EMA]])/Table2[[#This Row],[20D EMA]]</f>
        <v>3.9862435516647716E-3</v>
      </c>
      <c r="T369" s="1">
        <f>(Table2[[#This Row],[Close Price]]-Table2[[#This Row],[50D EMA]])/Table2[[#This Row],[50D EMA]]</f>
        <v>2.0427787766855508E-3</v>
      </c>
      <c r="U369" s="1">
        <f>(Table2[[#This Row],[Close Price]]-Table2[[#This Row],[200D EMA]])/Table2[[#This Row],[200D EMA]]</f>
        <v>7.9159771383795666E-2</v>
      </c>
      <c r="V369">
        <v>2.0154462021209998</v>
      </c>
      <c r="W369">
        <v>1813</v>
      </c>
      <c r="X369">
        <v>1847.4</v>
      </c>
      <c r="Y369">
        <v>1667.5</v>
      </c>
      <c r="Z369">
        <v>1816</v>
      </c>
      <c r="AA369">
        <v>1667.5</v>
      </c>
      <c r="AB369">
        <v>1920</v>
      </c>
      <c r="AC369" s="1">
        <f>(Table2[[#This Row],[Close Price]]/Table2[[#This Row],[Day Low]])-1</f>
        <v>-8.1081081081081363E-3</v>
      </c>
      <c r="AD369" s="1">
        <f>(Table2[[#This Row],[Day High]]/Table2[[#This Row],[Close Price]])-1</f>
        <v>2.7303564477562325E-2</v>
      </c>
      <c r="AE369" s="1">
        <f>(Table2[[#This Row],[Close Price]]/Table2[[#This Row],[Current Week Low]])-1</f>
        <v>7.8440779610194911E-2</v>
      </c>
      <c r="AF369" s="1">
        <f>(Table2[[#This Row],[Current Week High]]/Table2[[#This Row],[Close Price]])-1</f>
        <v>9.8426291497526464E-3</v>
      </c>
      <c r="AG369" s="1">
        <f>(Table2[[#This Row],[Close Price]]/Table2[[#This Row],[Current Month Low]])-1</f>
        <v>7.8440779610194911E-2</v>
      </c>
      <c r="AH369" s="1">
        <f>(Table2[[#This Row],[Current Month High]]/Table2[[#This Row],[Close Price]])-1</f>
        <v>6.7675026413835271E-2</v>
      </c>
      <c r="AI369">
        <v>20.8975143190791</v>
      </c>
      <c r="AJ369">
        <v>120.50150205382801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-0.08</v>
      </c>
      <c r="AM369" t="s">
        <v>3132</v>
      </c>
      <c r="AN369">
        <v>-1.22</v>
      </c>
      <c r="AO369" t="s">
        <v>3132</v>
      </c>
      <c r="AP369">
        <v>6.3670839385304004E-2</v>
      </c>
      <c r="AQ369">
        <f>(Table2[[#This Row],[Sharpe Ratio]]-AVERAGE(Table2[Sharpe Ratio]))/_xlfn.STDEV.P(Table2[Sharpe Ratio])</f>
        <v>-1.4520172147790991E-2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177</v>
      </c>
      <c r="AT369">
        <f>_xlfn.RANK.AVG(Table2[[#This Row],[6M Return vs Nifty Z-Score]],Table2[6M Return vs Nifty Z-Score])</f>
        <v>588</v>
      </c>
      <c r="AU369">
        <f>_xlfn.RANK.AVG(Table2[[#This Row],[Sharpe Ratio Z-Score]],Table2[Sharpe Ratio Z-Score])</f>
        <v>352</v>
      </c>
      <c r="AV369">
        <f>(Table2[[#This Row],[Rank 1Y]]+Table2[[#This Row],[Rank 6M]]+Table2[[#This Row],[Rank Sharpe]])/3</f>
        <v>372.33333333333331</v>
      </c>
    </row>
    <row r="370" spans="1:48" x14ac:dyDescent="0.3">
      <c r="A370" t="s">
        <v>878</v>
      </c>
      <c r="B370" t="s">
        <v>879</v>
      </c>
      <c r="C370" t="s">
        <v>609</v>
      </c>
      <c r="D370" t="s">
        <v>609</v>
      </c>
      <c r="E370">
        <v>17150.285618185899</v>
      </c>
      <c r="F370">
        <v>177.31</v>
      </c>
      <c r="G370">
        <v>28.7314614135596</v>
      </c>
      <c r="H370">
        <f>(Table2[[#This Row],[1Y Return vs Nifty]]-AVERAGE(Table2[1Y Return vs Nifty]))/_xlfn.STDEV.P(Table2[1Y Return vs Nifty])</f>
        <v>-8.1124726970361521E-2</v>
      </c>
      <c r="I370">
        <v>1.2060968629572899</v>
      </c>
      <c r="J370">
        <f>(Table2[[#This Row],[1M Return vs Nifty]]-AVERAGE(Table2[1M Return vs Nifty]))/_xlfn.STDEV.P(Table2[1M Return vs Nifty])</f>
        <v>0.1460765597516249</v>
      </c>
      <c r="K370">
        <v>3.2171297275273001</v>
      </c>
      <c r="L370">
        <f>(Table2[[#This Row],[6M Return vs Nifty]]-AVERAGE(Table2[6M Return vs Nifty]))/_xlfn.STDEV.P(Table2[6M Return vs Nifty])</f>
        <v>-0.17931690538188447</v>
      </c>
      <c r="M370">
        <v>-0.88317611268593199</v>
      </c>
      <c r="N370">
        <f>(Table2[[#This Row],[1W Return vs Nifty]]-AVERAGE(Table2[1W Return vs Nifty]))/_xlfn.STDEV.P(Table2[1W Return vs Nifty])</f>
        <v>-8.3025623010323027E-2</v>
      </c>
      <c r="O370">
        <v>176.71</v>
      </c>
      <c r="P370">
        <v>165.61701253642099</v>
      </c>
      <c r="Q370">
        <v>147.532233764735</v>
      </c>
      <c r="R370">
        <v>48.690890478684203</v>
      </c>
      <c r="S370" s="1">
        <f>(Table2[[#This Row],[Close Price]]-Table2[[#This Row],[20D EMA]])/Table2[[#This Row],[20D EMA]]</f>
        <v>3.3953935827060965E-3</v>
      </c>
      <c r="T370" s="1">
        <f>(Table2[[#This Row],[Close Price]]-Table2[[#This Row],[50D EMA]])/Table2[[#This Row],[50D EMA]]</f>
        <v>7.0602574484958783E-2</v>
      </c>
      <c r="U370" s="1">
        <f>(Table2[[#This Row],[Close Price]]-Table2[[#This Row],[200D EMA]])/Table2[[#This Row],[200D EMA]]</f>
        <v>0.20183905222197523</v>
      </c>
      <c r="V370">
        <v>1.5314210281885801</v>
      </c>
      <c r="W370">
        <v>177.15</v>
      </c>
      <c r="X370">
        <v>179.93</v>
      </c>
      <c r="Y370">
        <v>173.85</v>
      </c>
      <c r="Z370">
        <v>180.54</v>
      </c>
      <c r="AA370">
        <v>172.05</v>
      </c>
      <c r="AB370">
        <v>193.7</v>
      </c>
      <c r="AC370" s="1">
        <f>(Table2[[#This Row],[Close Price]]/Table2[[#This Row],[Day Low]])-1</f>
        <v>9.0318938752464994E-4</v>
      </c>
      <c r="AD370" s="1">
        <f>(Table2[[#This Row],[Day High]]/Table2[[#This Row],[Close Price]])-1</f>
        <v>1.4776380350798091E-2</v>
      </c>
      <c r="AE370" s="1">
        <f>(Table2[[#This Row],[Close Price]]/Table2[[#This Row],[Current Week Low]])-1</f>
        <v>1.990221455277541E-2</v>
      </c>
      <c r="AF370" s="1">
        <f>(Table2[[#This Row],[Current Week High]]/Table2[[#This Row],[Close Price]])-1</f>
        <v>1.8216682646212901E-2</v>
      </c>
      <c r="AG370" s="1">
        <f>(Table2[[#This Row],[Close Price]]/Table2[[#This Row],[Current Month Low]])-1</f>
        <v>3.0572507991862841E-2</v>
      </c>
      <c r="AH370" s="1">
        <f>(Table2[[#This Row],[Current Month High]]/Table2[[#This Row],[Close Price]])-1</f>
        <v>9.243697478991586E-2</v>
      </c>
      <c r="AI370">
        <v>9.2436974789915798</v>
      </c>
      <c r="AJ370">
        <v>57.468916518649998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0.15</v>
      </c>
      <c r="AM370" t="s">
        <v>3133</v>
      </c>
      <c r="AN370">
        <v>-0.51</v>
      </c>
      <c r="AO370" t="s">
        <v>3132</v>
      </c>
      <c r="AP370">
        <v>3.0494694386158001E-2</v>
      </c>
      <c r="AQ370">
        <f>(Table2[[#This Row],[Sharpe Ratio]]-AVERAGE(Table2[Sharpe Ratio]))/_xlfn.STDEV.P(Table2[Sharpe Ratio])</f>
        <v>-0.39329230572080859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-0.59068300133175267</v>
      </c>
      <c r="AS370">
        <f>_xlfn.RANK.AVG(Table2[[#This Row],[1Y Return vs Nifty Z-Score]],Table2[1Y Return vs Nifty Z-Score])</f>
        <v>311</v>
      </c>
      <c r="AT370">
        <f>_xlfn.RANK.AVG(Table2[[#This Row],[6M Return vs Nifty Z-Score]],Table2[6M Return vs Nifty Z-Score])</f>
        <v>364</v>
      </c>
      <c r="AU370">
        <f>_xlfn.RANK.AVG(Table2[[#This Row],[Sharpe Ratio Z-Score]],Table2[Sharpe Ratio Z-Score])</f>
        <v>442</v>
      </c>
      <c r="AV370">
        <f>(Table2[[#This Row],[Rank 1Y]]+Table2[[#This Row],[Rank 6M]]+Table2[[#This Row],[Rank Sharpe]])/3</f>
        <v>372.33333333333331</v>
      </c>
    </row>
    <row r="371" spans="1:48" x14ac:dyDescent="0.3">
      <c r="A371" t="s">
        <v>1725</v>
      </c>
      <c r="B371" t="s">
        <v>1726</v>
      </c>
      <c r="C371" t="s">
        <v>3099</v>
      </c>
      <c r="D371" t="s">
        <v>1727</v>
      </c>
      <c r="E371">
        <v>4558.9297227799998</v>
      </c>
      <c r="F371">
        <v>67.45</v>
      </c>
      <c r="G371">
        <v>3.1589985448326101</v>
      </c>
      <c r="H371">
        <f>(Table2[[#This Row],[1Y Return vs Nifty]]-AVERAGE(Table2[1Y Return vs Nifty]))/_xlfn.STDEV.P(Table2[1Y Return vs Nifty])</f>
        <v>-0.46586498761762857</v>
      </c>
      <c r="I371">
        <v>-11.2489925660003</v>
      </c>
      <c r="J371">
        <f>(Table2[[#This Row],[1M Return vs Nifty]]-AVERAGE(Table2[1M Return vs Nifty]))/_xlfn.STDEV.P(Table2[1M Return vs Nifty])</f>
        <v>-1.0431904897702098</v>
      </c>
      <c r="K371">
        <v>1.59133350557575</v>
      </c>
      <c r="L371">
        <f>(Table2[[#This Row],[6M Return vs Nifty]]-AVERAGE(Table2[6M Return vs Nifty]))/_xlfn.STDEV.P(Table2[6M Return vs Nifty])</f>
        <v>-0.23225756720908972</v>
      </c>
      <c r="M371">
        <v>-5.4779955847545896E-3</v>
      </c>
      <c r="N371">
        <f>(Table2[[#This Row],[1W Return vs Nifty]]-AVERAGE(Table2[1W Return vs Nifty]))/_xlfn.STDEV.P(Table2[1W Return vs Nifty])</f>
        <v>8.6712046776411214E-2</v>
      </c>
      <c r="O371">
        <v>70.31</v>
      </c>
      <c r="P371">
        <v>70.373990746558803</v>
      </c>
      <c r="Q371">
        <v>63.548570428240502</v>
      </c>
      <c r="R371">
        <v>40.453418794622699</v>
      </c>
      <c r="S371" s="1">
        <f>(Table2[[#This Row],[Close Price]]-Table2[[#This Row],[20D EMA]])/Table2[[#This Row],[20D EMA]]</f>
        <v>-4.0677001848954619E-2</v>
      </c>
      <c r="T371" s="1">
        <f>(Table2[[#This Row],[Close Price]]-Table2[[#This Row],[50D EMA]])/Table2[[#This Row],[50D EMA]]</f>
        <v>-4.1549309845012303E-2</v>
      </c>
      <c r="U371" s="1">
        <f>(Table2[[#This Row],[Close Price]]-Table2[[#This Row],[200D EMA]])/Table2[[#This Row],[200D EMA]]</f>
        <v>6.139287706188485E-2</v>
      </c>
      <c r="V371">
        <v>0.64778884586372698</v>
      </c>
      <c r="W371">
        <v>67.55</v>
      </c>
      <c r="X371">
        <v>68.5</v>
      </c>
      <c r="Y371">
        <v>67.12</v>
      </c>
      <c r="Z371">
        <v>68.569999999999993</v>
      </c>
      <c r="AA371">
        <v>63.95</v>
      </c>
      <c r="AB371">
        <v>73.260000000000005</v>
      </c>
      <c r="AC371" s="1">
        <f>(Table2[[#This Row],[Close Price]]/Table2[[#This Row],[Day Low]])-1</f>
        <v>-1.4803849000739611E-3</v>
      </c>
      <c r="AD371" s="1">
        <f>(Table2[[#This Row],[Day High]]/Table2[[#This Row],[Close Price]])-1</f>
        <v>1.5567086730911672E-2</v>
      </c>
      <c r="AE371" s="1">
        <f>(Table2[[#This Row],[Close Price]]/Table2[[#This Row],[Current Week Low]])-1</f>
        <v>4.9165673420739076E-3</v>
      </c>
      <c r="AF371" s="1">
        <f>(Table2[[#This Row],[Current Week High]]/Table2[[#This Row],[Close Price]])-1</f>
        <v>1.660489251297248E-2</v>
      </c>
      <c r="AG371" s="1">
        <f>(Table2[[#This Row],[Close Price]]/Table2[[#This Row],[Current Month Low]])-1</f>
        <v>5.4730258014073385E-2</v>
      </c>
      <c r="AH371" s="1">
        <f>(Table2[[#This Row],[Current Month High]]/Table2[[#This Row],[Close Price]])-1</f>
        <v>8.6137879911045268E-2</v>
      </c>
      <c r="AI371">
        <v>24.818383988139299</v>
      </c>
      <c r="AJ371">
        <v>54.701834862385297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-0.03</v>
      </c>
      <c r="AM371" t="s">
        <v>3132</v>
      </c>
      <c r="AN371">
        <v>-8.49</v>
      </c>
      <c r="AO371" t="s">
        <v>3132</v>
      </c>
      <c r="AP371">
        <v>8.7980227425884003E-2</v>
      </c>
      <c r="AQ371">
        <f>(Table2[[#This Row],[Sharpe Ratio]]-AVERAGE(Table2[Sharpe Ratio]))/_xlfn.STDEV.P(Table2[Sharpe Ratio])</f>
        <v>0.26302017421318319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465</v>
      </c>
      <c r="AT371">
        <f>_xlfn.RANK.AVG(Table2[[#This Row],[6M Return vs Nifty Z-Score]],Table2[6M Return vs Nifty Z-Score])</f>
        <v>383</v>
      </c>
      <c r="AU371">
        <f>_xlfn.RANK.AVG(Table2[[#This Row],[Sharpe Ratio Z-Score]],Table2[Sharpe Ratio Z-Score])</f>
        <v>271</v>
      </c>
      <c r="AV371">
        <f>(Table2[[#This Row],[Rank 1Y]]+Table2[[#This Row],[Rank 6M]]+Table2[[#This Row],[Rank Sharpe]])/3</f>
        <v>373</v>
      </c>
    </row>
    <row r="372" spans="1:48" x14ac:dyDescent="0.3">
      <c r="A372" t="s">
        <v>1442</v>
      </c>
      <c r="B372" t="s">
        <v>1443</v>
      </c>
      <c r="C372" t="s">
        <v>3093</v>
      </c>
      <c r="D372" t="s">
        <v>206</v>
      </c>
      <c r="E372">
        <v>7231.9362031500004</v>
      </c>
      <c r="F372">
        <v>521.9</v>
      </c>
      <c r="G372">
        <v>4.8811366204694799</v>
      </c>
      <c r="H372">
        <f>(Table2[[#This Row],[1Y Return vs Nifty]]-AVERAGE(Table2[1Y Return vs Nifty]))/_xlfn.STDEV.P(Table2[1Y Return vs Nifty])</f>
        <v>-0.43995524808677611</v>
      </c>
      <c r="I372">
        <v>-8.1230183476255693</v>
      </c>
      <c r="J372">
        <f>(Table2[[#This Row],[1M Return vs Nifty]]-AVERAGE(Table2[1M Return vs Nifty]))/_xlfn.STDEV.P(Table2[1M Return vs Nifty])</f>
        <v>-0.74470863969818024</v>
      </c>
      <c r="K372">
        <v>21.1866134725745</v>
      </c>
      <c r="L372">
        <f>(Table2[[#This Row],[6M Return vs Nifty]]-AVERAGE(Table2[6M Return vs Nifty]))/_xlfn.STDEV.P(Table2[6M Return vs Nifty])</f>
        <v>0.40582184036700036</v>
      </c>
      <c r="M372">
        <v>-3.8882622282621702</v>
      </c>
      <c r="N372">
        <f>(Table2[[#This Row],[1W Return vs Nifty]]-AVERAGE(Table2[1W Return vs Nifty]))/_xlfn.STDEV.P(Table2[1W Return vs Nifty])</f>
        <v>-0.6641779632375493</v>
      </c>
      <c r="O372">
        <v>511.91</v>
      </c>
      <c r="P372">
        <v>500.09077434740601</v>
      </c>
      <c r="Q372">
        <v>443.74713583835199</v>
      </c>
      <c r="R372">
        <v>58.3476467184516</v>
      </c>
      <c r="S372" s="1">
        <f>(Table2[[#This Row],[Close Price]]-Table2[[#This Row],[20D EMA]])/Table2[[#This Row],[20D EMA]]</f>
        <v>1.9515149147310958E-2</v>
      </c>
      <c r="T372" s="1">
        <f>(Table2[[#This Row],[Close Price]]-Table2[[#This Row],[50D EMA]])/Table2[[#This Row],[50D EMA]]</f>
        <v>4.3610533869683839E-2</v>
      </c>
      <c r="U372" s="1">
        <f>(Table2[[#This Row],[Close Price]]-Table2[[#This Row],[200D EMA]])/Table2[[#This Row],[200D EMA]]</f>
        <v>0.17612026726436714</v>
      </c>
      <c r="V372">
        <v>0.57903368466196103</v>
      </c>
      <c r="W372">
        <v>523.54999999999995</v>
      </c>
      <c r="X372">
        <v>534</v>
      </c>
      <c r="Y372">
        <v>502.5</v>
      </c>
      <c r="Z372">
        <v>524.95000000000005</v>
      </c>
      <c r="AA372">
        <v>480</v>
      </c>
      <c r="AB372">
        <v>527</v>
      </c>
      <c r="AC372" s="1">
        <f>(Table2[[#This Row],[Close Price]]/Table2[[#This Row],[Day Low]])-1</f>
        <v>-3.1515614554483706E-3</v>
      </c>
      <c r="AD372" s="1">
        <f>(Table2[[#This Row],[Day High]]/Table2[[#This Row],[Close Price]])-1</f>
        <v>2.3184518106917018E-2</v>
      </c>
      <c r="AE372" s="1">
        <f>(Table2[[#This Row],[Close Price]]/Table2[[#This Row],[Current Week Low]])-1</f>
        <v>3.8606965174129204E-2</v>
      </c>
      <c r="AF372" s="1">
        <f>(Table2[[#This Row],[Current Week High]]/Table2[[#This Row],[Close Price]])-1</f>
        <v>5.8440314236445356E-3</v>
      </c>
      <c r="AG372" s="1">
        <f>(Table2[[#This Row],[Close Price]]/Table2[[#This Row],[Current Month Low]])-1</f>
        <v>8.7291666666666545E-2</v>
      </c>
      <c r="AH372" s="1">
        <f>(Table2[[#This Row],[Current Month High]]/Table2[[#This Row],[Close Price]])-1</f>
        <v>9.7719869706840434E-3</v>
      </c>
      <c r="AI372">
        <v>8.4403142364437702</v>
      </c>
      <c r="AJ372">
        <v>47.533568904593601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0.2</v>
      </c>
      <c r="AM372" t="s">
        <v>3133</v>
      </c>
      <c r="AN372">
        <v>-2.69</v>
      </c>
      <c r="AO372" t="s">
        <v>3132</v>
      </c>
      <c r="AP372">
        <v>2.5216365018189999E-2</v>
      </c>
      <c r="AQ372">
        <f>(Table2[[#This Row],[Sharpe Ratio]]-AVERAGE(Table2[Sharpe Ratio]))/_xlfn.STDEV.P(Table2[Sharpe Ratio])</f>
        <v>-0.4535550058162483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-1.8965750164717536</v>
      </c>
      <c r="AS372">
        <f>_xlfn.RANK.AVG(Table2[[#This Row],[1Y Return vs Nifty Z-Score]],Table2[1Y Return vs Nifty Z-Score])</f>
        <v>454</v>
      </c>
      <c r="AT372">
        <f>_xlfn.RANK.AVG(Table2[[#This Row],[6M Return vs Nifty Z-Score]],Table2[6M Return vs Nifty Z-Score])</f>
        <v>209</v>
      </c>
      <c r="AU372">
        <f>_xlfn.RANK.AVG(Table2[[#This Row],[Sharpe Ratio Z-Score]],Table2[Sharpe Ratio Z-Score])</f>
        <v>462</v>
      </c>
      <c r="AV372">
        <f>(Table2[[#This Row],[Rank 1Y]]+Table2[[#This Row],[Rank 6M]]+Table2[[#This Row],[Rank Sharpe]])/3</f>
        <v>375</v>
      </c>
    </row>
    <row r="373" spans="1:48" x14ac:dyDescent="0.3">
      <c r="A373" t="s">
        <v>1713</v>
      </c>
      <c r="B373" t="s">
        <v>1714</v>
      </c>
      <c r="C373" t="s">
        <v>3093</v>
      </c>
      <c r="D373" t="s">
        <v>206</v>
      </c>
      <c r="E373">
        <v>4586.4570718710002</v>
      </c>
      <c r="F373">
        <v>180.37</v>
      </c>
      <c r="G373">
        <v>8.1913202818175606</v>
      </c>
      <c r="H373">
        <f>(Table2[[#This Row],[1Y Return vs Nifty]]-AVERAGE(Table2[1Y Return vs Nifty]))/_xlfn.STDEV.P(Table2[1Y Return vs Nifty])</f>
        <v>-0.39015320394284481</v>
      </c>
      <c r="I373">
        <v>-15.331571776216601</v>
      </c>
      <c r="J373">
        <f>(Table2[[#This Row],[1M Return vs Nifty]]-AVERAGE(Table2[1M Return vs Nifty]))/_xlfn.STDEV.P(Table2[1M Return vs Nifty])</f>
        <v>-1.4330132172156502</v>
      </c>
      <c r="K373">
        <v>9.4852611124544701</v>
      </c>
      <c r="L373">
        <f>(Table2[[#This Row],[6M Return vs Nifty]]-AVERAGE(Table2[6M Return vs Nifty]))/_xlfn.STDEV.P(Table2[6M Return vs Nifty])</f>
        <v>2.4791715032790155E-2</v>
      </c>
      <c r="M373">
        <v>-8.2938781192068696</v>
      </c>
      <c r="N373">
        <f>(Table2[[#This Row],[1W Return vs Nifty]]-AVERAGE(Table2[1W Return vs Nifty]))/_xlfn.STDEV.P(Table2[1W Return vs Nifty])</f>
        <v>-1.5161781677886972</v>
      </c>
      <c r="O373">
        <v>195.21</v>
      </c>
      <c r="P373">
        <v>194.72733805810901</v>
      </c>
      <c r="Q373">
        <v>171.46226586091299</v>
      </c>
      <c r="R373">
        <v>22.9102121431768</v>
      </c>
      <c r="S373" s="1">
        <f>(Table2[[#This Row],[Close Price]]-Table2[[#This Row],[20D EMA]])/Table2[[#This Row],[20D EMA]]</f>
        <v>-7.6020695661082952E-2</v>
      </c>
      <c r="T373" s="1">
        <f>(Table2[[#This Row],[Close Price]]-Table2[[#This Row],[50D EMA]])/Table2[[#This Row],[50D EMA]]</f>
        <v>-7.3730469492807441E-2</v>
      </c>
      <c r="U373" s="1">
        <f>(Table2[[#This Row],[Close Price]]-Table2[[#This Row],[200D EMA]])/Table2[[#This Row],[200D EMA]]</f>
        <v>5.1951571352222767E-2</v>
      </c>
      <c r="V373">
        <v>0.65649022211653296</v>
      </c>
      <c r="W373">
        <v>177.81</v>
      </c>
      <c r="X373">
        <v>181.17</v>
      </c>
      <c r="Y373">
        <v>177.51</v>
      </c>
      <c r="Z373">
        <v>181.8</v>
      </c>
      <c r="AA373">
        <v>177.1</v>
      </c>
      <c r="AB373">
        <v>220</v>
      </c>
      <c r="AC373" s="1">
        <f>(Table2[[#This Row],[Close Price]]/Table2[[#This Row],[Day Low]])-1</f>
        <v>1.4397390472976834E-2</v>
      </c>
      <c r="AD373" s="1">
        <f>(Table2[[#This Row],[Day High]]/Table2[[#This Row],[Close Price]])-1</f>
        <v>4.4353273826023276E-3</v>
      </c>
      <c r="AE373" s="1">
        <f>(Table2[[#This Row],[Close Price]]/Table2[[#This Row],[Current Week Low]])-1</f>
        <v>1.611176835107897E-2</v>
      </c>
      <c r="AF373" s="1">
        <f>(Table2[[#This Row],[Current Week High]]/Table2[[#This Row],[Close Price]])-1</f>
        <v>7.9281476964019326E-3</v>
      </c>
      <c r="AG373" s="1">
        <f>(Table2[[#This Row],[Close Price]]/Table2[[#This Row],[Current Month Low]])-1</f>
        <v>1.8464144551101125E-2</v>
      </c>
      <c r="AH373" s="1">
        <f>(Table2[[#This Row],[Current Month High]]/Table2[[#This Row],[Close Price]])-1</f>
        <v>0.21971503021566785</v>
      </c>
      <c r="AI373">
        <v>25.131673781671001</v>
      </c>
      <c r="AJ373">
        <v>43.094010313367697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0.04</v>
      </c>
      <c r="AM373" t="s">
        <v>3133</v>
      </c>
      <c r="AN373">
        <v>-12.64</v>
      </c>
      <c r="AO373" t="s">
        <v>3132</v>
      </c>
      <c r="AP373">
        <v>4.9922906175864999E-2</v>
      </c>
      <c r="AQ373">
        <f>(Table2[[#This Row],[Sharpe Ratio]]-AVERAGE(Table2[Sharpe Ratio]))/_xlfn.STDEV.P(Table2[Sharpe Ratio])</f>
        <v>-0.17148036128648081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-3.4860332352008827</v>
      </c>
      <c r="AS373">
        <f>_xlfn.RANK.AVG(Table2[[#This Row],[1Y Return vs Nifty Z-Score]],Table2[1Y Return vs Nifty Z-Score])</f>
        <v>423</v>
      </c>
      <c r="AT373">
        <f>_xlfn.RANK.AVG(Table2[[#This Row],[6M Return vs Nifty Z-Score]],Table2[6M Return vs Nifty Z-Score])</f>
        <v>310</v>
      </c>
      <c r="AU373">
        <f>_xlfn.RANK.AVG(Table2[[#This Row],[Sharpe Ratio Z-Score]],Table2[Sharpe Ratio Z-Score])</f>
        <v>393</v>
      </c>
      <c r="AV373">
        <f>(Table2[[#This Row],[Rank 1Y]]+Table2[[#This Row],[Rank 6M]]+Table2[[#This Row],[Rank Sharpe]])/3</f>
        <v>375.33333333333331</v>
      </c>
    </row>
    <row r="374" spans="1:48" x14ac:dyDescent="0.3">
      <c r="A374" t="s">
        <v>1939</v>
      </c>
      <c r="B374" t="s">
        <v>1940</v>
      </c>
      <c r="C374" t="s">
        <v>3090</v>
      </c>
      <c r="D374" t="s">
        <v>492</v>
      </c>
      <c r="E374">
        <v>3439.9245795000002</v>
      </c>
      <c r="F374">
        <v>473.25</v>
      </c>
      <c r="G374">
        <v>8.0114459049571103</v>
      </c>
      <c r="H374">
        <f>(Table2[[#This Row],[1Y Return vs Nifty]]-AVERAGE(Table2[1Y Return vs Nifty]))/_xlfn.STDEV.P(Table2[1Y Return vs Nifty])</f>
        <v>-0.3928594319269193</v>
      </c>
      <c r="I374">
        <v>13.215906939755</v>
      </c>
      <c r="J374">
        <f>(Table2[[#This Row],[1M Return vs Nifty]]-AVERAGE(Table2[1M Return vs Nifty]))/_xlfn.STDEV.P(Table2[1M Return vs Nifty])</f>
        <v>1.2928263664726991</v>
      </c>
      <c r="K374">
        <v>23.985615663609099</v>
      </c>
      <c r="L374">
        <f>(Table2[[#This Row],[6M Return vs Nifty]]-AVERAGE(Table2[6M Return vs Nifty]))/_xlfn.STDEV.P(Table2[6M Return vs Nifty])</f>
        <v>0.49696550674315781</v>
      </c>
      <c r="M374">
        <v>9.4011396514740699</v>
      </c>
      <c r="N374">
        <f>(Table2[[#This Row],[1W Return vs Nifty]]-AVERAGE(Table2[1W Return vs Nifty]))/_xlfn.STDEV.P(Table2[1W Return vs Nifty])</f>
        <v>1.905853877979043</v>
      </c>
      <c r="O374">
        <v>414.06</v>
      </c>
      <c r="P374">
        <v>387.41375301471902</v>
      </c>
      <c r="Q374">
        <v>359.06339349579503</v>
      </c>
      <c r="R374">
        <v>80.2425466388746</v>
      </c>
      <c r="S374" s="1">
        <f>(Table2[[#This Row],[Close Price]]-Table2[[#This Row],[20D EMA]])/Table2[[#This Row],[20D EMA]]</f>
        <v>0.14295029705839732</v>
      </c>
      <c r="T374" s="1">
        <f>(Table2[[#This Row],[Close Price]]-Table2[[#This Row],[50D EMA]])/Table2[[#This Row],[50D EMA]]</f>
        <v>0.22156220918161312</v>
      </c>
      <c r="U374" s="1">
        <f>(Table2[[#This Row],[Close Price]]-Table2[[#This Row],[200D EMA]])/Table2[[#This Row],[200D EMA]]</f>
        <v>0.31801238603718096</v>
      </c>
      <c r="V374">
        <v>1.48714912903838</v>
      </c>
      <c r="W374">
        <v>473.4</v>
      </c>
      <c r="X374">
        <v>488.5</v>
      </c>
      <c r="Y374">
        <v>443</v>
      </c>
      <c r="Z374">
        <v>482.35</v>
      </c>
      <c r="AA374">
        <v>392.6</v>
      </c>
      <c r="AB374">
        <v>482.35</v>
      </c>
      <c r="AC374" s="1">
        <f>(Table2[[#This Row],[Close Price]]/Table2[[#This Row],[Day Low]])-1</f>
        <v>-3.1685678073500867E-4</v>
      </c>
      <c r="AD374" s="1">
        <f>(Table2[[#This Row],[Day High]]/Table2[[#This Row],[Close Price]])-1</f>
        <v>3.2223983095615472E-2</v>
      </c>
      <c r="AE374" s="1">
        <f>(Table2[[#This Row],[Close Price]]/Table2[[#This Row],[Current Week Low]])-1</f>
        <v>6.8284424379232433E-2</v>
      </c>
      <c r="AF374" s="1">
        <f>(Table2[[#This Row],[Current Week High]]/Table2[[#This Row],[Close Price]])-1</f>
        <v>1.9228737453777178E-2</v>
      </c>
      <c r="AG374" s="1">
        <f>(Table2[[#This Row],[Close Price]]/Table2[[#This Row],[Current Month Low]])-1</f>
        <v>0.20542536933265398</v>
      </c>
      <c r="AH374" s="1">
        <f>(Table2[[#This Row],[Current Month High]]/Table2[[#This Row],[Close Price]])-1</f>
        <v>1.9228737453777178E-2</v>
      </c>
      <c r="AI374">
        <v>1.9228737453777101</v>
      </c>
      <c r="AJ374">
        <v>60.396542958820497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0.33</v>
      </c>
      <c r="AM374" t="s">
        <v>3133</v>
      </c>
      <c r="AN374">
        <v>11.93</v>
      </c>
      <c r="AO374" t="s">
        <v>3133</v>
      </c>
      <c r="AP374">
        <v>7.4093028132759999E-3</v>
      </c>
      <c r="AQ374">
        <f>(Table2[[#This Row],[Sharpe Ratio]]-AVERAGE(Table2[Sharpe Ratio]))/_xlfn.STDEV.P(Table2[Sharpe Ratio])</f>
        <v>-0.65685828123285672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2.645928038035124</v>
      </c>
      <c r="AS374">
        <f>_xlfn.RANK.AVG(Table2[[#This Row],[1Y Return vs Nifty Z-Score]],Table2[1Y Return vs Nifty Z-Score])</f>
        <v>425</v>
      </c>
      <c r="AT374">
        <f>_xlfn.RANK.AVG(Table2[[#This Row],[6M Return vs Nifty Z-Score]],Table2[6M Return vs Nifty Z-Score])</f>
        <v>188</v>
      </c>
      <c r="AU374">
        <f>_xlfn.RANK.AVG(Table2[[#This Row],[Sharpe Ratio Z-Score]],Table2[Sharpe Ratio Z-Score])</f>
        <v>514</v>
      </c>
      <c r="AV374">
        <f>(Table2[[#This Row],[Rank 1Y]]+Table2[[#This Row],[Rank 6M]]+Table2[[#This Row],[Rank Sharpe]])/3</f>
        <v>375.66666666666669</v>
      </c>
    </row>
    <row r="375" spans="1:48" x14ac:dyDescent="0.3">
      <c r="A375" t="s">
        <v>1613</v>
      </c>
      <c r="B375" t="s">
        <v>1614</v>
      </c>
      <c r="C375" t="s">
        <v>3092</v>
      </c>
      <c r="D375" t="s">
        <v>196</v>
      </c>
      <c r="E375">
        <v>5386.3567854800003</v>
      </c>
      <c r="F375">
        <v>594.35</v>
      </c>
      <c r="G375">
        <v>47.058098091843902</v>
      </c>
      <c r="H375">
        <f>(Table2[[#This Row],[1Y Return vs Nifty]]-AVERAGE(Table2[1Y Return vs Nifty]))/_xlfn.STDEV.P(Table2[1Y Return vs Nifty])</f>
        <v>0.19460135418913646</v>
      </c>
      <c r="I375">
        <v>-3.24401158598006</v>
      </c>
      <c r="J375">
        <f>(Table2[[#This Row],[1M Return vs Nifty]]-AVERAGE(Table2[1M Return vs Nifty]))/_xlfn.STDEV.P(Table2[1M Return vs Nifty])</f>
        <v>-0.27883948563744843</v>
      </c>
      <c r="K375">
        <v>7.3277516763830999</v>
      </c>
      <c r="L375">
        <f>(Table2[[#This Row],[6M Return vs Nifty]]-AVERAGE(Table2[6M Return vs Nifty]))/_xlfn.STDEV.P(Table2[6M Return vs Nifty])</f>
        <v>-4.5463078219806392E-2</v>
      </c>
      <c r="M375">
        <v>-8.5610956334838804</v>
      </c>
      <c r="N375">
        <f>(Table2[[#This Row],[1W Return vs Nifty]]-AVERAGE(Table2[1W Return vs Nifty]))/_xlfn.STDEV.P(Table2[1W Return vs Nifty])</f>
        <v>-1.5678552505075092</v>
      </c>
      <c r="O375">
        <v>606.12</v>
      </c>
      <c r="P375">
        <v>597.81949557495398</v>
      </c>
      <c r="Q375">
        <v>523.05694265012698</v>
      </c>
      <c r="R375">
        <v>42.091243128822697</v>
      </c>
      <c r="S375" s="1">
        <f>(Table2[[#This Row],[Close Price]]-Table2[[#This Row],[20D EMA]])/Table2[[#This Row],[20D EMA]]</f>
        <v>-1.9418596977496174E-2</v>
      </c>
      <c r="T375" s="1">
        <f>(Table2[[#This Row],[Close Price]]-Table2[[#This Row],[50D EMA]])/Table2[[#This Row],[50D EMA]]</f>
        <v>-5.8035838587317387E-3</v>
      </c>
      <c r="U375" s="1">
        <f>(Table2[[#This Row],[Close Price]]-Table2[[#This Row],[200D EMA]])/Table2[[#This Row],[200D EMA]]</f>
        <v>0.13630075721518717</v>
      </c>
      <c r="V375">
        <v>0.68075580261427804</v>
      </c>
      <c r="W375">
        <v>583.35</v>
      </c>
      <c r="X375">
        <v>600</v>
      </c>
      <c r="Y375">
        <v>591.5</v>
      </c>
      <c r="Z375">
        <v>611.95000000000005</v>
      </c>
      <c r="AA375">
        <v>590.04999999999995</v>
      </c>
      <c r="AB375">
        <v>669.95</v>
      </c>
      <c r="AC375" s="1">
        <f>(Table2[[#This Row],[Close Price]]/Table2[[#This Row],[Day Low]])-1</f>
        <v>1.885660409702572E-2</v>
      </c>
      <c r="AD375" s="1">
        <f>(Table2[[#This Row],[Day High]]/Table2[[#This Row],[Close Price]])-1</f>
        <v>9.5061832253722223E-3</v>
      </c>
      <c r="AE375" s="1">
        <f>(Table2[[#This Row],[Close Price]]/Table2[[#This Row],[Current Week Low]])-1</f>
        <v>4.8182586644125447E-3</v>
      </c>
      <c r="AF375" s="1">
        <f>(Table2[[#This Row],[Current Week High]]/Table2[[#This Row],[Close Price]])-1</f>
        <v>2.9612181374610858E-2</v>
      </c>
      <c r="AG375" s="1">
        <f>(Table2[[#This Row],[Close Price]]/Table2[[#This Row],[Current Month Low]])-1</f>
        <v>7.2875180069487122E-3</v>
      </c>
      <c r="AH375" s="1">
        <f>(Table2[[#This Row],[Current Month High]]/Table2[[#This Row],[Close Price]])-1</f>
        <v>0.12719777908639696</v>
      </c>
      <c r="AI375">
        <v>12.7197779086396</v>
      </c>
      <c r="AJ375">
        <v>74.783120129392699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-0.15</v>
      </c>
      <c r="AM375" t="s">
        <v>3132</v>
      </c>
      <c r="AN375">
        <v>1.37</v>
      </c>
      <c r="AO375" t="s">
        <v>3133</v>
      </c>
      <c r="AQ375">
        <f>(Table2[[#This Row],[Sharpe Ratio]]-AVERAGE(Table2[Sharpe Ratio]))/_xlfn.STDEV.P(Table2[Sharpe Ratio])</f>
        <v>-0.74145031068490286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-2.4390067708605305</v>
      </c>
      <c r="AS375">
        <f>_xlfn.RANK.AVG(Table2[[#This Row],[1Y Return vs Nifty Z-Score]],Table2[1Y Return vs Nifty Z-Score])</f>
        <v>246</v>
      </c>
      <c r="AT375">
        <f>_xlfn.RANK.AVG(Table2[[#This Row],[6M Return vs Nifty Z-Score]],Table2[6M Return vs Nifty Z-Score])</f>
        <v>332</v>
      </c>
      <c r="AU375">
        <f>_xlfn.RANK.AVG(Table2[[#This Row],[Sharpe Ratio Z-Score]],Table2[Sharpe Ratio Z-Score])</f>
        <v>550.5</v>
      </c>
      <c r="AV375">
        <f>(Table2[[#This Row],[Rank 1Y]]+Table2[[#This Row],[Rank 6M]]+Table2[[#This Row],[Rank Sharpe]])/3</f>
        <v>376.16666666666669</v>
      </c>
    </row>
    <row r="376" spans="1:48" x14ac:dyDescent="0.3">
      <c r="A376" t="s">
        <v>1772</v>
      </c>
      <c r="B376" t="s">
        <v>1773</v>
      </c>
      <c r="C376" t="s">
        <v>3096</v>
      </c>
      <c r="D376" t="s">
        <v>127</v>
      </c>
      <c r="E376">
        <v>4295.2689769250001</v>
      </c>
      <c r="F376">
        <v>909.05</v>
      </c>
      <c r="G376">
        <v>49.955149724865002</v>
      </c>
      <c r="H376">
        <f>(Table2[[#This Row],[1Y Return vs Nifty]]-AVERAGE(Table2[1Y Return vs Nifty]))/_xlfn.STDEV.P(Table2[1Y Return vs Nifty])</f>
        <v>0.23818778566110108</v>
      </c>
      <c r="I376">
        <v>8.8444411244198999</v>
      </c>
      <c r="J376">
        <f>(Table2[[#This Row],[1M Return vs Nifty]]-AVERAGE(Table2[1M Return vs Nifty]))/_xlfn.STDEV.P(Table2[1M Return vs Nifty])</f>
        <v>0.87541946771514889</v>
      </c>
      <c r="K376">
        <v>19.055221324233202</v>
      </c>
      <c r="L376">
        <f>(Table2[[#This Row],[6M Return vs Nifty]]-AVERAGE(Table2[6M Return vs Nifty]))/_xlfn.STDEV.P(Table2[6M Return vs Nifty])</f>
        <v>0.33641750209694882</v>
      </c>
      <c r="M376">
        <v>1.9236145716747099</v>
      </c>
      <c r="N376">
        <f>(Table2[[#This Row],[1W Return vs Nifty]]-AVERAGE(Table2[1W Return vs Nifty]))/_xlfn.STDEV.P(Table2[1W Return vs Nifty])</f>
        <v>0.45977844715902083</v>
      </c>
      <c r="O376">
        <v>872.87</v>
      </c>
      <c r="P376">
        <v>846.76470397833998</v>
      </c>
      <c r="Q376">
        <v>760.13265620188702</v>
      </c>
      <c r="R376">
        <v>66.970727993762495</v>
      </c>
      <c r="S376" s="1">
        <f>(Table2[[#This Row],[Close Price]]-Table2[[#This Row],[20D EMA]])/Table2[[#This Row],[20D EMA]]</f>
        <v>4.1449471284383643E-2</v>
      </c>
      <c r="T376" s="1">
        <f>(Table2[[#This Row],[Close Price]]-Table2[[#This Row],[50D EMA]])/Table2[[#This Row],[50D EMA]]</f>
        <v>7.3556792966246759E-2</v>
      </c>
      <c r="U376" s="1">
        <f>(Table2[[#This Row],[Close Price]]-Table2[[#This Row],[200D EMA]])/Table2[[#This Row],[200D EMA]]</f>
        <v>0.19590967784781149</v>
      </c>
      <c r="V376">
        <v>0.89189632186370404</v>
      </c>
      <c r="W376">
        <v>892.35</v>
      </c>
      <c r="X376">
        <v>912</v>
      </c>
      <c r="Y376">
        <v>900</v>
      </c>
      <c r="Z376">
        <v>937.25</v>
      </c>
      <c r="AA376">
        <v>835</v>
      </c>
      <c r="AB376">
        <v>937.25</v>
      </c>
      <c r="AC376" s="1">
        <f>(Table2[[#This Row],[Close Price]]/Table2[[#This Row],[Day Low]])-1</f>
        <v>1.8714629909788671E-2</v>
      </c>
      <c r="AD376" s="1">
        <f>(Table2[[#This Row],[Day High]]/Table2[[#This Row],[Close Price]])-1</f>
        <v>3.2451460315714442E-3</v>
      </c>
      <c r="AE376" s="1">
        <f>(Table2[[#This Row],[Close Price]]/Table2[[#This Row],[Current Week Low]])-1</f>
        <v>1.0055555555555484E-2</v>
      </c>
      <c r="AF376" s="1">
        <f>(Table2[[#This Row],[Current Week High]]/Table2[[#This Row],[Close Price]])-1</f>
        <v>3.1021395962818277E-2</v>
      </c>
      <c r="AG376" s="1">
        <f>(Table2[[#This Row],[Close Price]]/Table2[[#This Row],[Current Month Low]])-1</f>
        <v>8.8682634730538945E-2</v>
      </c>
      <c r="AH376" s="1">
        <f>(Table2[[#This Row],[Current Month High]]/Table2[[#This Row],[Close Price]])-1</f>
        <v>3.1021395962818277E-2</v>
      </c>
      <c r="AI376">
        <v>7.10081953687917</v>
      </c>
      <c r="AJ376">
        <v>87.781450113612806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-0.12</v>
      </c>
      <c r="AM376" t="s">
        <v>3132</v>
      </c>
      <c r="AN376">
        <v>5.34</v>
      </c>
      <c r="AO376" t="s">
        <v>3133</v>
      </c>
      <c r="AP376">
        <v>-5.5019632370855998E-2</v>
      </c>
      <c r="AQ376">
        <f>(Table2[[#This Row],[Sharpe Ratio]]-AVERAGE(Table2[Sharpe Ratio]))/_xlfn.STDEV.P(Table2[Sharpe Ratio])</f>
        <v>-1.3696095962814854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0.54019360635073421</v>
      </c>
      <c r="AS376">
        <f>_xlfn.RANK.AVG(Table2[[#This Row],[1Y Return vs Nifty Z-Score]],Table2[1Y Return vs Nifty Z-Score])</f>
        <v>231</v>
      </c>
      <c r="AT376">
        <f>_xlfn.RANK.AVG(Table2[[#This Row],[6M Return vs Nifty Z-Score]],Table2[6M Return vs Nifty Z-Score])</f>
        <v>231</v>
      </c>
      <c r="AU376">
        <f>_xlfn.RANK.AVG(Table2[[#This Row],[Sharpe Ratio Z-Score]],Table2[Sharpe Ratio Z-Score])</f>
        <v>667</v>
      </c>
      <c r="AV376">
        <f>(Table2[[#This Row],[Rank 1Y]]+Table2[[#This Row],[Rank 6M]]+Table2[[#This Row],[Rank Sharpe]])/3</f>
        <v>376.33333333333331</v>
      </c>
    </row>
    <row r="377" spans="1:48" x14ac:dyDescent="0.3">
      <c r="A377" t="s">
        <v>988</v>
      </c>
      <c r="B377" t="s">
        <v>989</v>
      </c>
      <c r="C377" t="s">
        <v>3100</v>
      </c>
      <c r="D377" t="s">
        <v>349</v>
      </c>
      <c r="E377">
        <v>14031.512976279901</v>
      </c>
      <c r="F377">
        <v>4158.8</v>
      </c>
      <c r="G377">
        <v>34.449235912901699</v>
      </c>
      <c r="H377">
        <f>(Table2[[#This Row],[1Y Return vs Nifty]]-AVERAGE(Table2[1Y Return vs Nifty]))/_xlfn.STDEV.P(Table2[1Y Return vs Nifty])</f>
        <v>4.8997620470580877E-3</v>
      </c>
      <c r="I377">
        <v>-4.7049465694947203</v>
      </c>
      <c r="J377">
        <f>(Table2[[#This Row],[1M Return vs Nifty]]-AVERAGE(Table2[1M Return vs Nifty]))/_xlfn.STDEV.P(Table2[1M Return vs Nifty])</f>
        <v>-0.41833602215754973</v>
      </c>
      <c r="K377">
        <v>-0.13051786224866399</v>
      </c>
      <c r="L377">
        <f>(Table2[[#This Row],[6M Return vs Nifty]]-AVERAGE(Table2[6M Return vs Nifty]))/_xlfn.STDEV.P(Table2[6M Return vs Nifty])</f>
        <v>-0.28832606444749681</v>
      </c>
      <c r="M377">
        <v>0.41255116006433501</v>
      </c>
      <c r="N377">
        <f>(Table2[[#This Row],[1W Return vs Nifty]]-AVERAGE(Table2[1W Return vs Nifty]))/_xlfn.STDEV.P(Table2[1W Return vs Nifty])</f>
        <v>0.16755452940260224</v>
      </c>
      <c r="O377">
        <v>4309.55</v>
      </c>
      <c r="P377">
        <v>4220.5510800501097</v>
      </c>
      <c r="Q377">
        <v>3722.48521034233</v>
      </c>
      <c r="R377">
        <v>35.876947020657198</v>
      </c>
      <c r="S377" s="1">
        <f>(Table2[[#This Row],[Close Price]]-Table2[[#This Row],[20D EMA]])/Table2[[#This Row],[20D EMA]]</f>
        <v>-3.4980450395052848E-2</v>
      </c>
      <c r="T377" s="1">
        <f>(Table2[[#This Row],[Close Price]]-Table2[[#This Row],[50D EMA]])/Table2[[#This Row],[50D EMA]]</f>
        <v>-1.4631046723257846E-2</v>
      </c>
      <c r="U377" s="1">
        <f>(Table2[[#This Row],[Close Price]]-Table2[[#This Row],[200D EMA]])/Table2[[#This Row],[200D EMA]]</f>
        <v>0.11721061737073912</v>
      </c>
      <c r="V377">
        <v>0.86341674338202601</v>
      </c>
      <c r="W377">
        <v>4107</v>
      </c>
      <c r="X377">
        <v>4188</v>
      </c>
      <c r="Y377">
        <v>4142</v>
      </c>
      <c r="Z377">
        <v>4270</v>
      </c>
      <c r="AA377">
        <v>4120</v>
      </c>
      <c r="AB377">
        <v>4615</v>
      </c>
      <c r="AC377" s="1">
        <f>(Table2[[#This Row],[Close Price]]/Table2[[#This Row],[Day Low]])-1</f>
        <v>1.2612612612612706E-2</v>
      </c>
      <c r="AD377" s="1">
        <f>(Table2[[#This Row],[Day High]]/Table2[[#This Row],[Close Price]])-1</f>
        <v>7.0212561315763367E-3</v>
      </c>
      <c r="AE377" s="1">
        <f>(Table2[[#This Row],[Close Price]]/Table2[[#This Row],[Current Week Low]])-1</f>
        <v>4.05601158860458E-3</v>
      </c>
      <c r="AF377" s="1">
        <f>(Table2[[#This Row],[Current Week High]]/Table2[[#This Row],[Close Price]])-1</f>
        <v>2.6738482254496487E-2</v>
      </c>
      <c r="AG377" s="1">
        <f>(Table2[[#This Row],[Close Price]]/Table2[[#This Row],[Current Month Low]])-1</f>
        <v>9.4174757281553223E-3</v>
      </c>
      <c r="AH377" s="1">
        <f>(Table2[[#This Row],[Current Month High]]/Table2[[#This Row],[Close Price]])-1</f>
        <v>0.10969510435702601</v>
      </c>
      <c r="AI377">
        <v>17.5339040107723</v>
      </c>
      <c r="AJ377">
        <v>68.498673095233201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0.01</v>
      </c>
      <c r="AM377" t="s">
        <v>3133</v>
      </c>
      <c r="AN377">
        <v>-5.15</v>
      </c>
      <c r="AO377" t="s">
        <v>3132</v>
      </c>
      <c r="AP377">
        <v>3.1612727397149001E-2</v>
      </c>
      <c r="AQ377">
        <f>(Table2[[#This Row],[Sharpe Ratio]]-AVERAGE(Table2[Sharpe Ratio]))/_xlfn.STDEV.P(Table2[Sharpe Ratio])</f>
        <v>-0.3805277199321635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-0.9147355150875498</v>
      </c>
      <c r="AS377">
        <f>_xlfn.RANK.AVG(Table2[[#This Row],[1Y Return vs Nifty Z-Score]],Table2[1Y Return vs Nifty Z-Score])</f>
        <v>295</v>
      </c>
      <c r="AT377">
        <f>_xlfn.RANK.AVG(Table2[[#This Row],[6M Return vs Nifty Z-Score]],Table2[6M Return vs Nifty Z-Score])</f>
        <v>409</v>
      </c>
      <c r="AU377">
        <f>_xlfn.RANK.AVG(Table2[[#This Row],[Sharpe Ratio Z-Score]],Table2[Sharpe Ratio Z-Score])</f>
        <v>439</v>
      </c>
      <c r="AV377">
        <f>(Table2[[#This Row],[Rank 1Y]]+Table2[[#This Row],[Rank 6M]]+Table2[[#This Row],[Rank Sharpe]])/3</f>
        <v>381</v>
      </c>
    </row>
    <row r="378" spans="1:48" x14ac:dyDescent="0.3">
      <c r="A378" t="s">
        <v>1955</v>
      </c>
      <c r="B378" t="s">
        <v>1956</v>
      </c>
      <c r="C378" t="s">
        <v>3099</v>
      </c>
      <c r="D378" t="s">
        <v>512</v>
      </c>
      <c r="E378">
        <v>3395.1185157999998</v>
      </c>
      <c r="F378">
        <v>4039.15</v>
      </c>
      <c r="G378">
        <v>8.5758037261486901</v>
      </c>
      <c r="H378">
        <f>(Table2[[#This Row],[1Y Return vs Nifty]]-AVERAGE(Table2[1Y Return vs Nifty]))/_xlfn.STDEV.P(Table2[1Y Return vs Nifty])</f>
        <v>-0.38436861208143985</v>
      </c>
      <c r="I378">
        <v>-2.6584769503545602</v>
      </c>
      <c r="J378">
        <f>(Table2[[#This Row],[1M Return vs Nifty]]-AVERAGE(Table2[1M Return vs Nifty]))/_xlfn.STDEV.P(Table2[1M Return vs Nifty])</f>
        <v>-0.2229300477747079</v>
      </c>
      <c r="K378">
        <v>14.8524497982916</v>
      </c>
      <c r="L378">
        <f>(Table2[[#This Row],[6M Return vs Nifty]]-AVERAGE(Table2[6M Return vs Nifty]))/_xlfn.STDEV.P(Table2[6M Return vs Nifty])</f>
        <v>0.19956301622245015</v>
      </c>
      <c r="M378">
        <v>-2.4868079815894402</v>
      </c>
      <c r="N378">
        <f>(Table2[[#This Row],[1W Return vs Nifty]]-AVERAGE(Table2[1W Return vs Nifty]))/_xlfn.STDEV.P(Table2[1W Return vs Nifty])</f>
        <v>-0.39315131579684343</v>
      </c>
      <c r="O378">
        <v>4091.21</v>
      </c>
      <c r="P378">
        <v>3979.9083154519599</v>
      </c>
      <c r="Q378">
        <v>3587.6088708116299</v>
      </c>
      <c r="R378">
        <v>30.352126368772701</v>
      </c>
      <c r="S378" s="1">
        <f>(Table2[[#This Row],[Close Price]]-Table2[[#This Row],[20D EMA]])/Table2[[#This Row],[20D EMA]]</f>
        <v>-1.2724841794970179E-2</v>
      </c>
      <c r="T378" s="1">
        <f>(Table2[[#This Row],[Close Price]]-Table2[[#This Row],[50D EMA]])/Table2[[#This Row],[50D EMA]]</f>
        <v>1.4885188263768509E-2</v>
      </c>
      <c r="U378" s="1">
        <f>(Table2[[#This Row],[Close Price]]-Table2[[#This Row],[200D EMA]])/Table2[[#This Row],[200D EMA]]</f>
        <v>0.12586130357243133</v>
      </c>
      <c r="V378">
        <v>0.391888821665348</v>
      </c>
      <c r="W378">
        <v>3889.25</v>
      </c>
      <c r="X378">
        <v>4080.9</v>
      </c>
      <c r="Y378">
        <v>3900</v>
      </c>
      <c r="Z378">
        <v>4039</v>
      </c>
      <c r="AA378">
        <v>3900</v>
      </c>
      <c r="AB378">
        <v>4339.95</v>
      </c>
      <c r="AC378" s="1">
        <f>(Table2[[#This Row],[Close Price]]/Table2[[#This Row],[Day Low]])-1</f>
        <v>3.8542135373143882E-2</v>
      </c>
      <c r="AD378" s="1">
        <f>(Table2[[#This Row],[Day High]]/Table2[[#This Row],[Close Price]])-1</f>
        <v>1.0336333139398191E-2</v>
      </c>
      <c r="AE378" s="1">
        <f>(Table2[[#This Row],[Close Price]]/Table2[[#This Row],[Current Week Low]])-1</f>
        <v>3.5679487179487213E-2</v>
      </c>
      <c r="AF378" s="1">
        <f>(Table2[[#This Row],[Current Week High]]/Table2[[#This Row],[Close Price]])-1</f>
        <v>-3.7136526249370583E-5</v>
      </c>
      <c r="AG378" s="1">
        <f>(Table2[[#This Row],[Close Price]]/Table2[[#This Row],[Current Month Low]])-1</f>
        <v>3.5679487179487213E-2</v>
      </c>
      <c r="AH378" s="1">
        <f>(Table2[[#This Row],[Current Month High]]/Table2[[#This Row],[Close Price]])-1</f>
        <v>7.4471113971998903E-2</v>
      </c>
      <c r="AI378">
        <v>8.7357488580518101</v>
      </c>
      <c r="AJ378">
        <v>35.769747899159597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</v>
      </c>
      <c r="AM378" t="s">
        <v>3133</v>
      </c>
      <c r="AN378">
        <v>-6.23</v>
      </c>
      <c r="AO378" t="s">
        <v>3132</v>
      </c>
      <c r="AP378">
        <v>2.4842913386747999E-2</v>
      </c>
      <c r="AQ378">
        <f>(Table2[[#This Row],[Sharpe Ratio]]-AVERAGE(Table2[Sharpe Ratio]))/_xlfn.STDEV.P(Table2[Sharpe Ratio])</f>
        <v>-0.45781870406181746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-1.2587056634923584</v>
      </c>
      <c r="AS378">
        <f>_xlfn.RANK.AVG(Table2[[#This Row],[1Y Return vs Nifty Z-Score]],Table2[1Y Return vs Nifty Z-Score])</f>
        <v>420</v>
      </c>
      <c r="AT378">
        <f>_xlfn.RANK.AVG(Table2[[#This Row],[6M Return vs Nifty Z-Score]],Table2[6M Return vs Nifty Z-Score])</f>
        <v>261</v>
      </c>
      <c r="AU378">
        <f>_xlfn.RANK.AVG(Table2[[#This Row],[Sharpe Ratio Z-Score]],Table2[Sharpe Ratio Z-Score])</f>
        <v>464</v>
      </c>
      <c r="AV378">
        <f>(Table2[[#This Row],[Rank 1Y]]+Table2[[#This Row],[Rank 6M]]+Table2[[#This Row],[Rank Sharpe]])/3</f>
        <v>381.66666666666669</v>
      </c>
    </row>
    <row r="379" spans="1:48" x14ac:dyDescent="0.3">
      <c r="A379" t="s">
        <v>1076</v>
      </c>
      <c r="B379" t="s">
        <v>1077</v>
      </c>
      <c r="C379" t="s">
        <v>3092</v>
      </c>
      <c r="D379" t="s">
        <v>54</v>
      </c>
      <c r="E379">
        <v>11834.64100872</v>
      </c>
      <c r="F379">
        <v>1556.95</v>
      </c>
      <c r="G379">
        <v>28.0693407517611</v>
      </c>
      <c r="H379">
        <f>(Table2[[#This Row],[1Y Return vs Nifty]]-AVERAGE(Table2[1Y Return vs Nifty]))/_xlfn.STDEV.P(Table2[1Y Return vs Nifty])</f>
        <v>-9.1086398527301285E-2</v>
      </c>
      <c r="I379">
        <v>-0.31728531076773703</v>
      </c>
      <c r="J379">
        <f>(Table2[[#This Row],[1M Return vs Nifty]]-AVERAGE(Table2[1M Return vs Nifty]))/_xlfn.STDEV.P(Table2[1M Return vs Nifty])</f>
        <v>6.1728919609021745E-4</v>
      </c>
      <c r="K379">
        <v>-7.53044641649055</v>
      </c>
      <c r="L379">
        <f>(Table2[[#This Row],[6M Return vs Nifty]]-AVERAGE(Table2[6M Return vs Nifty]))/_xlfn.STDEV.P(Table2[6M Return vs Nifty])</f>
        <v>-0.52928929824401028</v>
      </c>
      <c r="M379">
        <v>-9.6555336249139607</v>
      </c>
      <c r="N379">
        <f>(Table2[[#This Row],[1W Return vs Nifty]]-AVERAGE(Table2[1W Return vs Nifty]))/_xlfn.STDEV.P(Table2[1W Return vs Nifty])</f>
        <v>-1.7795081534497643</v>
      </c>
      <c r="O379">
        <v>1528.78</v>
      </c>
      <c r="P379">
        <v>1476.80706367571</v>
      </c>
      <c r="Q379">
        <v>1329.6945482379101</v>
      </c>
      <c r="R379">
        <v>53.810853693141702</v>
      </c>
      <c r="S379" s="1">
        <f>(Table2[[#This Row],[Close Price]]-Table2[[#This Row],[20D EMA]])/Table2[[#This Row],[20D EMA]]</f>
        <v>1.8426457698295422E-2</v>
      </c>
      <c r="T379" s="1">
        <f>(Table2[[#This Row],[Close Price]]-Table2[[#This Row],[50D EMA]])/Table2[[#This Row],[50D EMA]]</f>
        <v>5.4267709232658813E-2</v>
      </c>
      <c r="U379" s="1">
        <f>(Table2[[#This Row],[Close Price]]-Table2[[#This Row],[200D EMA]])/Table2[[#This Row],[200D EMA]]</f>
        <v>0.17090801196654165</v>
      </c>
      <c r="V379">
        <v>1.2780166382009699</v>
      </c>
      <c r="W379">
        <v>1542.2</v>
      </c>
      <c r="X379">
        <v>1594</v>
      </c>
      <c r="Y379">
        <v>1514.3</v>
      </c>
      <c r="Z379">
        <v>1570</v>
      </c>
      <c r="AA379">
        <v>1452</v>
      </c>
      <c r="AB379">
        <v>1655</v>
      </c>
      <c r="AC379" s="1">
        <f>(Table2[[#This Row],[Close Price]]/Table2[[#This Row],[Day Low]])-1</f>
        <v>9.5642588509921023E-3</v>
      </c>
      <c r="AD379" s="1">
        <f>(Table2[[#This Row],[Day High]]/Table2[[#This Row],[Close Price]])-1</f>
        <v>2.3796525257715473E-2</v>
      </c>
      <c r="AE379" s="1">
        <f>(Table2[[#This Row],[Close Price]]/Table2[[#This Row],[Current Week Low]])-1</f>
        <v>2.8164828633692185E-2</v>
      </c>
      <c r="AF379" s="1">
        <f>(Table2[[#This Row],[Current Week High]]/Table2[[#This Row],[Close Price]])-1</f>
        <v>8.3817720543368779E-3</v>
      </c>
      <c r="AG379" s="1">
        <f>(Table2[[#This Row],[Close Price]]/Table2[[#This Row],[Current Month Low]])-1</f>
        <v>7.2279614325068797E-2</v>
      </c>
      <c r="AH379" s="1">
        <f>(Table2[[#This Row],[Current Month High]]/Table2[[#This Row],[Close Price]])-1</f>
        <v>6.2975689649635402E-2</v>
      </c>
      <c r="AI379">
        <v>6.2975689649635402</v>
      </c>
      <c r="AJ379">
        <v>63.202306079664503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0.03</v>
      </c>
      <c r="AM379" t="s">
        <v>3133</v>
      </c>
      <c r="AN379">
        <v>3.42</v>
      </c>
      <c r="AO379" t="s">
        <v>3133</v>
      </c>
      <c r="AP379">
        <v>6.3751854817789999E-2</v>
      </c>
      <c r="AQ379">
        <f>(Table2[[#This Row],[Sharpe Ratio]]-AVERAGE(Table2[Sharpe Ratio]))/_xlfn.STDEV.P(Table2[Sharpe Ratio])</f>
        <v>-1.3595218744800647E-2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-2.4128617797697864</v>
      </c>
      <c r="AS379">
        <f>_xlfn.RANK.AVG(Table2[[#This Row],[1Y Return vs Nifty Z-Score]],Table2[1Y Return vs Nifty Z-Score])</f>
        <v>314</v>
      </c>
      <c r="AT379">
        <f>_xlfn.RANK.AVG(Table2[[#This Row],[6M Return vs Nifty Z-Score]],Table2[6M Return vs Nifty Z-Score])</f>
        <v>489</v>
      </c>
      <c r="AU379">
        <f>_xlfn.RANK.AVG(Table2[[#This Row],[Sharpe Ratio Z-Score]],Table2[Sharpe Ratio Z-Score])</f>
        <v>350</v>
      </c>
      <c r="AV379">
        <f>(Table2[[#This Row],[Rank 1Y]]+Table2[[#This Row],[Rank 6M]]+Table2[[#This Row],[Rank Sharpe]])/3</f>
        <v>384.33333333333331</v>
      </c>
    </row>
    <row r="380" spans="1:48" x14ac:dyDescent="0.3">
      <c r="A380" t="s">
        <v>1961</v>
      </c>
      <c r="B380" t="s">
        <v>1962</v>
      </c>
      <c r="C380" t="s">
        <v>3099</v>
      </c>
      <c r="D380" t="s">
        <v>133</v>
      </c>
      <c r="E380">
        <v>3349.6842299999998</v>
      </c>
      <c r="F380">
        <v>581.5</v>
      </c>
      <c r="G380">
        <v>-15.7655717354271</v>
      </c>
      <c r="H380">
        <f>(Table2[[#This Row],[1Y Return vs Nifty]]-AVERAGE(Table2[1Y Return vs Nifty]))/_xlfn.STDEV.P(Table2[1Y Return vs Nifty])</f>
        <v>-0.7505870396014741</v>
      </c>
      <c r="I380">
        <v>-14.3989632979322</v>
      </c>
      <c r="J380">
        <f>(Table2[[#This Row],[1M Return vs Nifty]]-AVERAGE(Table2[1M Return vs Nifty]))/_xlfn.STDEV.P(Table2[1M Return vs Nifty])</f>
        <v>-1.3439636331356133</v>
      </c>
      <c r="K380">
        <v>-4.4880931362960501</v>
      </c>
      <c r="L380">
        <f>(Table2[[#This Row],[6M Return vs Nifty]]-AVERAGE(Table2[6M Return vs Nifty]))/_xlfn.STDEV.P(Table2[6M Return vs Nifty])</f>
        <v>-0.43022141138895914</v>
      </c>
      <c r="M380">
        <v>-12.588412180012901</v>
      </c>
      <c r="N380">
        <f>(Table2[[#This Row],[1W Return vs Nifty]]-AVERAGE(Table2[1W Return vs Nifty]))/_xlfn.STDEV.P(Table2[1W Return vs Nifty])</f>
        <v>-2.3466963039201745</v>
      </c>
      <c r="O380">
        <v>606.23</v>
      </c>
      <c r="P380">
        <v>596.48867024061803</v>
      </c>
      <c r="Q380">
        <v>563.74851274141997</v>
      </c>
      <c r="R380">
        <v>42.7012773907501</v>
      </c>
      <c r="S380" s="1">
        <f>(Table2[[#This Row],[Close Price]]-Table2[[#This Row],[20D EMA]])/Table2[[#This Row],[20D EMA]]</f>
        <v>-4.079309832901707E-2</v>
      </c>
      <c r="T380" s="1">
        <f>(Table2[[#This Row],[Close Price]]-Table2[[#This Row],[50D EMA]])/Table2[[#This Row],[50D EMA]]</f>
        <v>-2.5128172567924455E-2</v>
      </c>
      <c r="U380" s="1">
        <f>(Table2[[#This Row],[Close Price]]-Table2[[#This Row],[200D EMA]])/Table2[[#This Row],[200D EMA]]</f>
        <v>3.1488308806807044E-2</v>
      </c>
      <c r="V380">
        <v>1.0219503738178499</v>
      </c>
      <c r="W380">
        <v>575.5</v>
      </c>
      <c r="X380">
        <v>588.9</v>
      </c>
      <c r="Y380">
        <v>541.5</v>
      </c>
      <c r="Z380">
        <v>587.15</v>
      </c>
      <c r="AA380">
        <v>536.1</v>
      </c>
      <c r="AB380">
        <v>655</v>
      </c>
      <c r="AC380" s="1">
        <f>(Table2[[#This Row],[Close Price]]/Table2[[#This Row],[Day Low]])-1</f>
        <v>1.0425716768027726E-2</v>
      </c>
      <c r="AD380" s="1">
        <f>(Table2[[#This Row],[Day High]]/Table2[[#This Row],[Close Price]])-1</f>
        <v>1.2725709372312988E-2</v>
      </c>
      <c r="AE380" s="1">
        <f>(Table2[[#This Row],[Close Price]]/Table2[[#This Row],[Current Week Low]])-1</f>
        <v>7.3868882733148622E-2</v>
      </c>
      <c r="AF380" s="1">
        <f>(Table2[[#This Row],[Current Week High]]/Table2[[#This Row],[Close Price]])-1</f>
        <v>9.7162510748065589E-3</v>
      </c>
      <c r="AG380" s="1">
        <f>(Table2[[#This Row],[Close Price]]/Table2[[#This Row],[Current Month Low]])-1</f>
        <v>8.4685692967729764E-2</v>
      </c>
      <c r="AH380" s="1">
        <f>(Table2[[#This Row],[Current Month High]]/Table2[[#This Row],[Close Price]])-1</f>
        <v>0.1263972484952709</v>
      </c>
      <c r="AI380">
        <v>18.993981083404901</v>
      </c>
      <c r="AJ380">
        <v>26.4130434782608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0.22</v>
      </c>
      <c r="AM380" t="s">
        <v>3133</v>
      </c>
      <c r="AN380">
        <v>-11.73</v>
      </c>
      <c r="AO380" t="s">
        <v>3132</v>
      </c>
      <c r="AP380">
        <v>0.16463392889473299</v>
      </c>
      <c r="AQ380">
        <f>(Table2[[#This Row],[Sharpe Ratio]]-AVERAGE(Table2[Sharpe Ratio]))/_xlfn.STDEV.P(Table2[Sharpe Ratio])</f>
        <v>1.1381756828587013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-3.7332927051875195</v>
      </c>
      <c r="AS380">
        <f>_xlfn.RANK.AVG(Table2[[#This Row],[1Y Return vs Nifty Z-Score]],Table2[1Y Return vs Nifty Z-Score])</f>
        <v>602</v>
      </c>
      <c r="AT380">
        <f>_xlfn.RANK.AVG(Table2[[#This Row],[6M Return vs Nifty Z-Score]],Table2[6M Return vs Nifty Z-Score])</f>
        <v>460</v>
      </c>
      <c r="AU380">
        <f>_xlfn.RANK.AVG(Table2[[#This Row],[Sharpe Ratio Z-Score]],Table2[Sharpe Ratio Z-Score])</f>
        <v>95</v>
      </c>
      <c r="AV380">
        <f>(Table2[[#This Row],[Rank 1Y]]+Table2[[#This Row],[Rank 6M]]+Table2[[#This Row],[Rank Sharpe]])/3</f>
        <v>385.66666666666669</v>
      </c>
    </row>
    <row r="381" spans="1:48" x14ac:dyDescent="0.3">
      <c r="A381" t="s">
        <v>1531</v>
      </c>
      <c r="B381" t="s">
        <v>1532</v>
      </c>
      <c r="C381" t="s">
        <v>3096</v>
      </c>
      <c r="D381" t="s">
        <v>609</v>
      </c>
      <c r="E381">
        <v>6347.2907256500002</v>
      </c>
      <c r="F381">
        <v>476.5</v>
      </c>
      <c r="G381">
        <v>30.529087708871</v>
      </c>
      <c r="H381">
        <f>(Table2[[#This Row],[1Y Return vs Nifty]]-AVERAGE(Table2[1Y Return vs Nifty]))/_xlfn.STDEV.P(Table2[1Y Return vs Nifty])</f>
        <v>-5.4079259627038793E-2</v>
      </c>
      <c r="I381">
        <v>-6.5000596764113796</v>
      </c>
      <c r="J381">
        <f>(Table2[[#This Row],[1M Return vs Nifty]]-AVERAGE(Table2[1M Return vs Nifty]))/_xlfn.STDEV.P(Table2[1M Return vs Nifty])</f>
        <v>-0.58974136455977</v>
      </c>
      <c r="K381">
        <v>-9.9731215821297496</v>
      </c>
      <c r="L381">
        <f>(Table2[[#This Row],[6M Return vs Nifty]]-AVERAGE(Table2[6M Return vs Nifty]))/_xlfn.STDEV.P(Table2[6M Return vs Nifty])</f>
        <v>-0.60882991849627643</v>
      </c>
      <c r="M381">
        <v>-3.4223648916859299</v>
      </c>
      <c r="N381">
        <f>(Table2[[#This Row],[1W Return vs Nifty]]-AVERAGE(Table2[1W Return vs Nifty]))/_xlfn.STDEV.P(Table2[1W Return vs Nifty])</f>
        <v>-0.5740782732308306</v>
      </c>
      <c r="O381">
        <v>492.03</v>
      </c>
      <c r="P381">
        <v>490.54290604553199</v>
      </c>
      <c r="Q381">
        <v>449.863903804438</v>
      </c>
      <c r="R381">
        <v>35.9294059298837</v>
      </c>
      <c r="S381" s="1">
        <f>(Table2[[#This Row],[Close Price]]-Table2[[#This Row],[20D EMA]])/Table2[[#This Row],[20D EMA]]</f>
        <v>-3.156311607015827E-2</v>
      </c>
      <c r="T381" s="1">
        <f>(Table2[[#This Row],[Close Price]]-Table2[[#This Row],[50D EMA]])/Table2[[#This Row],[50D EMA]]</f>
        <v>-2.8627273725631119E-2</v>
      </c>
      <c r="U381" s="1">
        <f>(Table2[[#This Row],[Close Price]]-Table2[[#This Row],[200D EMA]])/Table2[[#This Row],[200D EMA]]</f>
        <v>5.9209231881696113E-2</v>
      </c>
      <c r="V381">
        <v>1.4889440837006001</v>
      </c>
      <c r="W381">
        <v>473.2</v>
      </c>
      <c r="X381">
        <v>485.95</v>
      </c>
      <c r="Y381">
        <v>475</v>
      </c>
      <c r="Z381">
        <v>490</v>
      </c>
      <c r="AA381">
        <v>472.2</v>
      </c>
      <c r="AB381">
        <v>528</v>
      </c>
      <c r="AC381" s="1">
        <f>(Table2[[#This Row],[Close Price]]/Table2[[#This Row],[Day Low]])-1</f>
        <v>6.9737954353339404E-3</v>
      </c>
      <c r="AD381" s="1">
        <f>(Table2[[#This Row],[Day High]]/Table2[[#This Row],[Close Price]])-1</f>
        <v>1.9832109129066078E-2</v>
      </c>
      <c r="AE381" s="1">
        <f>(Table2[[#This Row],[Close Price]]/Table2[[#This Row],[Current Week Low]])-1</f>
        <v>3.1578947368420263E-3</v>
      </c>
      <c r="AF381" s="1">
        <f>(Table2[[#This Row],[Current Week High]]/Table2[[#This Row],[Close Price]])-1</f>
        <v>2.8331584470094429E-2</v>
      </c>
      <c r="AG381" s="1">
        <f>(Table2[[#This Row],[Close Price]]/Table2[[#This Row],[Current Month Low]])-1</f>
        <v>9.1063108852180719E-3</v>
      </c>
      <c r="AH381" s="1">
        <f>(Table2[[#This Row],[Current Month High]]/Table2[[#This Row],[Close Price]])-1</f>
        <v>0.1080797481636937</v>
      </c>
      <c r="AI381">
        <v>17.481636935991599</v>
      </c>
      <c r="AJ381">
        <v>60.006715916722598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-7.0000000000000007E-2</v>
      </c>
      <c r="AM381" t="s">
        <v>3132</v>
      </c>
      <c r="AN381">
        <v>0.22</v>
      </c>
      <c r="AO381" t="s">
        <v>3133</v>
      </c>
      <c r="AP381">
        <v>6.8153974839719994E-2</v>
      </c>
      <c r="AQ381">
        <f>(Table2[[#This Row],[Sharpe Ratio]]-AVERAGE(Table2[Sharpe Ratio]))/_xlfn.STDEV.P(Table2[Sharpe Ratio])</f>
        <v>3.6663796972481878E-2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-1.790065018941434</v>
      </c>
      <c r="AS381">
        <f>_xlfn.RANK.AVG(Table2[[#This Row],[1Y Return vs Nifty Z-Score]],Table2[1Y Return vs Nifty Z-Score])</f>
        <v>306</v>
      </c>
      <c r="AT381">
        <f>_xlfn.RANK.AVG(Table2[[#This Row],[6M Return vs Nifty Z-Score]],Table2[6M Return vs Nifty Z-Score])</f>
        <v>517</v>
      </c>
      <c r="AU381">
        <f>_xlfn.RANK.AVG(Table2[[#This Row],[Sharpe Ratio Z-Score]],Table2[Sharpe Ratio Z-Score])</f>
        <v>335</v>
      </c>
      <c r="AV381">
        <f>(Table2[[#This Row],[Rank 1Y]]+Table2[[#This Row],[Rank 6M]]+Table2[[#This Row],[Rank Sharpe]])/3</f>
        <v>386</v>
      </c>
    </row>
    <row r="382" spans="1:48" x14ac:dyDescent="0.3">
      <c r="A382" t="s">
        <v>668</v>
      </c>
      <c r="B382" t="s">
        <v>669</v>
      </c>
      <c r="C382" t="s">
        <v>3100</v>
      </c>
      <c r="D382" t="s">
        <v>349</v>
      </c>
      <c r="E382">
        <v>26572.670434349999</v>
      </c>
      <c r="F382">
        <v>2089.5</v>
      </c>
      <c r="G382">
        <v>8.6981369337288594</v>
      </c>
      <c r="H382">
        <f>(Table2[[#This Row],[1Y Return vs Nifty]]-AVERAGE(Table2[1Y Return vs Nifty]))/_xlfn.STDEV.P(Table2[1Y Return vs Nifty])</f>
        <v>-0.38252809674227128</v>
      </c>
      <c r="I382">
        <v>5.0997109794320004</v>
      </c>
      <c r="J382">
        <f>(Table2[[#This Row],[1M Return vs Nifty]]-AVERAGE(Table2[1M Return vs Nifty]))/_xlfn.STDEV.P(Table2[1M Return vs Nifty])</f>
        <v>0.51785606392046735</v>
      </c>
      <c r="K382">
        <v>42.115221185296299</v>
      </c>
      <c r="L382">
        <f>(Table2[[#This Row],[6M Return vs Nifty]]-AVERAGE(Table2[6M Return vs Nifty]))/_xlfn.STDEV.P(Table2[6M Return vs Nifty])</f>
        <v>1.0873182840624287</v>
      </c>
      <c r="M382">
        <v>0.87399367669231298</v>
      </c>
      <c r="N382">
        <f>(Table2[[#This Row],[1W Return vs Nifty]]-AVERAGE(Table2[1W Return vs Nifty]))/_xlfn.STDEV.P(Table2[1W Return vs Nifty])</f>
        <v>0.25679270365281592</v>
      </c>
      <c r="O382">
        <v>2058.86</v>
      </c>
      <c r="P382">
        <v>1916.36510861084</v>
      </c>
      <c r="Q382">
        <v>1625.01203500873</v>
      </c>
      <c r="R382">
        <v>55.653738707114798</v>
      </c>
      <c r="S382" s="1">
        <f>(Table2[[#This Row],[Close Price]]-Table2[[#This Row],[20D EMA]])/Table2[[#This Row],[20D EMA]]</f>
        <v>1.4882022089894345E-2</v>
      </c>
      <c r="T382" s="1">
        <f>(Table2[[#This Row],[Close Price]]-Table2[[#This Row],[50D EMA]])/Table2[[#This Row],[50D EMA]]</f>
        <v>9.0345462151867437E-2</v>
      </c>
      <c r="U382" s="1">
        <f>(Table2[[#This Row],[Close Price]]-Table2[[#This Row],[200D EMA]])/Table2[[#This Row],[200D EMA]]</f>
        <v>0.28583663073533772</v>
      </c>
      <c r="V382">
        <v>1.2662878395988699</v>
      </c>
      <c r="W382">
        <v>2062.0500000000002</v>
      </c>
      <c r="X382">
        <v>2105.9499999999998</v>
      </c>
      <c r="Y382">
        <v>2058.65</v>
      </c>
      <c r="Z382">
        <v>2107.9</v>
      </c>
      <c r="AA382">
        <v>2000.25</v>
      </c>
      <c r="AB382">
        <v>2150.5</v>
      </c>
      <c r="AC382" s="1">
        <f>(Table2[[#This Row],[Close Price]]/Table2[[#This Row],[Day Low]])-1</f>
        <v>1.3311995344438721E-2</v>
      </c>
      <c r="AD382" s="1">
        <f>(Table2[[#This Row],[Day High]]/Table2[[#This Row],[Close Price]])-1</f>
        <v>7.8726968174203105E-3</v>
      </c>
      <c r="AE382" s="1">
        <f>(Table2[[#This Row],[Close Price]]/Table2[[#This Row],[Current Week Low]])-1</f>
        <v>1.4985548781968783E-2</v>
      </c>
      <c r="AF382" s="1">
        <f>(Table2[[#This Row],[Current Week High]]/Table2[[#This Row],[Close Price]])-1</f>
        <v>8.80593443407518E-3</v>
      </c>
      <c r="AG382" s="1">
        <f>(Table2[[#This Row],[Close Price]]/Table2[[#This Row],[Current Month Low]])-1</f>
        <v>4.4619422572178546E-2</v>
      </c>
      <c r="AH382" s="1">
        <f>(Table2[[#This Row],[Current Month High]]/Table2[[#This Row],[Close Price]])-1</f>
        <v>2.9193586982531716E-2</v>
      </c>
      <c r="AI382">
        <v>5.2883464943766301</v>
      </c>
      <c r="AJ382">
        <v>76.165584689317896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0.27</v>
      </c>
      <c r="AM382" t="s">
        <v>3133</v>
      </c>
      <c r="AN382">
        <v>2.82</v>
      </c>
      <c r="AO382" t="s">
        <v>3133</v>
      </c>
      <c r="AP382">
        <v>-4.6286137423187997E-2</v>
      </c>
      <c r="AQ382">
        <f>(Table2[[#This Row],[Sharpe Ratio]]-AVERAGE(Table2[Sharpe Ratio]))/_xlfn.STDEV.P(Table2[Sharpe Ratio])</f>
        <v>-1.2698992617937825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0.20953969309965825</v>
      </c>
      <c r="AS382">
        <f>_xlfn.RANK.AVG(Table2[[#This Row],[1Y Return vs Nifty Z-Score]],Table2[1Y Return vs Nifty Z-Score])</f>
        <v>417</v>
      </c>
      <c r="AT382">
        <f>_xlfn.RANK.AVG(Table2[[#This Row],[6M Return vs Nifty Z-Score]],Table2[6M Return vs Nifty Z-Score])</f>
        <v>88</v>
      </c>
      <c r="AU382">
        <f>_xlfn.RANK.AVG(Table2[[#This Row],[Sharpe Ratio Z-Score]],Table2[Sharpe Ratio Z-Score])</f>
        <v>654</v>
      </c>
      <c r="AV382">
        <f>(Table2[[#This Row],[Rank 1Y]]+Table2[[#This Row],[Rank 6M]]+Table2[[#This Row],[Rank Sharpe]])/3</f>
        <v>386.33333333333331</v>
      </c>
    </row>
    <row r="383" spans="1:48" x14ac:dyDescent="0.3">
      <c r="A383" t="s">
        <v>1588</v>
      </c>
      <c r="B383" t="s">
        <v>1589</v>
      </c>
      <c r="C383" t="s">
        <v>3098</v>
      </c>
      <c r="D383" t="s">
        <v>141</v>
      </c>
      <c r="E383">
        <v>5751.585</v>
      </c>
      <c r="F383">
        <v>201.81</v>
      </c>
      <c r="G383">
        <v>61.026298373351203</v>
      </c>
      <c r="H383">
        <f>(Table2[[#This Row],[1Y Return vs Nifty]]-AVERAGE(Table2[1Y Return vs Nifty]))/_xlfn.STDEV.P(Table2[1Y Return vs Nifty])</f>
        <v>0.4047543239937173</v>
      </c>
      <c r="I383">
        <v>-8.1802734073301995</v>
      </c>
      <c r="J383">
        <f>(Table2[[#This Row],[1M Return vs Nifty]]-AVERAGE(Table2[1M Return vs Nifty]))/_xlfn.STDEV.P(Table2[1M Return vs Nifty])</f>
        <v>-0.75017560613896805</v>
      </c>
      <c r="K383">
        <v>-12.480053194091999</v>
      </c>
      <c r="L383">
        <f>(Table2[[#This Row],[6M Return vs Nifty]]-AVERAGE(Table2[6M Return vs Nifty]))/_xlfn.STDEV.P(Table2[6M Return vs Nifty])</f>
        <v>-0.69046291585526465</v>
      </c>
      <c r="M383">
        <v>-2.2406286412088501</v>
      </c>
      <c r="N383">
        <f>(Table2[[#This Row],[1W Return vs Nifty]]-AVERAGE(Table2[1W Return vs Nifty]))/_xlfn.STDEV.P(Table2[1W Return vs Nifty])</f>
        <v>-0.34554279668113047</v>
      </c>
      <c r="O383">
        <v>207.6</v>
      </c>
      <c r="P383">
        <v>206.08951285855301</v>
      </c>
      <c r="Q383">
        <v>185.71433926687499</v>
      </c>
      <c r="R383">
        <v>40.071594198509203</v>
      </c>
      <c r="S383" s="1">
        <f>(Table2[[#This Row],[Close Price]]-Table2[[#This Row],[20D EMA]])/Table2[[#This Row],[20D EMA]]</f>
        <v>-2.7890173410404586E-2</v>
      </c>
      <c r="T383" s="1">
        <f>(Table2[[#This Row],[Close Price]]-Table2[[#This Row],[50D EMA]])/Table2[[#This Row],[50D EMA]]</f>
        <v>-2.0765311146570549E-2</v>
      </c>
      <c r="U383" s="1">
        <f>(Table2[[#This Row],[Close Price]]-Table2[[#This Row],[200D EMA]])/Table2[[#This Row],[200D EMA]]</f>
        <v>8.666891741727735E-2</v>
      </c>
      <c r="V383">
        <v>0.60484803472556803</v>
      </c>
      <c r="W383">
        <v>201.6</v>
      </c>
      <c r="X383">
        <v>204.09</v>
      </c>
      <c r="Y383">
        <v>199.68</v>
      </c>
      <c r="Z383">
        <v>204.73</v>
      </c>
      <c r="AA383">
        <v>194.11</v>
      </c>
      <c r="AB383">
        <v>219.03</v>
      </c>
      <c r="AC383" s="1">
        <f>(Table2[[#This Row],[Close Price]]/Table2[[#This Row],[Day Low]])-1</f>
        <v>1.0416666666666075E-3</v>
      </c>
      <c r="AD383" s="1">
        <f>(Table2[[#This Row],[Day High]]/Table2[[#This Row],[Close Price]])-1</f>
        <v>1.1297755314404689E-2</v>
      </c>
      <c r="AE383" s="1">
        <f>(Table2[[#This Row],[Close Price]]/Table2[[#This Row],[Current Week Low]])-1</f>
        <v>1.0667067307692291E-2</v>
      </c>
      <c r="AF383" s="1">
        <f>(Table2[[#This Row],[Current Week High]]/Table2[[#This Row],[Close Price]])-1</f>
        <v>1.4469055051781421E-2</v>
      </c>
      <c r="AG383" s="1">
        <f>(Table2[[#This Row],[Close Price]]/Table2[[#This Row],[Current Month Low]])-1</f>
        <v>3.9668229354489659E-2</v>
      </c>
      <c r="AH383" s="1">
        <f>(Table2[[#This Row],[Current Month High]]/Table2[[#This Row],[Close Price]])-1</f>
        <v>8.5327783558792891E-2</v>
      </c>
      <c r="AI383">
        <v>31.286853971557299</v>
      </c>
      <c r="AJ383">
        <v>88.2555970149253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-0.03</v>
      </c>
      <c r="AM383" t="s">
        <v>3132</v>
      </c>
      <c r="AN383">
        <v>-7.1</v>
      </c>
      <c r="AO383" t="s">
        <v>3132</v>
      </c>
      <c r="AP383">
        <v>3.7724348827346002E-2</v>
      </c>
      <c r="AQ383">
        <f>(Table2[[#This Row],[Sharpe Ratio]]-AVERAGE(Table2[Sharpe Ratio]))/_xlfn.STDEV.P(Table2[Sharpe Ratio])</f>
        <v>-0.31075132219921764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-1.6921783168808635</v>
      </c>
      <c r="AS383">
        <f>_xlfn.RANK.AVG(Table2[[#This Row],[1Y Return vs Nifty Z-Score]],Table2[1Y Return vs Nifty Z-Score])</f>
        <v>190</v>
      </c>
      <c r="AT383">
        <f>_xlfn.RANK.AVG(Table2[[#This Row],[6M Return vs Nifty Z-Score]],Table2[6M Return vs Nifty Z-Score])</f>
        <v>545</v>
      </c>
      <c r="AU383">
        <f>_xlfn.RANK.AVG(Table2[[#This Row],[Sharpe Ratio Z-Score]],Table2[Sharpe Ratio Z-Score])</f>
        <v>426</v>
      </c>
      <c r="AV383">
        <f>(Table2[[#This Row],[Rank 1Y]]+Table2[[#This Row],[Rank 6M]]+Table2[[#This Row],[Rank Sharpe]])/3</f>
        <v>387</v>
      </c>
    </row>
    <row r="384" spans="1:48" x14ac:dyDescent="0.3">
      <c r="A384" t="s">
        <v>1798</v>
      </c>
      <c r="B384" t="s">
        <v>1799</v>
      </c>
      <c r="C384" t="s">
        <v>3095</v>
      </c>
      <c r="D384" t="s">
        <v>133</v>
      </c>
      <c r="E384">
        <v>4142.3440122800002</v>
      </c>
      <c r="F384">
        <v>235</v>
      </c>
      <c r="G384">
        <v>-9.6106434330811492</v>
      </c>
      <c r="H384">
        <f>(Table2[[#This Row],[1Y Return vs Nifty]]-AVERAGE(Table2[1Y Return vs Nifty]))/_xlfn.STDEV.P(Table2[1Y Return vs Nifty])</f>
        <v>-0.65798552791032794</v>
      </c>
      <c r="I384">
        <v>-8.7905713366144802</v>
      </c>
      <c r="J384">
        <f>(Table2[[#This Row],[1M Return vs Nifty]]-AVERAGE(Table2[1M Return vs Nifty]))/_xlfn.STDEV.P(Table2[1M Return vs Nifty])</f>
        <v>-0.80844955285200637</v>
      </c>
      <c r="K384">
        <v>4.4854627253236696</v>
      </c>
      <c r="L384">
        <f>(Table2[[#This Row],[6M Return vs Nifty]]-AVERAGE(Table2[6M Return vs Nifty]))/_xlfn.STDEV.P(Table2[6M Return vs Nifty])</f>
        <v>-0.13801628762056206</v>
      </c>
      <c r="M384">
        <v>-4.8208763452445398</v>
      </c>
      <c r="N384">
        <f>(Table2[[#This Row],[1W Return vs Nifty]]-AVERAGE(Table2[1W Return vs Nifty]))/_xlfn.STDEV.P(Table2[1W Return vs Nifty])</f>
        <v>-0.84453581514866616</v>
      </c>
      <c r="O384">
        <v>242.63</v>
      </c>
      <c r="P384">
        <v>236.040174630454</v>
      </c>
      <c r="Q384">
        <v>213.15405106287599</v>
      </c>
      <c r="R384">
        <v>32.417445320702399</v>
      </c>
      <c r="S384" s="1">
        <f>(Table2[[#This Row],[Close Price]]-Table2[[#This Row],[20D EMA]])/Table2[[#This Row],[20D EMA]]</f>
        <v>-3.1447059308411969E-2</v>
      </c>
      <c r="T384" s="1">
        <f>(Table2[[#This Row],[Close Price]]-Table2[[#This Row],[50D EMA]])/Table2[[#This Row],[50D EMA]]</f>
        <v>-4.4067694496604578E-3</v>
      </c>
      <c r="U384" s="1">
        <f>(Table2[[#This Row],[Close Price]]-Table2[[#This Row],[200D EMA]])/Table2[[#This Row],[200D EMA]]</f>
        <v>0.10248901594030652</v>
      </c>
      <c r="V384">
        <v>0.97015286687893998</v>
      </c>
      <c r="W384">
        <v>226.6</v>
      </c>
      <c r="X384">
        <v>231.4</v>
      </c>
      <c r="Y384">
        <v>224.95</v>
      </c>
      <c r="Z384">
        <v>234.7</v>
      </c>
      <c r="AA384">
        <v>224.95</v>
      </c>
      <c r="AB384">
        <v>274.95</v>
      </c>
      <c r="AC384" s="1">
        <f>(Table2[[#This Row],[Close Price]]/Table2[[#This Row],[Day Low]])-1</f>
        <v>3.7069726390114743E-2</v>
      </c>
      <c r="AD384" s="1">
        <f>(Table2[[#This Row],[Day High]]/Table2[[#This Row],[Close Price]])-1</f>
        <v>-1.5319148936170146E-2</v>
      </c>
      <c r="AE384" s="1">
        <f>(Table2[[#This Row],[Close Price]]/Table2[[#This Row],[Current Week Low]])-1</f>
        <v>4.4676594798844338E-2</v>
      </c>
      <c r="AF384" s="1">
        <f>(Table2[[#This Row],[Current Week High]]/Table2[[#This Row],[Close Price]])-1</f>
        <v>-1.276595744680864E-3</v>
      </c>
      <c r="AG384" s="1">
        <f>(Table2[[#This Row],[Close Price]]/Table2[[#This Row],[Current Month Low]])-1</f>
        <v>4.4676594798844338E-2</v>
      </c>
      <c r="AH384" s="1">
        <f>(Table2[[#This Row],[Current Month High]]/Table2[[#This Row],[Close Price]])-1</f>
        <v>0.16999999999999993</v>
      </c>
      <c r="AI384">
        <v>16.999999999999901</v>
      </c>
      <c r="AJ384">
        <v>47.752279157497597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0.12</v>
      </c>
      <c r="AM384" t="s">
        <v>3133</v>
      </c>
      <c r="AN384">
        <v>-8.2899999999999991</v>
      </c>
      <c r="AO384" t="s">
        <v>3132</v>
      </c>
      <c r="AP384">
        <v>9.3674926380696993E-2</v>
      </c>
      <c r="AQ384">
        <f>(Table2[[#This Row],[Sharpe Ratio]]-AVERAGE(Table2[Sharpe Ratio]))/_xlfn.STDEV.P(Table2[Sharpe Ratio])</f>
        <v>0.32803656696243338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-2.1209506165691288</v>
      </c>
      <c r="AS384">
        <f>_xlfn.RANK.AVG(Table2[[#This Row],[1Y Return vs Nifty Z-Score]],Table2[1Y Return vs Nifty Z-Score])</f>
        <v>560</v>
      </c>
      <c r="AT384">
        <f>_xlfn.RANK.AVG(Table2[[#This Row],[6M Return vs Nifty Z-Score]],Table2[6M Return vs Nifty Z-Score])</f>
        <v>350</v>
      </c>
      <c r="AU384">
        <f>_xlfn.RANK.AVG(Table2[[#This Row],[Sharpe Ratio Z-Score]],Table2[Sharpe Ratio Z-Score])</f>
        <v>255</v>
      </c>
      <c r="AV384">
        <f>(Table2[[#This Row],[Rank 1Y]]+Table2[[#This Row],[Rank 6M]]+Table2[[#This Row],[Rank Sharpe]])/3</f>
        <v>388.33333333333331</v>
      </c>
    </row>
    <row r="385" spans="1:48" x14ac:dyDescent="0.3">
      <c r="A385" t="s">
        <v>1107</v>
      </c>
      <c r="B385" t="s">
        <v>1108</v>
      </c>
      <c r="C385" t="s">
        <v>3096</v>
      </c>
      <c r="D385" t="s">
        <v>869</v>
      </c>
      <c r="E385">
        <v>11135.477638656001</v>
      </c>
      <c r="F385">
        <v>80.64</v>
      </c>
      <c r="G385">
        <v>43.209453836667201</v>
      </c>
      <c r="H385">
        <f>(Table2[[#This Row],[1Y Return vs Nifty]]-AVERAGE(Table2[1Y Return vs Nifty]))/_xlfn.STDEV.P(Table2[1Y Return vs Nifty])</f>
        <v>0.13669811657465938</v>
      </c>
      <c r="I385">
        <v>0.92146641250584804</v>
      </c>
      <c r="J385">
        <f>(Table2[[#This Row],[1M Return vs Nifty]]-AVERAGE(Table2[1M Return vs Nifty]))/_xlfn.STDEV.P(Table2[1M Return vs Nifty])</f>
        <v>0.118898784919639</v>
      </c>
      <c r="K385">
        <v>-9.7111169612119799</v>
      </c>
      <c r="L385">
        <f>(Table2[[#This Row],[6M Return vs Nifty]]-AVERAGE(Table2[6M Return vs Nifty]))/_xlfn.STDEV.P(Table2[6M Return vs Nifty])</f>
        <v>-0.60029828467532764</v>
      </c>
      <c r="M385">
        <v>5.7672492771425201</v>
      </c>
      <c r="N385">
        <f>(Table2[[#This Row],[1W Return vs Nifty]]-AVERAGE(Table2[1W Return vs Nifty]))/_xlfn.STDEV.P(Table2[1W Return vs Nifty])</f>
        <v>1.2030973465686221</v>
      </c>
      <c r="O385">
        <v>77.23</v>
      </c>
      <c r="P385">
        <v>77.3576192042934</v>
      </c>
      <c r="Q385">
        <v>72.827183359642603</v>
      </c>
      <c r="R385">
        <v>64.434908914833002</v>
      </c>
      <c r="S385" s="1">
        <f>(Table2[[#This Row],[Close Price]]-Table2[[#This Row],[20D EMA]])/Table2[[#This Row],[20D EMA]]</f>
        <v>4.4153826233328967E-2</v>
      </c>
      <c r="T385" s="1">
        <f>(Table2[[#This Row],[Close Price]]-Table2[[#This Row],[50D EMA]])/Table2[[#This Row],[50D EMA]]</f>
        <v>4.243125408291297E-2</v>
      </c>
      <c r="U385" s="1">
        <f>(Table2[[#This Row],[Close Price]]-Table2[[#This Row],[200D EMA]])/Table2[[#This Row],[200D EMA]]</f>
        <v>0.10727885220790911</v>
      </c>
      <c r="V385">
        <v>0.96482475948481605</v>
      </c>
      <c r="W385">
        <v>86.35</v>
      </c>
      <c r="X385">
        <v>89.48</v>
      </c>
      <c r="Y385">
        <v>78.52</v>
      </c>
      <c r="Z385">
        <v>85</v>
      </c>
      <c r="AA385">
        <v>71</v>
      </c>
      <c r="AB385">
        <v>85</v>
      </c>
      <c r="AC385" s="1">
        <f>(Table2[[#This Row],[Close Price]]/Table2[[#This Row],[Day Low]])-1</f>
        <v>-6.6126230457440593E-2</v>
      </c>
      <c r="AD385" s="1">
        <f>(Table2[[#This Row],[Day High]]/Table2[[#This Row],[Close Price]])-1</f>
        <v>0.10962301587301582</v>
      </c>
      <c r="AE385" s="1">
        <f>(Table2[[#This Row],[Close Price]]/Table2[[#This Row],[Current Week Low]])-1</f>
        <v>2.6999490575649654E-2</v>
      </c>
      <c r="AF385" s="1">
        <f>(Table2[[#This Row],[Current Week High]]/Table2[[#This Row],[Close Price]])-1</f>
        <v>5.4067460317460236E-2</v>
      </c>
      <c r="AG385" s="1">
        <f>(Table2[[#This Row],[Close Price]]/Table2[[#This Row],[Current Month Low]])-1</f>
        <v>0.13577464788732385</v>
      </c>
      <c r="AH385" s="1">
        <f>(Table2[[#This Row],[Current Month High]]/Table2[[#This Row],[Close Price]])-1</f>
        <v>5.4067460317460236E-2</v>
      </c>
      <c r="AI385">
        <v>17.6215277777777</v>
      </c>
      <c r="AJ385">
        <v>73.980582524271796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0</v>
      </c>
      <c r="AM385">
        <v>0</v>
      </c>
      <c r="AN385">
        <v>7.08</v>
      </c>
      <c r="AO385" t="s">
        <v>3133</v>
      </c>
      <c r="AP385">
        <v>4.8817136041022002E-2</v>
      </c>
      <c r="AQ385">
        <f>(Table2[[#This Row],[Sharpe Ratio]]-AVERAGE(Table2[Sharpe Ratio]))/_xlfn.STDEV.P(Table2[Sharpe Ratio])</f>
        <v>-0.18410494178631243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257</v>
      </c>
      <c r="AT385">
        <f>_xlfn.RANK.AVG(Table2[[#This Row],[6M Return vs Nifty Z-Score]],Table2[6M Return vs Nifty Z-Score])</f>
        <v>513</v>
      </c>
      <c r="AU385">
        <f>_xlfn.RANK.AVG(Table2[[#This Row],[Sharpe Ratio Z-Score]],Table2[Sharpe Ratio Z-Score])</f>
        <v>396</v>
      </c>
      <c r="AV385">
        <f>(Table2[[#This Row],[Rank 1Y]]+Table2[[#This Row],[Rank 6M]]+Table2[[#This Row],[Rank Sharpe]])/3</f>
        <v>388.66666666666669</v>
      </c>
    </row>
    <row r="386" spans="1:48" x14ac:dyDescent="0.3">
      <c r="A386" t="s">
        <v>1341</v>
      </c>
      <c r="B386" t="s">
        <v>1342</v>
      </c>
      <c r="C386" t="s">
        <v>3101</v>
      </c>
      <c r="D386" t="s">
        <v>141</v>
      </c>
      <c r="E386">
        <v>8249.7895366379998</v>
      </c>
      <c r="F386">
        <v>129.74</v>
      </c>
      <c r="G386">
        <v>74.590358145683695</v>
      </c>
      <c r="H386">
        <f>(Table2[[#This Row],[1Y Return vs Nifty]]-AVERAGE(Table2[1Y Return vs Nifty]))/_xlfn.STDEV.P(Table2[1Y Return vs Nifty])</f>
        <v>0.60882695943096643</v>
      </c>
      <c r="I386">
        <v>-12.7752409654881</v>
      </c>
      <c r="J386">
        <f>(Table2[[#This Row],[1M Return vs Nifty]]-AVERAGE(Table2[1M Return vs Nifty]))/_xlfn.STDEV.P(Table2[1M Return vs Nifty])</f>
        <v>-1.1889234402439497</v>
      </c>
      <c r="K386">
        <v>-2.1228260941051702</v>
      </c>
      <c r="L386">
        <f>(Table2[[#This Row],[6M Return vs Nifty]]-AVERAGE(Table2[6M Return vs Nifty]))/_xlfn.STDEV.P(Table2[6M Return vs Nifty])</f>
        <v>-0.35320142516869774</v>
      </c>
      <c r="M386">
        <v>-5.6713448085103702</v>
      </c>
      <c r="N386">
        <f>(Table2[[#This Row],[1W Return vs Nifty]]-AVERAGE(Table2[1W Return vs Nifty]))/_xlfn.STDEV.P(Table2[1W Return vs Nifty])</f>
        <v>-1.0090075536304819</v>
      </c>
      <c r="O386">
        <v>132.30000000000001</v>
      </c>
      <c r="P386">
        <v>134.77217668203599</v>
      </c>
      <c r="Q386">
        <v>117.81146998645301</v>
      </c>
      <c r="R386">
        <v>48.154127055009603</v>
      </c>
      <c r="S386" s="1">
        <f>(Table2[[#This Row],[Close Price]]-Table2[[#This Row],[20D EMA]])/Table2[[#This Row],[20D EMA]]</f>
        <v>-1.9349962207105081E-2</v>
      </c>
      <c r="T386" s="1">
        <f>(Table2[[#This Row],[Close Price]]-Table2[[#This Row],[50D EMA]])/Table2[[#This Row],[50D EMA]]</f>
        <v>-3.733839436242279E-2</v>
      </c>
      <c r="U386" s="1">
        <f>(Table2[[#This Row],[Close Price]]-Table2[[#This Row],[200D EMA]])/Table2[[#This Row],[200D EMA]]</f>
        <v>0.10125100735029154</v>
      </c>
      <c r="V386">
        <v>0.46603482684999997</v>
      </c>
      <c r="W386">
        <v>130.52000000000001</v>
      </c>
      <c r="X386">
        <v>134.5</v>
      </c>
      <c r="Y386">
        <v>120.5</v>
      </c>
      <c r="Z386">
        <v>131.1</v>
      </c>
      <c r="AA386">
        <v>120.5</v>
      </c>
      <c r="AB386">
        <v>137.19999999999999</v>
      </c>
      <c r="AC386" s="1">
        <f>(Table2[[#This Row],[Close Price]]/Table2[[#This Row],[Day Low]])-1</f>
        <v>-5.9760956175298752E-3</v>
      </c>
      <c r="AD386" s="1">
        <f>(Table2[[#This Row],[Day High]]/Table2[[#This Row],[Close Price]])-1</f>
        <v>3.6688762139663877E-2</v>
      </c>
      <c r="AE386" s="1">
        <f>(Table2[[#This Row],[Close Price]]/Table2[[#This Row],[Current Week Low]])-1</f>
        <v>7.6680497925311286E-2</v>
      </c>
      <c r="AF386" s="1">
        <f>(Table2[[#This Row],[Current Week High]]/Table2[[#This Row],[Close Price]])-1</f>
        <v>1.0482503468475235E-2</v>
      </c>
      <c r="AG386" s="1">
        <f>(Table2[[#This Row],[Close Price]]/Table2[[#This Row],[Current Month Low]])-1</f>
        <v>7.6680497925311286E-2</v>
      </c>
      <c r="AH386" s="1">
        <f>(Table2[[#This Row],[Current Month High]]/Table2[[#This Row],[Close Price]])-1</f>
        <v>5.7499614613842898E-2</v>
      </c>
      <c r="AI386">
        <v>26.6841375057808</v>
      </c>
      <c r="AJ386">
        <v>108.250401284109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-0.06</v>
      </c>
      <c r="AM386" t="s">
        <v>3132</v>
      </c>
      <c r="AN386">
        <v>-3.97</v>
      </c>
      <c r="AO386" t="s">
        <v>3132</v>
      </c>
      <c r="AP386">
        <v>-8.2923106454770006E-3</v>
      </c>
      <c r="AQ386">
        <f>(Table2[[#This Row],[Sharpe Ratio]]-AVERAGE(Table2[Sharpe Ratio]))/_xlfn.STDEV.P(Table2[Sharpe Ratio])</f>
        <v>-0.83612364284927643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140</v>
      </c>
      <c r="AT386">
        <f>_xlfn.RANK.AVG(Table2[[#This Row],[6M Return vs Nifty Z-Score]],Table2[6M Return vs Nifty Z-Score])</f>
        <v>439</v>
      </c>
      <c r="AU386">
        <f>_xlfn.RANK.AVG(Table2[[#This Row],[Sharpe Ratio Z-Score]],Table2[Sharpe Ratio Z-Score])</f>
        <v>595</v>
      </c>
      <c r="AV386">
        <f>(Table2[[#This Row],[Rank 1Y]]+Table2[[#This Row],[Rank 6M]]+Table2[[#This Row],[Rank Sharpe]])/3</f>
        <v>391.33333333333331</v>
      </c>
    </row>
    <row r="387" spans="1:48" x14ac:dyDescent="0.3">
      <c r="A387" t="s">
        <v>255</v>
      </c>
      <c r="B387" t="s">
        <v>256</v>
      </c>
      <c r="C387" t="s">
        <v>3088</v>
      </c>
      <c r="D387" t="s">
        <v>257</v>
      </c>
      <c r="E387">
        <v>104327.09274155</v>
      </c>
      <c r="F387">
        <v>9374.0499999999993</v>
      </c>
      <c r="G387">
        <v>3.0926928647407901</v>
      </c>
      <c r="H387">
        <f>(Table2[[#This Row],[1Y Return vs Nifty]]-AVERAGE(Table2[1Y Return vs Nifty]))/_xlfn.STDEV.P(Table2[1Y Return vs Nifty])</f>
        <v>-0.46686256320398783</v>
      </c>
      <c r="I387">
        <v>-2.6593243584967001</v>
      </c>
      <c r="J387">
        <f>(Table2[[#This Row],[1M Return vs Nifty]]-AVERAGE(Table2[1M Return vs Nifty]))/_xlfn.STDEV.P(Table2[1M Return vs Nifty])</f>
        <v>-0.22301096205370138</v>
      </c>
      <c r="K387">
        <v>-3.8811730033282799</v>
      </c>
      <c r="L387">
        <f>(Table2[[#This Row],[6M Return vs Nifty]]-AVERAGE(Table2[6M Return vs Nifty]))/_xlfn.STDEV.P(Table2[6M Return vs Nifty])</f>
        <v>-0.41045832356667322</v>
      </c>
      <c r="M387">
        <v>-0.311520178041097</v>
      </c>
      <c r="N387">
        <f>(Table2[[#This Row],[1W Return vs Nifty]]-AVERAGE(Table2[1W Return vs Nifty]))/_xlfn.STDEV.P(Table2[1W Return vs Nifty])</f>
        <v>2.7526677804498637E-2</v>
      </c>
      <c r="O387">
        <v>9421.58</v>
      </c>
      <c r="P387">
        <v>9152.3806183315992</v>
      </c>
      <c r="Q387">
        <v>8349.8953431174104</v>
      </c>
      <c r="R387">
        <v>46.110330201452399</v>
      </c>
      <c r="S387" s="1">
        <f>(Table2[[#This Row],[Close Price]]-Table2[[#This Row],[20D EMA]])/Table2[[#This Row],[20D EMA]]</f>
        <v>-5.0448014027371898E-3</v>
      </c>
      <c r="T387" s="1">
        <f>(Table2[[#This Row],[Close Price]]-Table2[[#This Row],[50D EMA]])/Table2[[#This Row],[50D EMA]]</f>
        <v>2.4219860483556739E-2</v>
      </c>
      <c r="U387" s="1">
        <f>(Table2[[#This Row],[Close Price]]-Table2[[#This Row],[200D EMA]])/Table2[[#This Row],[200D EMA]]</f>
        <v>0.12265478964676742</v>
      </c>
      <c r="V387">
        <v>0.47214928398955402</v>
      </c>
      <c r="W387">
        <v>9180.0499999999993</v>
      </c>
      <c r="X387">
        <v>9448</v>
      </c>
      <c r="Y387">
        <v>9321.4</v>
      </c>
      <c r="Z387">
        <v>9478.2000000000007</v>
      </c>
      <c r="AA387">
        <v>9078.85</v>
      </c>
      <c r="AB387">
        <v>9850</v>
      </c>
      <c r="AC387" s="1">
        <f>(Table2[[#This Row],[Close Price]]/Table2[[#This Row],[Day Low]])-1</f>
        <v>2.1132782501184666E-2</v>
      </c>
      <c r="AD387" s="1">
        <f>(Table2[[#This Row],[Day High]]/Table2[[#This Row],[Close Price]])-1</f>
        <v>7.8887993983391969E-3</v>
      </c>
      <c r="AE387" s="1">
        <f>(Table2[[#This Row],[Close Price]]/Table2[[#This Row],[Current Week Low]])-1</f>
        <v>5.6482931748449428E-3</v>
      </c>
      <c r="AF387" s="1">
        <f>(Table2[[#This Row],[Current Week High]]/Table2[[#This Row],[Close Price]])-1</f>
        <v>1.1110459193198308E-2</v>
      </c>
      <c r="AG387" s="1">
        <f>(Table2[[#This Row],[Close Price]]/Table2[[#This Row],[Current Month Low]])-1</f>
        <v>3.2515131321698032E-2</v>
      </c>
      <c r="AH387" s="1">
        <f>(Table2[[#This Row],[Current Month High]]/Table2[[#This Row],[Close Price]])-1</f>
        <v>5.0773145012027898E-2</v>
      </c>
      <c r="AI387">
        <v>7.4775577258495698</v>
      </c>
      <c r="AJ387">
        <v>41.433183964755003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0.08</v>
      </c>
      <c r="AM387" t="s">
        <v>3133</v>
      </c>
      <c r="AN387">
        <v>-0.38</v>
      </c>
      <c r="AO387" t="s">
        <v>3132</v>
      </c>
      <c r="AP387">
        <v>9.4801764437372996E-2</v>
      </c>
      <c r="AQ387">
        <f>(Table2[[#This Row],[Sharpe Ratio]]-AVERAGE(Table2[Sharpe Ratio]))/_xlfn.STDEV.P(Table2[Sharpe Ratio])</f>
        <v>0.34090167998052001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-0.73190349103934371</v>
      </c>
      <c r="AS387">
        <f>_xlfn.RANK.AVG(Table2[[#This Row],[1Y Return vs Nifty Z-Score]],Table2[1Y Return vs Nifty Z-Score])</f>
        <v>466</v>
      </c>
      <c r="AT387">
        <f>_xlfn.RANK.AVG(Table2[[#This Row],[6M Return vs Nifty Z-Score]],Table2[6M Return vs Nifty Z-Score])</f>
        <v>456</v>
      </c>
      <c r="AU387">
        <f>_xlfn.RANK.AVG(Table2[[#This Row],[Sharpe Ratio Z-Score]],Table2[Sharpe Ratio Z-Score])</f>
        <v>253</v>
      </c>
      <c r="AV387">
        <f>(Table2[[#This Row],[Rank 1Y]]+Table2[[#This Row],[Rank 6M]]+Table2[[#This Row],[Rank Sharpe]])/3</f>
        <v>391.66666666666669</v>
      </c>
    </row>
    <row r="388" spans="1:48" x14ac:dyDescent="0.3">
      <c r="A388" t="s">
        <v>207</v>
      </c>
      <c r="B388" t="s">
        <v>208</v>
      </c>
      <c r="C388" t="s">
        <v>3088</v>
      </c>
      <c r="D388" t="s">
        <v>34</v>
      </c>
      <c r="E388">
        <v>126620.80295281499</v>
      </c>
      <c r="F388">
        <v>244.85</v>
      </c>
      <c r="G388">
        <v>4.4046623732778798</v>
      </c>
      <c r="H388">
        <f>(Table2[[#This Row],[1Y Return vs Nifty]]-AVERAGE(Table2[1Y Return vs Nifty]))/_xlfn.STDEV.P(Table2[1Y Return vs Nifty])</f>
        <v>-0.44712385077464589</v>
      </c>
      <c r="I388">
        <v>-4.0391438866989899</v>
      </c>
      <c r="J388">
        <f>(Table2[[#This Row],[1M Return vs Nifty]]-AVERAGE(Table2[1M Return vs Nifty]))/_xlfn.STDEV.P(Table2[1M Return vs Nifty])</f>
        <v>-0.35476223598374224</v>
      </c>
      <c r="K388">
        <v>-16.501194204632299</v>
      </c>
      <c r="L388">
        <f>(Table2[[#This Row],[6M Return vs Nifty]]-AVERAGE(Table2[6M Return vs Nifty]))/_xlfn.STDEV.P(Table2[6M Return vs Nifty])</f>
        <v>-0.82140298295849878</v>
      </c>
      <c r="M388">
        <v>2.58851298902949</v>
      </c>
      <c r="N388">
        <f>(Table2[[#This Row],[1W Return vs Nifty]]-AVERAGE(Table2[1W Return vs Nifty]))/_xlfn.STDEV.P(Table2[1W Return vs Nifty])</f>
        <v>0.58836287249586816</v>
      </c>
      <c r="O388">
        <v>249.74</v>
      </c>
      <c r="P388">
        <v>257.482444237923</v>
      </c>
      <c r="Q388">
        <v>246.41003343314401</v>
      </c>
      <c r="R388">
        <v>43.949941460671297</v>
      </c>
      <c r="S388" s="1">
        <f>(Table2[[#This Row],[Close Price]]-Table2[[#This Row],[20D EMA]])/Table2[[#This Row],[20D EMA]]</f>
        <v>-1.9580363578121304E-2</v>
      </c>
      <c r="T388" s="1">
        <f>(Table2[[#This Row],[Close Price]]-Table2[[#This Row],[50D EMA]])/Table2[[#This Row],[50D EMA]]</f>
        <v>-4.9061380768353202E-2</v>
      </c>
      <c r="U388" s="1">
        <f>(Table2[[#This Row],[Close Price]]-Table2[[#This Row],[200D EMA]])/Table2[[#This Row],[200D EMA]]</f>
        <v>-6.3310467167615649E-3</v>
      </c>
      <c r="V388">
        <v>1.02567685542271</v>
      </c>
      <c r="W388">
        <v>243.8</v>
      </c>
      <c r="X388">
        <v>246.55</v>
      </c>
      <c r="Y388">
        <v>242.5</v>
      </c>
      <c r="Z388">
        <v>246.95</v>
      </c>
      <c r="AA388">
        <v>231.25</v>
      </c>
      <c r="AB388">
        <v>258.45</v>
      </c>
      <c r="AC388" s="1">
        <f>(Table2[[#This Row],[Close Price]]/Table2[[#This Row],[Day Low]])-1</f>
        <v>4.3068088597211229E-3</v>
      </c>
      <c r="AD388" s="1">
        <f>(Table2[[#This Row],[Day High]]/Table2[[#This Row],[Close Price]])-1</f>
        <v>6.9430263426588645E-3</v>
      </c>
      <c r="AE388" s="1">
        <f>(Table2[[#This Row],[Close Price]]/Table2[[#This Row],[Current Week Low]])-1</f>
        <v>9.6907216494845905E-3</v>
      </c>
      <c r="AF388" s="1">
        <f>(Table2[[#This Row],[Current Week High]]/Table2[[#This Row],[Close Price]])-1</f>
        <v>8.5766795997548329E-3</v>
      </c>
      <c r="AG388" s="1">
        <f>(Table2[[#This Row],[Close Price]]/Table2[[#This Row],[Current Month Low]])-1</f>
        <v>5.8810810810810743E-2</v>
      </c>
      <c r="AH388" s="1">
        <f>(Table2[[#This Row],[Current Month High]]/Table2[[#This Row],[Close Price]])-1</f>
        <v>5.554421074127025E-2</v>
      </c>
      <c r="AI388">
        <v>22.4014702879313</v>
      </c>
      <c r="AJ388">
        <v>31.816958277254301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-0.12</v>
      </c>
      <c r="AM388" t="s">
        <v>3132</v>
      </c>
      <c r="AN388">
        <v>-0.2</v>
      </c>
      <c r="AO388" t="s">
        <v>3132</v>
      </c>
      <c r="AP388">
        <v>0.153815229566169</v>
      </c>
      <c r="AQ388">
        <f>(Table2[[#This Row],[Sharpe Ratio]]-AVERAGE(Table2[Sharpe Ratio]))/_xlfn.STDEV.P(Table2[Sharpe Ratio])</f>
        <v>1.01465856454159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458</v>
      </c>
      <c r="AT388">
        <f>_xlfn.RANK.AVG(Table2[[#This Row],[6M Return vs Nifty Z-Score]],Table2[6M Return vs Nifty Z-Score])</f>
        <v>608</v>
      </c>
      <c r="AU388">
        <f>_xlfn.RANK.AVG(Table2[[#This Row],[Sharpe Ratio Z-Score]],Table2[Sharpe Ratio Z-Score])</f>
        <v>111</v>
      </c>
      <c r="AV388">
        <f>(Table2[[#This Row],[Rank 1Y]]+Table2[[#This Row],[Rank 6M]]+Table2[[#This Row],[Rank Sharpe]])/3</f>
        <v>392.33333333333331</v>
      </c>
    </row>
    <row r="389" spans="1:48" x14ac:dyDescent="0.3">
      <c r="A389" t="s">
        <v>951</v>
      </c>
      <c r="B389" t="s">
        <v>952</v>
      </c>
      <c r="C389" t="s">
        <v>3093</v>
      </c>
      <c r="D389" t="s">
        <v>206</v>
      </c>
      <c r="E389">
        <v>15364.4990888549</v>
      </c>
      <c r="F389">
        <v>632.04999999999995</v>
      </c>
      <c r="G389">
        <v>-1.3371997775720801</v>
      </c>
      <c r="H389">
        <f>(Table2[[#This Row],[1Y Return vs Nifty]]-AVERAGE(Table2[1Y Return vs Nifty]))/_xlfn.STDEV.P(Table2[1Y Return vs Nifty])</f>
        <v>-0.53351074091733408</v>
      </c>
      <c r="I389">
        <v>-4.0955594344764004</v>
      </c>
      <c r="J389">
        <f>(Table2[[#This Row],[1M Return vs Nifty]]-AVERAGE(Table2[1M Return vs Nifty]))/_xlfn.STDEV.P(Table2[1M Return vs Nifty])</f>
        <v>-0.36014904211107601</v>
      </c>
      <c r="K389">
        <v>8.8440941173702505</v>
      </c>
      <c r="L389">
        <f>(Table2[[#This Row],[6M Return vs Nifty]]-AVERAGE(Table2[6M Return vs Nifty]))/_xlfn.STDEV.P(Table2[6M Return vs Nifty])</f>
        <v>3.9134496000078952E-3</v>
      </c>
      <c r="M389">
        <v>-1.42295909460742</v>
      </c>
      <c r="N389">
        <f>(Table2[[#This Row],[1W Return vs Nifty]]-AVERAGE(Table2[1W Return vs Nifty]))/_xlfn.STDEV.P(Table2[1W Return vs Nifty])</f>
        <v>-0.18741402690082209</v>
      </c>
      <c r="O389">
        <v>649.79999999999995</v>
      </c>
      <c r="P389">
        <v>645.00124079725504</v>
      </c>
      <c r="Q389">
        <v>597.20218803809098</v>
      </c>
      <c r="R389">
        <v>39.769976473305697</v>
      </c>
      <c r="S389" s="1">
        <f>(Table2[[#This Row],[Close Price]]-Table2[[#This Row],[20D EMA]])/Table2[[#This Row],[20D EMA]]</f>
        <v>-2.7316097260695602E-2</v>
      </c>
      <c r="T389" s="1">
        <f>(Table2[[#This Row],[Close Price]]-Table2[[#This Row],[50D EMA]])/Table2[[#This Row],[50D EMA]]</f>
        <v>-2.0079404469434316E-2</v>
      </c>
      <c r="U389" s="1">
        <f>(Table2[[#This Row],[Close Price]]-Table2[[#This Row],[200D EMA]])/Table2[[#This Row],[200D EMA]]</f>
        <v>5.8351782126568996E-2</v>
      </c>
      <c r="V389">
        <v>0.53321492453429598</v>
      </c>
      <c r="W389">
        <v>627.29999999999995</v>
      </c>
      <c r="X389">
        <v>636.54999999999995</v>
      </c>
      <c r="Y389">
        <v>630.15</v>
      </c>
      <c r="Z389">
        <v>640</v>
      </c>
      <c r="AA389">
        <v>606.29999999999995</v>
      </c>
      <c r="AB389">
        <v>678</v>
      </c>
      <c r="AC389" s="1">
        <f>(Table2[[#This Row],[Close Price]]/Table2[[#This Row],[Day Low]])-1</f>
        <v>7.5721345448749311E-3</v>
      </c>
      <c r="AD389" s="1">
        <f>(Table2[[#This Row],[Day High]]/Table2[[#This Row],[Close Price]])-1</f>
        <v>7.119689897951087E-3</v>
      </c>
      <c r="AE389" s="1">
        <f>(Table2[[#This Row],[Close Price]]/Table2[[#This Row],[Current Week Low]])-1</f>
        <v>3.0151551217962869E-3</v>
      </c>
      <c r="AF389" s="1">
        <f>(Table2[[#This Row],[Current Week High]]/Table2[[#This Row],[Close Price]])-1</f>
        <v>1.2578118819713602E-2</v>
      </c>
      <c r="AG389" s="1">
        <f>(Table2[[#This Row],[Close Price]]/Table2[[#This Row],[Current Month Low]])-1</f>
        <v>4.2470724063994769E-2</v>
      </c>
      <c r="AH389" s="1">
        <f>(Table2[[#This Row],[Current Month High]]/Table2[[#This Row],[Close Price]])-1</f>
        <v>7.2699944624634139E-2</v>
      </c>
      <c r="AI389">
        <v>14.231469029348901</v>
      </c>
      <c r="AJ389">
        <v>28.569975589910399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0.04</v>
      </c>
      <c r="AM389" t="s">
        <v>3133</v>
      </c>
      <c r="AN389">
        <v>-6.44</v>
      </c>
      <c r="AO389" t="s">
        <v>3132</v>
      </c>
      <c r="AP389">
        <v>6.1013616353628002E-2</v>
      </c>
      <c r="AQ389">
        <f>(Table2[[#This Row],[Sharpe Ratio]]-AVERAGE(Table2[Sharpe Ratio]))/_xlfn.STDEV.P(Table2[Sharpe Ratio])</f>
        <v>-4.4857694397985808E-2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-1.1220180547272101</v>
      </c>
      <c r="AS389">
        <f>_xlfn.RANK.AVG(Table2[[#This Row],[1Y Return vs Nifty Z-Score]],Table2[1Y Return vs Nifty Z-Score])</f>
        <v>501</v>
      </c>
      <c r="AT389">
        <f>_xlfn.RANK.AVG(Table2[[#This Row],[6M Return vs Nifty Z-Score]],Table2[6M Return vs Nifty Z-Score])</f>
        <v>316</v>
      </c>
      <c r="AU389">
        <f>_xlfn.RANK.AVG(Table2[[#This Row],[Sharpe Ratio Z-Score]],Table2[Sharpe Ratio Z-Score])</f>
        <v>361</v>
      </c>
      <c r="AV389">
        <f>(Table2[[#This Row],[Rank 1Y]]+Table2[[#This Row],[Rank 6M]]+Table2[[#This Row],[Rank Sharpe]])/3</f>
        <v>392.66666666666669</v>
      </c>
    </row>
    <row r="390" spans="1:48" x14ac:dyDescent="0.3">
      <c r="A390" t="s">
        <v>164</v>
      </c>
      <c r="B390" t="s">
        <v>165</v>
      </c>
      <c r="C390" t="s">
        <v>3097</v>
      </c>
      <c r="D390" t="s">
        <v>78</v>
      </c>
      <c r="E390">
        <v>156519.18140951</v>
      </c>
      <c r="F390">
        <v>635.45000000000005</v>
      </c>
      <c r="G390">
        <v>18.7921175141575</v>
      </c>
      <c r="H390">
        <f>(Table2[[#This Row],[1Y Return vs Nifty]]-AVERAGE(Table2[1Y Return vs Nifty]))/_xlfn.STDEV.P(Table2[1Y Return vs Nifty])</f>
        <v>-0.23066314969284807</v>
      </c>
      <c r="I390">
        <v>-6.4802529302809999</v>
      </c>
      <c r="J390">
        <f>(Table2[[#This Row],[1M Return vs Nifty]]-AVERAGE(Table2[1M Return vs Nifty]))/_xlfn.STDEV.P(Table2[1M Return vs Nifty])</f>
        <v>-0.58785012879904242</v>
      </c>
      <c r="K390">
        <v>0.13451236457287399</v>
      </c>
      <c r="L390">
        <f>(Table2[[#This Row],[6M Return vs Nifty]]-AVERAGE(Table2[6M Return vs Nifty]))/_xlfn.STDEV.P(Table2[6M Return vs Nifty])</f>
        <v>-0.2796959080830636</v>
      </c>
      <c r="M390">
        <v>-3.4844390558090499</v>
      </c>
      <c r="N390">
        <f>(Table2[[#This Row],[1W Return vs Nifty]]-AVERAGE(Table2[1W Return vs Nifty]))/_xlfn.STDEV.P(Table2[1W Return vs Nifty])</f>
        <v>-0.58608276972789108</v>
      </c>
      <c r="O390">
        <v>656.85</v>
      </c>
      <c r="P390">
        <v>655.96891846691096</v>
      </c>
      <c r="Q390">
        <v>590.17726400707602</v>
      </c>
      <c r="R390">
        <v>35.524359900034703</v>
      </c>
      <c r="S390" s="1">
        <f>(Table2[[#This Row],[Close Price]]-Table2[[#This Row],[20D EMA]])/Table2[[#This Row],[20D EMA]]</f>
        <v>-3.2579736621755312E-2</v>
      </c>
      <c r="T390" s="1">
        <f>(Table2[[#This Row],[Close Price]]-Table2[[#This Row],[50D EMA]])/Table2[[#This Row],[50D EMA]]</f>
        <v>-3.1280321200075206E-2</v>
      </c>
      <c r="U390" s="1">
        <f>(Table2[[#This Row],[Close Price]]-Table2[[#This Row],[200D EMA]])/Table2[[#This Row],[200D EMA]]</f>
        <v>7.6710403388872708E-2</v>
      </c>
      <c r="V390">
        <v>0.82428235567685004</v>
      </c>
      <c r="W390">
        <v>632.70000000000005</v>
      </c>
      <c r="X390">
        <v>638.95000000000005</v>
      </c>
      <c r="Y390">
        <v>617.75</v>
      </c>
      <c r="Z390">
        <v>641</v>
      </c>
      <c r="AA390">
        <v>617.75</v>
      </c>
      <c r="AB390">
        <v>681</v>
      </c>
      <c r="AC390" s="1">
        <f>(Table2[[#This Row],[Close Price]]/Table2[[#This Row],[Day Low]])-1</f>
        <v>4.346451714872801E-3</v>
      </c>
      <c r="AD390" s="1">
        <f>(Table2[[#This Row],[Day High]]/Table2[[#This Row],[Close Price]])-1</f>
        <v>5.5079077818869226E-3</v>
      </c>
      <c r="AE390" s="1">
        <f>(Table2[[#This Row],[Close Price]]/Table2[[#This Row],[Current Week Low]])-1</f>
        <v>2.8652367462565831E-2</v>
      </c>
      <c r="AF390" s="1">
        <f>(Table2[[#This Row],[Current Week High]]/Table2[[#This Row],[Close Price]])-1</f>
        <v>8.7339680541347331E-3</v>
      </c>
      <c r="AG390" s="1">
        <f>(Table2[[#This Row],[Close Price]]/Table2[[#This Row],[Current Month Low]])-1</f>
        <v>2.8652367462565831E-2</v>
      </c>
      <c r="AH390" s="1">
        <f>(Table2[[#This Row],[Current Month High]]/Table2[[#This Row],[Close Price]])-1</f>
        <v>7.1681485561413183E-2</v>
      </c>
      <c r="AI390">
        <v>11.2518687544259</v>
      </c>
      <c r="AJ390">
        <v>57.270139834178899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-0.05</v>
      </c>
      <c r="AM390" t="s">
        <v>3132</v>
      </c>
      <c r="AN390">
        <v>-5.98</v>
      </c>
      <c r="AO390" t="s">
        <v>3132</v>
      </c>
      <c r="AP390">
        <v>4.0069760116769999E-2</v>
      </c>
      <c r="AQ390">
        <f>(Table2[[#This Row],[Sharpe Ratio]]-AVERAGE(Table2[Sharpe Ratio]))/_xlfn.STDEV.P(Table2[Sharpe Ratio])</f>
        <v>-0.28397375541970671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-1.9682657117225517</v>
      </c>
      <c r="AS390">
        <f>_xlfn.RANK.AVG(Table2[[#This Row],[1Y Return vs Nifty Z-Score]],Table2[1Y Return vs Nifty Z-Score])</f>
        <v>357</v>
      </c>
      <c r="AT390">
        <f>_xlfn.RANK.AVG(Table2[[#This Row],[6M Return vs Nifty Z-Score]],Table2[6M Return vs Nifty Z-Score])</f>
        <v>407</v>
      </c>
      <c r="AU390">
        <f>_xlfn.RANK.AVG(Table2[[#This Row],[Sharpe Ratio Z-Score]],Table2[Sharpe Ratio Z-Score])</f>
        <v>417</v>
      </c>
      <c r="AV390">
        <f>(Table2[[#This Row],[Rank 1Y]]+Table2[[#This Row],[Rank 6M]]+Table2[[#This Row],[Rank Sharpe]])/3</f>
        <v>393.66666666666669</v>
      </c>
    </row>
    <row r="391" spans="1:48" x14ac:dyDescent="0.3">
      <c r="A391" t="s">
        <v>1565</v>
      </c>
      <c r="B391" t="s">
        <v>1566</v>
      </c>
      <c r="C391" t="s">
        <v>3102</v>
      </c>
      <c r="D391" t="s">
        <v>302</v>
      </c>
      <c r="E391">
        <v>6032.0727440699902</v>
      </c>
      <c r="F391">
        <v>616.04999999999995</v>
      </c>
      <c r="G391">
        <v>-6.57201074400243</v>
      </c>
      <c r="H391">
        <f>(Table2[[#This Row],[1Y Return vs Nifty]]-AVERAGE(Table2[1Y Return vs Nifty]))/_xlfn.STDEV.P(Table2[1Y Return vs Nifty])</f>
        <v>-0.61226899529441225</v>
      </c>
      <c r="I391">
        <v>12.4027123209606</v>
      </c>
      <c r="J391">
        <f>(Table2[[#This Row],[1M Return vs Nifty]]-AVERAGE(Table2[1M Return vs Nifty]))/_xlfn.STDEV.P(Table2[1M Return vs Nifty])</f>
        <v>1.2151789460750448</v>
      </c>
      <c r="K391">
        <v>9.5982435092046199</v>
      </c>
      <c r="L391">
        <f>(Table2[[#This Row],[6M Return vs Nifty]]-AVERAGE(Table2[6M Return vs Nifty]))/_xlfn.STDEV.P(Table2[6M Return vs Nifty])</f>
        <v>2.8470751050967753E-2</v>
      </c>
      <c r="M391">
        <v>-0.74715316553057698</v>
      </c>
      <c r="N391">
        <f>(Table2[[#This Row],[1W Return vs Nifty]]-AVERAGE(Table2[1W Return vs Nifty]))/_xlfn.STDEV.P(Table2[1W Return vs Nifty])</f>
        <v>-5.6720202458745678E-2</v>
      </c>
      <c r="O391">
        <v>581.74</v>
      </c>
      <c r="P391">
        <v>553.92513879862202</v>
      </c>
      <c r="Q391">
        <v>536.29115777080699</v>
      </c>
      <c r="R391">
        <v>69.198709961546896</v>
      </c>
      <c r="S391" s="1">
        <f>(Table2[[#This Row],[Close Price]]-Table2[[#This Row],[20D EMA]])/Table2[[#This Row],[20D EMA]]</f>
        <v>5.8978237700690939E-2</v>
      </c>
      <c r="T391" s="1">
        <f>(Table2[[#This Row],[Close Price]]-Table2[[#This Row],[50D EMA]])/Table2[[#This Row],[50D EMA]]</f>
        <v>0.11215389382059308</v>
      </c>
      <c r="U391" s="1">
        <f>(Table2[[#This Row],[Close Price]]-Table2[[#This Row],[200D EMA]])/Table2[[#This Row],[200D EMA]]</f>
        <v>0.14872302306964241</v>
      </c>
      <c r="V391">
        <v>2.9959071973467899</v>
      </c>
      <c r="W391">
        <v>628.1</v>
      </c>
      <c r="X391">
        <v>645.5</v>
      </c>
      <c r="Y391">
        <v>612.79999999999995</v>
      </c>
      <c r="Z391">
        <v>635</v>
      </c>
      <c r="AA391">
        <v>538</v>
      </c>
      <c r="AB391">
        <v>662</v>
      </c>
      <c r="AC391" s="1">
        <f>(Table2[[#This Row],[Close Price]]/Table2[[#This Row],[Day Low]])-1</f>
        <v>-1.9184843177838085E-2</v>
      </c>
      <c r="AD391" s="1">
        <f>(Table2[[#This Row],[Day High]]/Table2[[#This Row],[Close Price]])-1</f>
        <v>4.7804561318074867E-2</v>
      </c>
      <c r="AE391" s="1">
        <f>(Table2[[#This Row],[Close Price]]/Table2[[#This Row],[Current Week Low]])-1</f>
        <v>5.3035248041775063E-3</v>
      </c>
      <c r="AF391" s="1">
        <f>(Table2[[#This Row],[Current Week High]]/Table2[[#This Row],[Close Price]])-1</f>
        <v>3.0760490219949865E-2</v>
      </c>
      <c r="AG391" s="1">
        <f>(Table2[[#This Row],[Close Price]]/Table2[[#This Row],[Current Month Low]])-1</f>
        <v>0.14507434944237918</v>
      </c>
      <c r="AH391" s="1">
        <f>(Table2[[#This Row],[Current Month High]]/Table2[[#This Row],[Close Price]])-1</f>
        <v>7.4588101615128632E-2</v>
      </c>
      <c r="AI391">
        <v>7.4588101615128597</v>
      </c>
      <c r="AJ391">
        <v>41.636969766639801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0.19</v>
      </c>
      <c r="AM391" t="s">
        <v>3133</v>
      </c>
      <c r="AN391">
        <v>17.91</v>
      </c>
      <c r="AO391" t="s">
        <v>3133</v>
      </c>
      <c r="AP391">
        <v>6.6814387789682003E-2</v>
      </c>
      <c r="AQ391">
        <f>(Table2[[#This Row],[Sharpe Ratio]]-AVERAGE(Table2[Sharpe Ratio]))/_xlfn.STDEV.P(Table2[Sharpe Ratio])</f>
        <v>2.1369728144933185E-2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0.59603022751778789</v>
      </c>
      <c r="AS391">
        <f>_xlfn.RANK.AVG(Table2[[#This Row],[1Y Return vs Nifty Z-Score]],Table2[1Y Return vs Nifty Z-Score])</f>
        <v>532</v>
      </c>
      <c r="AT391">
        <f>_xlfn.RANK.AVG(Table2[[#This Row],[6M Return vs Nifty Z-Score]],Table2[6M Return vs Nifty Z-Score])</f>
        <v>308</v>
      </c>
      <c r="AU391">
        <f>_xlfn.RANK.AVG(Table2[[#This Row],[Sharpe Ratio Z-Score]],Table2[Sharpe Ratio Z-Score])</f>
        <v>341</v>
      </c>
      <c r="AV391">
        <f>(Table2[[#This Row],[Rank 1Y]]+Table2[[#This Row],[Rank 6M]]+Table2[[#This Row],[Rank Sharpe]])/3</f>
        <v>393.66666666666669</v>
      </c>
    </row>
    <row r="392" spans="1:48" x14ac:dyDescent="0.3">
      <c r="A392" t="s">
        <v>1705</v>
      </c>
      <c r="B392" t="s">
        <v>1706</v>
      </c>
      <c r="C392" t="s">
        <v>3090</v>
      </c>
      <c r="D392" t="s">
        <v>267</v>
      </c>
      <c r="E392">
        <v>4644.6737508599999</v>
      </c>
      <c r="F392">
        <v>240.9</v>
      </c>
      <c r="G392">
        <v>-7.3734954809294697</v>
      </c>
      <c r="H392">
        <f>(Table2[[#This Row],[1Y Return vs Nifty]]-AVERAGE(Table2[1Y Return vs Nifty]))/_xlfn.STDEV.P(Table2[1Y Return vs Nifty])</f>
        <v>-0.62432741329556674</v>
      </c>
      <c r="I392">
        <v>0.57085264042085804</v>
      </c>
      <c r="J392">
        <f>(Table2[[#This Row],[1M Return vs Nifty]]-AVERAGE(Table2[1M Return vs Nifty]))/_xlfn.STDEV.P(Table2[1M Return vs Nifty])</f>
        <v>8.54206305773835E-2</v>
      </c>
      <c r="K392">
        <v>-13.3551027272912</v>
      </c>
      <c r="L392">
        <f>(Table2[[#This Row],[6M Return vs Nifty]]-AVERAGE(Table2[6M Return vs Nifty]))/_xlfn.STDEV.P(Table2[6M Return vs Nifty])</f>
        <v>-0.71895707815781018</v>
      </c>
      <c r="M392">
        <v>-1.6049795737175401</v>
      </c>
      <c r="N392">
        <f>(Table2[[#This Row],[1W Return vs Nifty]]-AVERAGE(Table2[1W Return vs Nifty]))/_xlfn.STDEV.P(Table2[1W Return vs Nifty])</f>
        <v>-0.22261489081478128</v>
      </c>
      <c r="O392">
        <v>243.38</v>
      </c>
      <c r="P392">
        <v>243.38937304515699</v>
      </c>
      <c r="Q392">
        <v>227.75239530538701</v>
      </c>
      <c r="R392">
        <v>47.0018249191683</v>
      </c>
      <c r="S392" s="1">
        <f>(Table2[[#This Row],[Close Price]]-Table2[[#This Row],[20D EMA]])/Table2[[#This Row],[20D EMA]]</f>
        <v>-1.0189826608595571E-2</v>
      </c>
      <c r="T392" s="1">
        <f>(Table2[[#This Row],[Close Price]]-Table2[[#This Row],[50D EMA]])/Table2[[#This Row],[50D EMA]]</f>
        <v>-1.0227944688016915E-2</v>
      </c>
      <c r="U392" s="1">
        <f>(Table2[[#This Row],[Close Price]]-Table2[[#This Row],[200D EMA]])/Table2[[#This Row],[200D EMA]]</f>
        <v>5.7727624234132545E-2</v>
      </c>
      <c r="V392">
        <v>0.73158110764434103</v>
      </c>
      <c r="W392">
        <v>252.85</v>
      </c>
      <c r="X392">
        <v>260.39999999999998</v>
      </c>
      <c r="Y392">
        <v>236</v>
      </c>
      <c r="Z392">
        <v>245.6</v>
      </c>
      <c r="AA392">
        <v>231</v>
      </c>
      <c r="AB392">
        <v>259.85000000000002</v>
      </c>
      <c r="AC392" s="1">
        <f>(Table2[[#This Row],[Close Price]]/Table2[[#This Row],[Day Low]])-1</f>
        <v>-4.7261222068419984E-2</v>
      </c>
      <c r="AD392" s="1">
        <f>(Table2[[#This Row],[Day High]]/Table2[[#This Row],[Close Price]])-1</f>
        <v>8.0946450809464388E-2</v>
      </c>
      <c r="AE392" s="1">
        <f>(Table2[[#This Row],[Close Price]]/Table2[[#This Row],[Current Week Low]])-1</f>
        <v>2.0762711864406702E-2</v>
      </c>
      <c r="AF392" s="1">
        <f>(Table2[[#This Row],[Current Week High]]/Table2[[#This Row],[Close Price]])-1</f>
        <v>1.9510170195101706E-2</v>
      </c>
      <c r="AG392" s="1">
        <f>(Table2[[#This Row],[Close Price]]/Table2[[#This Row],[Current Month Low]])-1</f>
        <v>4.2857142857142927E-2</v>
      </c>
      <c r="AH392" s="1">
        <f>(Table2[[#This Row],[Current Month High]]/Table2[[#This Row],[Close Price]])-1</f>
        <v>7.8663345786633476E-2</v>
      </c>
      <c r="AI392">
        <v>20.9630552096305</v>
      </c>
      <c r="AJ392">
        <v>36.1016949152542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-0.04</v>
      </c>
      <c r="AM392" t="s">
        <v>3132</v>
      </c>
      <c r="AN392">
        <v>-6.39</v>
      </c>
      <c r="AO392" t="s">
        <v>3132</v>
      </c>
      <c r="AP392">
        <v>0.174767203738495</v>
      </c>
      <c r="AQ392">
        <f>(Table2[[#This Row],[Sharpe Ratio]]-AVERAGE(Table2[Sharpe Ratio]))/_xlfn.STDEV.P(Table2[Sharpe Ratio])</f>
        <v>1.2538673080536213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544</v>
      </c>
      <c r="AT392">
        <f>_xlfn.RANK.AVG(Table2[[#This Row],[6M Return vs Nifty Z-Score]],Table2[6M Return vs Nifty Z-Score])</f>
        <v>561</v>
      </c>
      <c r="AU392">
        <f>_xlfn.RANK.AVG(Table2[[#This Row],[Sharpe Ratio Z-Score]],Table2[Sharpe Ratio Z-Score])</f>
        <v>79</v>
      </c>
      <c r="AV392">
        <f>(Table2[[#This Row],[Rank 1Y]]+Table2[[#This Row],[Rank 6M]]+Table2[[#This Row],[Rank Sharpe]])/3</f>
        <v>394.66666666666669</v>
      </c>
    </row>
    <row r="393" spans="1:48" x14ac:dyDescent="0.3">
      <c r="A393" t="s">
        <v>1275</v>
      </c>
      <c r="B393" t="s">
        <v>1276</v>
      </c>
      <c r="C393" t="s">
        <v>3096</v>
      </c>
      <c r="D393" t="s">
        <v>311</v>
      </c>
      <c r="E393">
        <v>8787.8943560000007</v>
      </c>
      <c r="F393">
        <v>436</v>
      </c>
      <c r="G393">
        <v>2.52330066503561</v>
      </c>
      <c r="H393">
        <f>(Table2[[#This Row],[1Y Return vs Nifty]]-AVERAGE(Table2[1Y Return vs Nifty]))/_xlfn.STDEV.P(Table2[1Y Return vs Nifty])</f>
        <v>-0.47542912577755186</v>
      </c>
      <c r="I393">
        <v>-3.9676467452860602</v>
      </c>
      <c r="J393">
        <f>(Table2[[#This Row],[1M Return vs Nifty]]-AVERAGE(Table2[1M Return vs Nifty]))/_xlfn.STDEV.P(Table2[1M Return vs Nifty])</f>
        <v>-0.34793537256357993</v>
      </c>
      <c r="K393">
        <v>-1.6641869529267601</v>
      </c>
      <c r="L393">
        <f>(Table2[[#This Row],[6M Return vs Nifty]]-AVERAGE(Table2[6M Return vs Nifty]))/_xlfn.STDEV.P(Table2[6M Return vs Nifty])</f>
        <v>-0.33826679846332852</v>
      </c>
      <c r="M393">
        <v>-1.7494256032483</v>
      </c>
      <c r="N393">
        <f>(Table2[[#This Row],[1W Return vs Nifty]]-AVERAGE(Table2[1W Return vs Nifty]))/_xlfn.STDEV.P(Table2[1W Return vs Nifty])</f>
        <v>-0.25054924772496096</v>
      </c>
      <c r="O393">
        <v>440.62</v>
      </c>
      <c r="P393">
        <v>438.582542368921</v>
      </c>
      <c r="Q393">
        <v>409.24516933253199</v>
      </c>
      <c r="R393">
        <v>48.0280445167867</v>
      </c>
      <c r="S393" s="1">
        <f>(Table2[[#This Row],[Close Price]]-Table2[[#This Row],[20D EMA]])/Table2[[#This Row],[20D EMA]]</f>
        <v>-1.0485225364259464E-2</v>
      </c>
      <c r="T393" s="1">
        <f>(Table2[[#This Row],[Close Price]]-Table2[[#This Row],[50D EMA]])/Table2[[#This Row],[50D EMA]]</f>
        <v>-5.8883838717607882E-3</v>
      </c>
      <c r="U393" s="1">
        <f>(Table2[[#This Row],[Close Price]]-Table2[[#This Row],[200D EMA]])/Table2[[#This Row],[200D EMA]]</f>
        <v>6.5376045149425785E-2</v>
      </c>
      <c r="V393">
        <v>0.79388259268461203</v>
      </c>
      <c r="W393">
        <v>432</v>
      </c>
      <c r="X393">
        <v>438</v>
      </c>
      <c r="Y393">
        <v>428.15</v>
      </c>
      <c r="Z393">
        <v>440.05</v>
      </c>
      <c r="AA393">
        <v>411</v>
      </c>
      <c r="AB393">
        <v>458.75</v>
      </c>
      <c r="AC393" s="1">
        <f>(Table2[[#This Row],[Close Price]]/Table2[[#This Row],[Day Low]])-1</f>
        <v>9.2592592592593004E-3</v>
      </c>
      <c r="AD393" s="1">
        <f>(Table2[[#This Row],[Day High]]/Table2[[#This Row],[Close Price]])-1</f>
        <v>4.5871559633028358E-3</v>
      </c>
      <c r="AE393" s="1">
        <f>(Table2[[#This Row],[Close Price]]/Table2[[#This Row],[Current Week Low]])-1</f>
        <v>1.8334695784187893E-2</v>
      </c>
      <c r="AF393" s="1">
        <f>(Table2[[#This Row],[Current Week High]]/Table2[[#This Row],[Close Price]])-1</f>
        <v>9.288990825688126E-3</v>
      </c>
      <c r="AG393" s="1">
        <f>(Table2[[#This Row],[Close Price]]/Table2[[#This Row],[Current Month Low]])-1</f>
        <v>6.0827250608272543E-2</v>
      </c>
      <c r="AH393" s="1">
        <f>(Table2[[#This Row],[Current Month High]]/Table2[[#This Row],[Close Price]])-1</f>
        <v>5.2178899082568897E-2</v>
      </c>
      <c r="AI393">
        <v>15.825688073394501</v>
      </c>
      <c r="AJ393">
        <v>31.543219188414501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-0.01</v>
      </c>
      <c r="AM393" t="s">
        <v>3132</v>
      </c>
      <c r="AN393">
        <v>-8.6199999999999992</v>
      </c>
      <c r="AO393" t="s">
        <v>3132</v>
      </c>
      <c r="AP393">
        <v>8.3381710749820995E-2</v>
      </c>
      <c r="AQ393">
        <f>(Table2[[#This Row],[Sharpe Ratio]]-AVERAGE(Table2[Sharpe Ratio]))/_xlfn.STDEV.P(Table2[Sharpe Ratio])</f>
        <v>0.21051889738586277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-1.2016616471435584</v>
      </c>
      <c r="AS393">
        <f>_xlfn.RANK.AVG(Table2[[#This Row],[1Y Return vs Nifty Z-Score]],Table2[1Y Return vs Nifty Z-Score])</f>
        <v>472</v>
      </c>
      <c r="AT393">
        <f>_xlfn.RANK.AVG(Table2[[#This Row],[6M Return vs Nifty Z-Score]],Table2[6M Return vs Nifty Z-Score])</f>
        <v>430</v>
      </c>
      <c r="AU393">
        <f>_xlfn.RANK.AVG(Table2[[#This Row],[Sharpe Ratio Z-Score]],Table2[Sharpe Ratio Z-Score])</f>
        <v>283</v>
      </c>
      <c r="AV393">
        <f>(Table2[[#This Row],[Rank 1Y]]+Table2[[#This Row],[Rank 6M]]+Table2[[#This Row],[Rank Sharpe]])/3</f>
        <v>395</v>
      </c>
    </row>
    <row r="394" spans="1:48" x14ac:dyDescent="0.3">
      <c r="A394" t="s">
        <v>908</v>
      </c>
      <c r="B394" t="s">
        <v>909</v>
      </c>
      <c r="C394" t="s">
        <v>3091</v>
      </c>
      <c r="D394" t="s">
        <v>577</v>
      </c>
      <c r="E394">
        <v>16237.19850459</v>
      </c>
      <c r="F394">
        <v>675.7</v>
      </c>
      <c r="G394">
        <v>19.155760816129799</v>
      </c>
      <c r="H394">
        <f>(Table2[[#This Row],[1Y Return vs Nifty]]-AVERAGE(Table2[1Y Return vs Nifty]))/_xlfn.STDEV.P(Table2[1Y Return vs Nifty])</f>
        <v>-0.22519209985687191</v>
      </c>
      <c r="I394">
        <v>-4.8763751461062501</v>
      </c>
      <c r="J394">
        <f>(Table2[[#This Row],[1M Return vs Nifty]]-AVERAGE(Table2[1M Return vs Nifty]))/_xlfn.STDEV.P(Table2[1M Return vs Nifty])</f>
        <v>-0.43470478118360073</v>
      </c>
      <c r="K394">
        <v>-15.7801761342924</v>
      </c>
      <c r="L394">
        <f>(Table2[[#This Row],[6M Return vs Nifty]]-AVERAGE(Table2[6M Return vs Nifty]))/_xlfn.STDEV.P(Table2[6M Return vs Nifty])</f>
        <v>-0.79792453386519901</v>
      </c>
      <c r="M394">
        <v>-3.7504784139597702</v>
      </c>
      <c r="N394">
        <f>(Table2[[#This Row],[1W Return vs Nifty]]-AVERAGE(Table2[1W Return vs Nifty]))/_xlfn.STDEV.P(Table2[1W Return vs Nifty])</f>
        <v>-0.63753200932886445</v>
      </c>
      <c r="O394">
        <v>705.13</v>
      </c>
      <c r="P394">
        <v>705.45194800591105</v>
      </c>
      <c r="Q394">
        <v>638.83110230118302</v>
      </c>
      <c r="R394">
        <v>35.784592268291703</v>
      </c>
      <c r="S394" s="1">
        <f>(Table2[[#This Row],[Close Price]]-Table2[[#This Row],[20D EMA]])/Table2[[#This Row],[20D EMA]]</f>
        <v>-4.17369846694935E-2</v>
      </c>
      <c r="T394" s="1">
        <f>(Table2[[#This Row],[Close Price]]-Table2[[#This Row],[50D EMA]])/Table2[[#This Row],[50D EMA]]</f>
        <v>-4.2174308384873453E-2</v>
      </c>
      <c r="U394" s="1">
        <f>(Table2[[#This Row],[Close Price]]-Table2[[#This Row],[200D EMA]])/Table2[[#This Row],[200D EMA]]</f>
        <v>5.7713059940270144E-2</v>
      </c>
      <c r="V394">
        <v>1.5091611899667801</v>
      </c>
      <c r="W394">
        <v>677.05</v>
      </c>
      <c r="X394">
        <v>684.9</v>
      </c>
      <c r="Y394">
        <v>671.05</v>
      </c>
      <c r="Z394">
        <v>687</v>
      </c>
      <c r="AA394">
        <v>671.05</v>
      </c>
      <c r="AB394">
        <v>733.8</v>
      </c>
      <c r="AC394" s="1">
        <f>(Table2[[#This Row],[Close Price]]/Table2[[#This Row],[Day Low]])-1</f>
        <v>-1.9939443172585225E-3</v>
      </c>
      <c r="AD394" s="1">
        <f>(Table2[[#This Row],[Day High]]/Table2[[#This Row],[Close Price]])-1</f>
        <v>1.3615509841645501E-2</v>
      </c>
      <c r="AE394" s="1">
        <f>(Table2[[#This Row],[Close Price]]/Table2[[#This Row],[Current Week Low]])-1</f>
        <v>6.9294389389764621E-3</v>
      </c>
      <c r="AF394" s="1">
        <f>(Table2[[#This Row],[Current Week High]]/Table2[[#This Row],[Close Price]])-1</f>
        <v>1.6723397957673525E-2</v>
      </c>
      <c r="AG394" s="1">
        <f>(Table2[[#This Row],[Close Price]]/Table2[[#This Row],[Current Month Low]])-1</f>
        <v>6.9294389389764621E-3</v>
      </c>
      <c r="AH394" s="1">
        <f>(Table2[[#This Row],[Current Month High]]/Table2[[#This Row],[Close Price]])-1</f>
        <v>8.5984904543436214E-2</v>
      </c>
      <c r="AI394">
        <v>22.236199496818099</v>
      </c>
      <c r="AJ394">
        <v>56.3034929447143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-0.13</v>
      </c>
      <c r="AM394" t="s">
        <v>3132</v>
      </c>
      <c r="AN394">
        <v>7.0000000000000007E-2</v>
      </c>
      <c r="AO394" t="s">
        <v>3133</v>
      </c>
      <c r="AP394">
        <v>0.101424355001699</v>
      </c>
      <c r="AQ394">
        <f>(Table2[[#This Row],[Sharpe Ratio]]-AVERAGE(Table2[Sharpe Ratio]))/_xlfn.STDEV.P(Table2[Sharpe Ratio])</f>
        <v>0.41651181364417694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354</v>
      </c>
      <c r="AT394">
        <f>_xlfn.RANK.AVG(Table2[[#This Row],[6M Return vs Nifty Z-Score]],Table2[6M Return vs Nifty Z-Score])</f>
        <v>596</v>
      </c>
      <c r="AU394">
        <f>_xlfn.RANK.AVG(Table2[[#This Row],[Sharpe Ratio Z-Score]],Table2[Sharpe Ratio Z-Score])</f>
        <v>236</v>
      </c>
      <c r="AV394">
        <f>(Table2[[#This Row],[Rank 1Y]]+Table2[[#This Row],[Rank 6M]]+Table2[[#This Row],[Rank Sharpe]])/3</f>
        <v>395.33333333333331</v>
      </c>
    </row>
    <row r="395" spans="1:48" x14ac:dyDescent="0.3">
      <c r="A395" t="s">
        <v>28</v>
      </c>
      <c r="B395" t="s">
        <v>29</v>
      </c>
      <c r="C395" t="s">
        <v>3088</v>
      </c>
      <c r="D395" t="s">
        <v>24</v>
      </c>
      <c r="E395">
        <v>825799.73324352002</v>
      </c>
      <c r="F395">
        <v>1172.8</v>
      </c>
      <c r="G395">
        <v>-3.0932327838407998</v>
      </c>
      <c r="H395">
        <f>(Table2[[#This Row],[1Y Return vs Nifty]]-AVERAGE(Table2[1Y Return vs Nifty]))/_xlfn.STDEV.P(Table2[1Y Return vs Nifty])</f>
        <v>-0.55993043306842727</v>
      </c>
      <c r="I395">
        <v>-4.7875773450165697</v>
      </c>
      <c r="J395">
        <f>(Table2[[#This Row],[1M Return vs Nifty]]-AVERAGE(Table2[1M Return vs Nifty]))/_xlfn.STDEV.P(Table2[1M Return vs Nifty])</f>
        <v>-0.42622597422614722</v>
      </c>
      <c r="K395">
        <v>5.1052834650323504</v>
      </c>
      <c r="L395">
        <f>(Table2[[#This Row],[6M Return vs Nifty]]-AVERAGE(Table2[6M Return vs Nifty]))/_xlfn.STDEV.P(Table2[6M Return vs Nifty])</f>
        <v>-0.11783311845621437</v>
      </c>
      <c r="M395">
        <v>-2.3379901641299599</v>
      </c>
      <c r="N395">
        <f>(Table2[[#This Row],[1W Return vs Nifty]]-AVERAGE(Table2[1W Return vs Nifty]))/_xlfn.STDEV.P(Table2[1W Return vs Nifty])</f>
        <v>-0.36437150065750218</v>
      </c>
      <c r="O395">
        <v>1193.8699999999999</v>
      </c>
      <c r="P395">
        <v>1183.3976854130401</v>
      </c>
      <c r="Q395">
        <v>1092.58731027156</v>
      </c>
      <c r="R395">
        <v>34.127717869325302</v>
      </c>
      <c r="S395" s="1">
        <f>(Table2[[#This Row],[Close Price]]-Table2[[#This Row],[20D EMA]])/Table2[[#This Row],[20D EMA]]</f>
        <v>-1.764848769128962E-2</v>
      </c>
      <c r="T395" s="1">
        <f>(Table2[[#This Row],[Close Price]]-Table2[[#This Row],[50D EMA]])/Table2[[#This Row],[50D EMA]]</f>
        <v>-8.9553034822281684E-3</v>
      </c>
      <c r="U395" s="1">
        <f>(Table2[[#This Row],[Close Price]]-Table2[[#This Row],[200D EMA]])/Table2[[#This Row],[200D EMA]]</f>
        <v>7.3415359097025651E-2</v>
      </c>
      <c r="V395">
        <v>0.93040573364650603</v>
      </c>
      <c r="W395">
        <v>1178.1500000000001</v>
      </c>
      <c r="X395">
        <v>1189.25</v>
      </c>
      <c r="Y395">
        <v>1156</v>
      </c>
      <c r="Z395">
        <v>1178.25</v>
      </c>
      <c r="AA395">
        <v>1156</v>
      </c>
      <c r="AB395">
        <v>1222.6500000000001</v>
      </c>
      <c r="AC395" s="1">
        <f>(Table2[[#This Row],[Close Price]]/Table2[[#This Row],[Day Low]])-1</f>
        <v>-4.5410176972373595E-3</v>
      </c>
      <c r="AD395" s="1">
        <f>(Table2[[#This Row],[Day High]]/Table2[[#This Row],[Close Price]])-1</f>
        <v>1.4026261937244211E-2</v>
      </c>
      <c r="AE395" s="1">
        <f>(Table2[[#This Row],[Close Price]]/Table2[[#This Row],[Current Week Low]])-1</f>
        <v>1.453287197231834E-2</v>
      </c>
      <c r="AF395" s="1">
        <f>(Table2[[#This Row],[Current Week High]]/Table2[[#This Row],[Close Price]])-1</f>
        <v>4.6469986357435822E-3</v>
      </c>
      <c r="AG395" s="1">
        <f>(Table2[[#This Row],[Close Price]]/Table2[[#This Row],[Current Month Low]])-1</f>
        <v>1.453287197231834E-2</v>
      </c>
      <c r="AH395" s="1">
        <f>(Table2[[#This Row],[Current Month High]]/Table2[[#This Row],[Close Price]])-1</f>
        <v>4.2505115961800843E-2</v>
      </c>
      <c r="AI395">
        <v>7.2476125511596203</v>
      </c>
      <c r="AJ395">
        <v>30.4560622914349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</v>
      </c>
      <c r="AM395" t="s">
        <v>3134</v>
      </c>
      <c r="AN395">
        <v>-2.1</v>
      </c>
      <c r="AO395" t="s">
        <v>3132</v>
      </c>
      <c r="AP395">
        <v>7.0792779824855004E-2</v>
      </c>
      <c r="AQ395">
        <f>(Table2[[#This Row],[Sharpe Ratio]]-AVERAGE(Table2[Sharpe Ratio]))/_xlfn.STDEV.P(Table2[Sharpe Ratio])</f>
        <v>6.67910403375091E-2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-1.401569986070782</v>
      </c>
      <c r="AS395">
        <f>_xlfn.RANK.AVG(Table2[[#This Row],[1Y Return vs Nifty Z-Score]],Table2[1Y Return vs Nifty Z-Score])</f>
        <v>512</v>
      </c>
      <c r="AT395">
        <f>_xlfn.RANK.AVG(Table2[[#This Row],[6M Return vs Nifty Z-Score]],Table2[6M Return vs Nifty Z-Score])</f>
        <v>348</v>
      </c>
      <c r="AU395">
        <f>_xlfn.RANK.AVG(Table2[[#This Row],[Sharpe Ratio Z-Score]],Table2[Sharpe Ratio Z-Score])</f>
        <v>327</v>
      </c>
      <c r="AV395">
        <f>(Table2[[#This Row],[Rank 1Y]]+Table2[[#This Row],[Rank 6M]]+Table2[[#This Row],[Rank Sharpe]])/3</f>
        <v>395.66666666666669</v>
      </c>
    </row>
    <row r="396" spans="1:48" x14ac:dyDescent="0.3">
      <c r="A396" t="s">
        <v>378</v>
      </c>
      <c r="B396" t="s">
        <v>379</v>
      </c>
      <c r="C396" t="s">
        <v>3090</v>
      </c>
      <c r="D396" t="s">
        <v>380</v>
      </c>
      <c r="E396">
        <v>64212.456999405003</v>
      </c>
      <c r="F396">
        <v>1773.85</v>
      </c>
      <c r="G396">
        <v>13.693818608981401</v>
      </c>
      <c r="H396">
        <f>(Table2[[#This Row],[1Y Return vs Nifty]]-AVERAGE(Table2[1Y Return vs Nifty]))/_xlfn.STDEV.P(Table2[1Y Return vs Nifty])</f>
        <v>-0.30736756645960017</v>
      </c>
      <c r="I396">
        <v>10.819868245469101</v>
      </c>
      <c r="J396">
        <f>(Table2[[#This Row],[1M Return vs Nifty]]-AVERAGE(Table2[1M Return vs Nifty]))/_xlfn.STDEV.P(Table2[1M Return vs Nifty])</f>
        <v>1.0640419900339</v>
      </c>
      <c r="K396">
        <v>0.79449851630706703</v>
      </c>
      <c r="L396">
        <f>(Table2[[#This Row],[6M Return vs Nifty]]-AVERAGE(Table2[6M Return vs Nifty]))/_xlfn.STDEV.P(Table2[6M Return vs Nifty])</f>
        <v>-0.2582048360791826</v>
      </c>
      <c r="M396">
        <v>7.0603336799784904</v>
      </c>
      <c r="N396">
        <f>(Table2[[#This Row],[1W Return vs Nifty]]-AVERAGE(Table2[1W Return vs Nifty]))/_xlfn.STDEV.P(Table2[1W Return vs Nifty])</f>
        <v>1.4531663954801708</v>
      </c>
      <c r="O396">
        <v>1704.09</v>
      </c>
      <c r="P396">
        <v>1617.68197745615</v>
      </c>
      <c r="Q396">
        <v>1484.97565427319</v>
      </c>
      <c r="R396">
        <v>63.5571409642804</v>
      </c>
      <c r="S396" s="1">
        <f>(Table2[[#This Row],[Close Price]]-Table2[[#This Row],[20D EMA]])/Table2[[#This Row],[20D EMA]]</f>
        <v>4.0936804980957572E-2</v>
      </c>
      <c r="T396" s="1">
        <f>(Table2[[#This Row],[Close Price]]-Table2[[#This Row],[50D EMA]])/Table2[[#This Row],[50D EMA]]</f>
        <v>9.653814823938911E-2</v>
      </c>
      <c r="U396" s="1">
        <f>(Table2[[#This Row],[Close Price]]-Table2[[#This Row],[200D EMA]])/Table2[[#This Row],[200D EMA]]</f>
        <v>0.19453136817128308</v>
      </c>
      <c r="V396">
        <v>1.03114228653443</v>
      </c>
      <c r="W396">
        <v>1766.55</v>
      </c>
      <c r="X396">
        <v>1784.7</v>
      </c>
      <c r="Y396">
        <v>1756.05</v>
      </c>
      <c r="Z396">
        <v>1814.8</v>
      </c>
      <c r="AA396">
        <v>1633.9</v>
      </c>
      <c r="AB396">
        <v>1839</v>
      </c>
      <c r="AC396" s="1">
        <f>(Table2[[#This Row],[Close Price]]/Table2[[#This Row],[Day Low]])-1</f>
        <v>4.132348362627658E-3</v>
      </c>
      <c r="AD396" s="1">
        <f>(Table2[[#This Row],[Day High]]/Table2[[#This Row],[Close Price]])-1</f>
        <v>6.1166389491784656E-3</v>
      </c>
      <c r="AE396" s="1">
        <f>(Table2[[#This Row],[Close Price]]/Table2[[#This Row],[Current Week Low]])-1</f>
        <v>1.0136385638222167E-2</v>
      </c>
      <c r="AF396" s="1">
        <f>(Table2[[#This Row],[Current Week High]]/Table2[[#This Row],[Close Price]])-1</f>
        <v>2.3085379259802252E-2</v>
      </c>
      <c r="AG396" s="1">
        <f>(Table2[[#This Row],[Close Price]]/Table2[[#This Row],[Current Month Low]])-1</f>
        <v>8.5653956790501029E-2</v>
      </c>
      <c r="AH396" s="1">
        <f>(Table2[[#This Row],[Current Month High]]/Table2[[#This Row],[Close Price]])-1</f>
        <v>3.6728020971333653E-2</v>
      </c>
      <c r="AI396">
        <v>3.6728020971333599</v>
      </c>
      <c r="AJ396">
        <v>51.6175904953203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0.14000000000000001</v>
      </c>
      <c r="AM396" t="s">
        <v>3133</v>
      </c>
      <c r="AN396">
        <v>8.16</v>
      </c>
      <c r="AO396" t="s">
        <v>3133</v>
      </c>
      <c r="AP396">
        <v>4.1917957647744003E-2</v>
      </c>
      <c r="AQ396">
        <f>(Table2[[#This Row],[Sharpe Ratio]]-AVERAGE(Table2[Sharpe Ratio]))/_xlfn.STDEV.P(Table2[Sharpe Ratio])</f>
        <v>-0.26287287941107379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1.6887631035642141</v>
      </c>
      <c r="AS396">
        <f>_xlfn.RANK.AVG(Table2[[#This Row],[1Y Return vs Nifty Z-Score]],Table2[1Y Return vs Nifty Z-Score])</f>
        <v>388</v>
      </c>
      <c r="AT396">
        <f>_xlfn.RANK.AVG(Table2[[#This Row],[6M Return vs Nifty Z-Score]],Table2[6M Return vs Nifty Z-Score])</f>
        <v>391</v>
      </c>
      <c r="AU396">
        <f>_xlfn.RANK.AVG(Table2[[#This Row],[Sharpe Ratio Z-Score]],Table2[Sharpe Ratio Z-Score])</f>
        <v>410</v>
      </c>
      <c r="AV396">
        <f>(Table2[[#This Row],[Rank 1Y]]+Table2[[#This Row],[Rank 6M]]+Table2[[#This Row],[Rank Sharpe]])/3</f>
        <v>396.33333333333331</v>
      </c>
    </row>
    <row r="397" spans="1:48" x14ac:dyDescent="0.3">
      <c r="A397" t="s">
        <v>939</v>
      </c>
      <c r="B397" t="s">
        <v>940</v>
      </c>
      <c r="C397" t="s">
        <v>3092</v>
      </c>
      <c r="D397" t="s">
        <v>54</v>
      </c>
      <c r="E397">
        <v>15515.384582070001</v>
      </c>
      <c r="F397">
        <v>6736.85</v>
      </c>
      <c r="G397">
        <v>26.237958822705501</v>
      </c>
      <c r="H397">
        <f>(Table2[[#This Row],[1Y Return vs Nifty]]-AVERAGE(Table2[1Y Return vs Nifty]))/_xlfn.STDEV.P(Table2[1Y Return vs Nifty])</f>
        <v>-0.11863972275526297</v>
      </c>
      <c r="I397">
        <v>3.1215854361953701</v>
      </c>
      <c r="J397">
        <f>(Table2[[#This Row],[1M Return vs Nifty]]-AVERAGE(Table2[1M Return vs Nifty]))/_xlfn.STDEV.P(Table2[1M Return vs Nifty])</f>
        <v>0.32897588431137603</v>
      </c>
      <c r="K397">
        <v>11.092922526230099</v>
      </c>
      <c r="L397">
        <f>(Table2[[#This Row],[6M Return vs Nifty]]-AVERAGE(Table2[6M Return vs Nifty]))/_xlfn.STDEV.P(Table2[6M Return vs Nifty])</f>
        <v>7.714185466909608E-2</v>
      </c>
      <c r="M397">
        <v>1.7020996186353901</v>
      </c>
      <c r="N397">
        <f>(Table2[[#This Row],[1W Return vs Nifty]]-AVERAGE(Table2[1W Return vs Nifty]))/_xlfn.STDEV.P(Table2[1W Return vs Nifty])</f>
        <v>0.41693976353965317</v>
      </c>
      <c r="O397">
        <v>6607.36</v>
      </c>
      <c r="P397">
        <v>6355.2028798745896</v>
      </c>
      <c r="Q397">
        <v>5583.25260542255</v>
      </c>
      <c r="R397">
        <v>68.204864898966505</v>
      </c>
      <c r="S397" s="1">
        <f>(Table2[[#This Row],[Close Price]]-Table2[[#This Row],[20D EMA]])/Table2[[#This Row],[20D EMA]]</f>
        <v>1.9597842406044275E-2</v>
      </c>
      <c r="T397" s="1">
        <f>(Table2[[#This Row],[Close Price]]-Table2[[#This Row],[50D EMA]])/Table2[[#This Row],[50D EMA]]</f>
        <v>6.0052704428051558E-2</v>
      </c>
      <c r="U397" s="1">
        <f>(Table2[[#This Row],[Close Price]]-Table2[[#This Row],[200D EMA]])/Table2[[#This Row],[200D EMA]]</f>
        <v>0.20661744615621672</v>
      </c>
      <c r="V397">
        <v>0.66509470895774203</v>
      </c>
      <c r="W397">
        <v>6683.65</v>
      </c>
      <c r="X397">
        <v>6774.65</v>
      </c>
      <c r="Y397">
        <v>6603.1</v>
      </c>
      <c r="Z397">
        <v>6792.5</v>
      </c>
      <c r="AA397">
        <v>6382.35</v>
      </c>
      <c r="AB397">
        <v>6792.5</v>
      </c>
      <c r="AC397" s="1">
        <f>(Table2[[#This Row],[Close Price]]/Table2[[#This Row],[Day Low]])-1</f>
        <v>7.9597226066596694E-3</v>
      </c>
      <c r="AD397" s="1">
        <f>(Table2[[#This Row],[Day High]]/Table2[[#This Row],[Close Price]])-1</f>
        <v>5.6109309246901162E-3</v>
      </c>
      <c r="AE397" s="1">
        <f>(Table2[[#This Row],[Close Price]]/Table2[[#This Row],[Current Week Low]])-1</f>
        <v>2.0255637503596713E-2</v>
      </c>
      <c r="AF397" s="1">
        <f>(Table2[[#This Row],[Current Week High]]/Table2[[#This Row],[Close Price]])-1</f>
        <v>8.2605371946828932E-3</v>
      </c>
      <c r="AG397" s="1">
        <f>(Table2[[#This Row],[Close Price]]/Table2[[#This Row],[Current Month Low]])-1</f>
        <v>5.5543804398066499E-2</v>
      </c>
      <c r="AH397" s="1">
        <f>(Table2[[#This Row],[Current Month High]]/Table2[[#This Row],[Close Price]])-1</f>
        <v>8.2605371946828932E-3</v>
      </c>
      <c r="AI397">
        <v>11.9158063486644</v>
      </c>
      <c r="AJ397">
        <v>53.872862023809503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-0.35</v>
      </c>
      <c r="AM397" t="s">
        <v>3132</v>
      </c>
      <c r="AN397">
        <v>0.34</v>
      </c>
      <c r="AO397" t="s">
        <v>3133</v>
      </c>
      <c r="AP397">
        <v>-1.99256001537E-4</v>
      </c>
      <c r="AQ397">
        <f>(Table2[[#This Row],[Sharpe Ratio]]-AVERAGE(Table2[Sharpe Ratio]))/_xlfn.STDEV.P(Table2[Sharpe Ratio])</f>
        <v>-0.74372521697167437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-3.9307437206812013E-2</v>
      </c>
      <c r="AS397">
        <f>_xlfn.RANK.AVG(Table2[[#This Row],[1Y Return vs Nifty Z-Score]],Table2[1Y Return vs Nifty Z-Score])</f>
        <v>324</v>
      </c>
      <c r="AT397">
        <f>_xlfn.RANK.AVG(Table2[[#This Row],[6M Return vs Nifty Z-Score]],Table2[6M Return vs Nifty Z-Score])</f>
        <v>292</v>
      </c>
      <c r="AU397">
        <f>_xlfn.RANK.AVG(Table2[[#This Row],[Sharpe Ratio Z-Score]],Table2[Sharpe Ratio Z-Score])</f>
        <v>573</v>
      </c>
      <c r="AV397">
        <f>(Table2[[#This Row],[Rank 1Y]]+Table2[[#This Row],[Rank 6M]]+Table2[[#This Row],[Rank Sharpe]])/3</f>
        <v>396.33333333333331</v>
      </c>
    </row>
    <row r="398" spans="1:48" x14ac:dyDescent="0.3">
      <c r="A398" t="s">
        <v>487</v>
      </c>
      <c r="B398" t="s">
        <v>488</v>
      </c>
      <c r="C398" t="s">
        <v>3103</v>
      </c>
      <c r="D398" t="s">
        <v>489</v>
      </c>
      <c r="E398">
        <v>42490.32325555</v>
      </c>
      <c r="F398">
        <v>37718.65</v>
      </c>
      <c r="G398">
        <v>6.1967191610799901</v>
      </c>
      <c r="H398">
        <f>(Table2[[#This Row],[1Y Return vs Nifty]]-AVERAGE(Table2[1Y Return vs Nifty]))/_xlfn.STDEV.P(Table2[1Y Return vs Nifty])</f>
        <v>-0.42016217722865118</v>
      </c>
      <c r="I398">
        <v>-4.3129416467030799</v>
      </c>
      <c r="J398">
        <f>(Table2[[#This Row],[1M Return vs Nifty]]-AVERAGE(Table2[1M Return vs Nifty]))/_xlfn.STDEV.P(Table2[1M Return vs Nifty])</f>
        <v>-0.38090565759970435</v>
      </c>
      <c r="K398">
        <v>6.0056289707140396</v>
      </c>
      <c r="L398">
        <f>(Table2[[#This Row],[6M Return vs Nifty]]-AVERAGE(Table2[6M Return vs Nifty]))/_xlfn.STDEV.P(Table2[6M Return vs Nifty])</f>
        <v>-8.8515245588529204E-2</v>
      </c>
      <c r="M398">
        <v>-5.33440244450275</v>
      </c>
      <c r="N398">
        <f>(Table2[[#This Row],[1W Return vs Nifty]]-AVERAGE(Table2[1W Return vs Nifty]))/_xlfn.STDEV.P(Table2[1W Return vs Nifty])</f>
        <v>-0.94384641154215465</v>
      </c>
      <c r="O398">
        <v>38169.67</v>
      </c>
      <c r="P398">
        <v>37044.714579187203</v>
      </c>
      <c r="Q398">
        <v>33170.450815965502</v>
      </c>
      <c r="R398">
        <v>42.391748062096298</v>
      </c>
      <c r="S398" s="1">
        <f>(Table2[[#This Row],[Close Price]]-Table2[[#This Row],[20D EMA]])/Table2[[#This Row],[20D EMA]]</f>
        <v>-1.1816188088605345E-2</v>
      </c>
      <c r="T398" s="1">
        <f>(Table2[[#This Row],[Close Price]]-Table2[[#This Row],[50D EMA]])/Table2[[#This Row],[50D EMA]]</f>
        <v>1.8192485175508286E-2</v>
      </c>
      <c r="U398" s="1">
        <f>(Table2[[#This Row],[Close Price]]-Table2[[#This Row],[200D EMA]])/Table2[[#This Row],[200D EMA]]</f>
        <v>0.13711598944701031</v>
      </c>
      <c r="V398">
        <v>0.66704255714503702</v>
      </c>
      <c r="W398">
        <v>37350.050000000003</v>
      </c>
      <c r="X398">
        <v>37918.6</v>
      </c>
      <c r="Y398">
        <v>37339</v>
      </c>
      <c r="Z398">
        <v>38199.85</v>
      </c>
      <c r="AA398">
        <v>36915.949999999997</v>
      </c>
      <c r="AB398">
        <v>39949</v>
      </c>
      <c r="AC398" s="1">
        <f>(Table2[[#This Row],[Close Price]]/Table2[[#This Row],[Day Low]])-1</f>
        <v>9.8687953563649788E-3</v>
      </c>
      <c r="AD398" s="1">
        <f>(Table2[[#This Row],[Day High]]/Table2[[#This Row],[Close Price]])-1</f>
        <v>5.3010911047981502E-3</v>
      </c>
      <c r="AE398" s="1">
        <f>(Table2[[#This Row],[Close Price]]/Table2[[#This Row],[Current Week Low]])-1</f>
        <v>1.0167653124079523E-2</v>
      </c>
      <c r="AF398" s="1">
        <f>(Table2[[#This Row],[Current Week High]]/Table2[[#This Row],[Close Price]])-1</f>
        <v>1.2757614601795142E-2</v>
      </c>
      <c r="AG398" s="1">
        <f>(Table2[[#This Row],[Close Price]]/Table2[[#This Row],[Current Month Low]])-1</f>
        <v>2.1743988709487461E-2</v>
      </c>
      <c r="AH398" s="1">
        <f>(Table2[[#This Row],[Current Month High]]/Table2[[#This Row],[Close Price]])-1</f>
        <v>5.9131225534317933E-2</v>
      </c>
      <c r="AI398">
        <v>8.3190941351294292</v>
      </c>
      <c r="AJ398">
        <v>32.718450530523299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</v>
      </c>
      <c r="AM398">
        <v>0</v>
      </c>
      <c r="AN398">
        <v>-0.05</v>
      </c>
      <c r="AO398" t="s">
        <v>3132</v>
      </c>
      <c r="AP398">
        <v>4.5089127559769002E-2</v>
      </c>
      <c r="AQ398">
        <f>(Table2[[#This Row],[Sharpe Ratio]]-AVERAGE(Table2[Sharpe Ratio]))/_xlfn.STDEV.P(Table2[Sharpe Ratio])</f>
        <v>-0.22666762429384466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-2.0600971162528841</v>
      </c>
      <c r="AS398">
        <f>_xlfn.RANK.AVG(Table2[[#This Row],[1Y Return vs Nifty Z-Score]],Table2[1Y Return vs Nifty Z-Score])</f>
        <v>443</v>
      </c>
      <c r="AT398">
        <f>_xlfn.RANK.AVG(Table2[[#This Row],[6M Return vs Nifty Z-Score]],Table2[6M Return vs Nifty Z-Score])</f>
        <v>342</v>
      </c>
      <c r="AU398">
        <f>_xlfn.RANK.AVG(Table2[[#This Row],[Sharpe Ratio Z-Score]],Table2[Sharpe Ratio Z-Score])</f>
        <v>405</v>
      </c>
      <c r="AV398">
        <f>(Table2[[#This Row],[Rank 1Y]]+Table2[[#This Row],[Rank 6M]]+Table2[[#This Row],[Rank Sharpe]])/3</f>
        <v>396.66666666666669</v>
      </c>
    </row>
    <row r="399" spans="1:48" x14ac:dyDescent="0.3">
      <c r="A399" t="s">
        <v>1163</v>
      </c>
      <c r="B399" t="s">
        <v>1164</v>
      </c>
      <c r="C399" t="s">
        <v>3099</v>
      </c>
      <c r="D399" t="s">
        <v>133</v>
      </c>
      <c r="E399">
        <v>10239.331536</v>
      </c>
      <c r="F399">
        <v>336</v>
      </c>
      <c r="G399">
        <v>-21.6454856678589</v>
      </c>
      <c r="H399">
        <f>(Table2[[#This Row],[1Y Return vs Nifty]]-AVERAGE(Table2[1Y Return vs Nifty]))/_xlfn.STDEV.P(Table2[1Y Return vs Nifty])</f>
        <v>-0.83905093260076113</v>
      </c>
      <c r="I399">
        <v>-11.3540514077596</v>
      </c>
      <c r="J399">
        <f>(Table2[[#This Row],[1M Return vs Nifty]]-AVERAGE(Table2[1M Return vs Nifty]))/_xlfn.STDEV.P(Table2[1M Return vs Nifty])</f>
        <v>-1.0532219728420837</v>
      </c>
      <c r="K399">
        <v>-8.38320124058483</v>
      </c>
      <c r="L399">
        <f>(Table2[[#This Row],[6M Return vs Nifty]]-AVERAGE(Table2[6M Return vs Nifty]))/_xlfn.STDEV.P(Table2[6M Return vs Nifty])</f>
        <v>-0.55705747986132392</v>
      </c>
      <c r="M399">
        <v>-6.3075141946797704</v>
      </c>
      <c r="N399">
        <f>(Table2[[#This Row],[1W Return vs Nifty]]-AVERAGE(Table2[1W Return vs Nifty]))/_xlfn.STDEV.P(Table2[1W Return vs Nifty])</f>
        <v>-1.1320360837071886</v>
      </c>
      <c r="O399">
        <v>363.81</v>
      </c>
      <c r="P399">
        <v>368.28265134283902</v>
      </c>
      <c r="Q399">
        <v>339.77859698856003</v>
      </c>
      <c r="R399">
        <v>21.1618817374348</v>
      </c>
      <c r="S399" s="1">
        <f>(Table2[[#This Row],[Close Price]]-Table2[[#This Row],[20D EMA]])/Table2[[#This Row],[20D EMA]]</f>
        <v>-7.644099942277563E-2</v>
      </c>
      <c r="T399" s="1">
        <f>(Table2[[#This Row],[Close Price]]-Table2[[#This Row],[50D EMA]])/Table2[[#This Row],[50D EMA]]</f>
        <v>-8.7657268744887704E-2</v>
      </c>
      <c r="U399" s="1">
        <f>(Table2[[#This Row],[Close Price]]-Table2[[#This Row],[200D EMA]])/Table2[[#This Row],[200D EMA]]</f>
        <v>-1.1120762231787209E-2</v>
      </c>
      <c r="V399">
        <v>0.81568980657120604</v>
      </c>
      <c r="W399">
        <v>336.25</v>
      </c>
      <c r="X399">
        <v>348.95</v>
      </c>
      <c r="Y399">
        <v>334.1</v>
      </c>
      <c r="Z399">
        <v>349.3</v>
      </c>
      <c r="AA399">
        <v>334.1</v>
      </c>
      <c r="AB399">
        <v>387</v>
      </c>
      <c r="AC399" s="1">
        <f>(Table2[[#This Row],[Close Price]]/Table2[[#This Row],[Day Low]])-1</f>
        <v>-7.4349442379184616E-4</v>
      </c>
      <c r="AD399" s="1">
        <f>(Table2[[#This Row],[Day High]]/Table2[[#This Row],[Close Price]])-1</f>
        <v>3.8541666666666696E-2</v>
      </c>
      <c r="AE399" s="1">
        <f>(Table2[[#This Row],[Close Price]]/Table2[[#This Row],[Current Week Low]])-1</f>
        <v>5.6869200838072231E-3</v>
      </c>
      <c r="AF399" s="1">
        <f>(Table2[[#This Row],[Current Week High]]/Table2[[#This Row],[Close Price]])-1</f>
        <v>3.9583333333333304E-2</v>
      </c>
      <c r="AG399" s="1">
        <f>(Table2[[#This Row],[Close Price]]/Table2[[#This Row],[Current Month Low]])-1</f>
        <v>5.6869200838072231E-3</v>
      </c>
      <c r="AH399" s="1">
        <f>(Table2[[#This Row],[Current Month High]]/Table2[[#This Row],[Close Price]])-1</f>
        <v>0.15178571428571419</v>
      </c>
      <c r="AI399">
        <v>27.321428571428498</v>
      </c>
      <c r="AJ399">
        <v>32.911392405063197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0.02</v>
      </c>
      <c r="AM399" t="s">
        <v>3133</v>
      </c>
      <c r="AN399">
        <v>-7.68</v>
      </c>
      <c r="AO399" t="s">
        <v>3132</v>
      </c>
      <c r="AP399">
        <v>0.18081004063852399</v>
      </c>
      <c r="AQ399">
        <f>(Table2[[#This Row],[Sharpe Ratio]]-AVERAGE(Table2[Sharpe Ratio]))/_xlfn.STDEV.P(Table2[Sharpe Ratio])</f>
        <v>1.32285839262709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624</v>
      </c>
      <c r="AT399">
        <f>_xlfn.RANK.AVG(Table2[[#This Row],[6M Return vs Nifty Z-Score]],Table2[6M Return vs Nifty Z-Score])</f>
        <v>495</v>
      </c>
      <c r="AU399">
        <f>_xlfn.RANK.AVG(Table2[[#This Row],[Sharpe Ratio Z-Score]],Table2[Sharpe Ratio Z-Score])</f>
        <v>72</v>
      </c>
      <c r="AV399">
        <f>(Table2[[#This Row],[Rank 1Y]]+Table2[[#This Row],[Rank 6M]]+Table2[[#This Row],[Rank Sharpe]])/3</f>
        <v>397</v>
      </c>
    </row>
    <row r="400" spans="1:48" x14ac:dyDescent="0.3">
      <c r="A400" t="s">
        <v>1183</v>
      </c>
      <c r="B400" t="s">
        <v>1184</v>
      </c>
      <c r="C400" t="s">
        <v>3090</v>
      </c>
      <c r="D400" t="s">
        <v>985</v>
      </c>
      <c r="E400">
        <v>9989.6138661749992</v>
      </c>
      <c r="F400">
        <v>495.15</v>
      </c>
      <c r="G400">
        <v>0.73932538025108097</v>
      </c>
      <c r="H400">
        <f>(Table2[[#This Row],[1Y Return vs Nifty]]-AVERAGE(Table2[1Y Return vs Nifty]))/_xlfn.STDEV.P(Table2[1Y Return vs Nifty])</f>
        <v>-0.50226921230264177</v>
      </c>
      <c r="I400">
        <v>9.8656902726637998</v>
      </c>
      <c r="J400">
        <f>(Table2[[#This Row],[1M Return vs Nifty]]-AVERAGE(Table2[1M Return vs Nifty]))/_xlfn.STDEV.P(Table2[1M Return vs Nifty])</f>
        <v>0.97293285517706118</v>
      </c>
      <c r="K400">
        <v>20.2031227848585</v>
      </c>
      <c r="L400">
        <f>(Table2[[#This Row],[6M Return vs Nifty]]-AVERAGE(Table2[6M Return vs Nifty]))/_xlfn.STDEV.P(Table2[6M Return vs Nifty])</f>
        <v>0.37379651812453679</v>
      </c>
      <c r="M400">
        <v>1.58357318020851</v>
      </c>
      <c r="N400">
        <f>(Table2[[#This Row],[1W Return vs Nifty]]-AVERAGE(Table2[1W Return vs Nifty]))/_xlfn.STDEV.P(Table2[1W Return vs Nifty])</f>
        <v>0.39401798545364608</v>
      </c>
      <c r="O400">
        <v>469.86</v>
      </c>
      <c r="P400">
        <v>444.85807031214398</v>
      </c>
      <c r="Q400">
        <v>411.26628272507998</v>
      </c>
      <c r="R400">
        <v>72.337096039810405</v>
      </c>
      <c r="S400" s="1">
        <f>(Table2[[#This Row],[Close Price]]-Table2[[#This Row],[20D EMA]])/Table2[[#This Row],[20D EMA]]</f>
        <v>5.3824543481036824E-2</v>
      </c>
      <c r="T400" s="1">
        <f>(Table2[[#This Row],[Close Price]]-Table2[[#This Row],[50D EMA]])/Table2[[#This Row],[50D EMA]]</f>
        <v>0.11305162937151531</v>
      </c>
      <c r="U400" s="1">
        <f>(Table2[[#This Row],[Close Price]]-Table2[[#This Row],[200D EMA]])/Table2[[#This Row],[200D EMA]]</f>
        <v>0.20396448918472104</v>
      </c>
      <c r="V400">
        <v>1.1706078060795999</v>
      </c>
      <c r="W400">
        <v>495.5</v>
      </c>
      <c r="X400">
        <v>508.8</v>
      </c>
      <c r="Y400">
        <v>485</v>
      </c>
      <c r="Z400">
        <v>505.9</v>
      </c>
      <c r="AA400">
        <v>467</v>
      </c>
      <c r="AB400">
        <v>505.9</v>
      </c>
      <c r="AC400" s="1">
        <f>(Table2[[#This Row],[Close Price]]/Table2[[#This Row],[Day Low]])-1</f>
        <v>-7.0635721493450543E-4</v>
      </c>
      <c r="AD400" s="1">
        <f>(Table2[[#This Row],[Day High]]/Table2[[#This Row],[Close Price]])-1</f>
        <v>2.7567403817025271E-2</v>
      </c>
      <c r="AE400" s="1">
        <f>(Table2[[#This Row],[Close Price]]/Table2[[#This Row],[Current Week Low]])-1</f>
        <v>2.0927835051546273E-2</v>
      </c>
      <c r="AF400" s="1">
        <f>(Table2[[#This Row],[Current Week High]]/Table2[[#This Row],[Close Price]])-1</f>
        <v>2.1710592749671909E-2</v>
      </c>
      <c r="AG400" s="1">
        <f>(Table2[[#This Row],[Close Price]]/Table2[[#This Row],[Current Month Low]])-1</f>
        <v>6.0278372591006324E-2</v>
      </c>
      <c r="AH400" s="1">
        <f>(Table2[[#This Row],[Current Month High]]/Table2[[#This Row],[Close Price]])-1</f>
        <v>2.1710592749671909E-2</v>
      </c>
      <c r="AI400">
        <v>2.17105927496719</v>
      </c>
      <c r="AJ400">
        <v>44.148471615720503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0.19</v>
      </c>
      <c r="AM400" t="s">
        <v>3133</v>
      </c>
      <c r="AN400">
        <v>10.7</v>
      </c>
      <c r="AO400" t="s">
        <v>3133</v>
      </c>
      <c r="AP400">
        <v>1.5526805875728E-2</v>
      </c>
      <c r="AQ400">
        <f>(Table2[[#This Row],[Sharpe Ratio]]-AVERAGE(Table2[Sharpe Ratio]))/_xlfn.STDEV.P(Table2[Sharpe Ratio])</f>
        <v>-0.56418072769764049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0.67429741875496174</v>
      </c>
      <c r="AS400">
        <f>_xlfn.RANK.AVG(Table2[[#This Row],[1Y Return vs Nifty Z-Score]],Table2[1Y Return vs Nifty Z-Score])</f>
        <v>486</v>
      </c>
      <c r="AT400">
        <f>_xlfn.RANK.AVG(Table2[[#This Row],[6M Return vs Nifty Z-Score]],Table2[6M Return vs Nifty Z-Score])</f>
        <v>221</v>
      </c>
      <c r="AU400">
        <f>_xlfn.RANK.AVG(Table2[[#This Row],[Sharpe Ratio Z-Score]],Table2[Sharpe Ratio Z-Score])</f>
        <v>484</v>
      </c>
      <c r="AV400">
        <f>(Table2[[#This Row],[Rank 1Y]]+Table2[[#This Row],[Rank 6M]]+Table2[[#This Row],[Rank Sharpe]])/3</f>
        <v>397</v>
      </c>
    </row>
    <row r="401" spans="1:48" x14ac:dyDescent="0.3">
      <c r="A401" t="s">
        <v>1870</v>
      </c>
      <c r="B401" t="s">
        <v>1871</v>
      </c>
      <c r="C401" t="s">
        <v>3099</v>
      </c>
      <c r="D401" t="s">
        <v>577</v>
      </c>
      <c r="E401">
        <v>3767.7875199999999</v>
      </c>
      <c r="F401">
        <v>870.4</v>
      </c>
      <c r="G401">
        <v>11.184023468940101</v>
      </c>
      <c r="H401">
        <f>(Table2[[#This Row],[1Y Return vs Nifty]]-AVERAGE(Table2[1Y Return vs Nifty]))/_xlfn.STDEV.P(Table2[1Y Return vs Nifty])</f>
        <v>-0.34512768527598553</v>
      </c>
      <c r="I401">
        <v>-23.484357153553699</v>
      </c>
      <c r="J401">
        <f>(Table2[[#This Row],[1M Return vs Nifty]]-AVERAGE(Table2[1M Return vs Nifty]))/_xlfn.STDEV.P(Table2[1M Return vs Nifty])</f>
        <v>-2.2114772392039637</v>
      </c>
      <c r="K401">
        <v>-26.2804095915019</v>
      </c>
      <c r="L401">
        <f>(Table2[[#This Row],[6M Return vs Nifty]]-AVERAGE(Table2[6M Return vs Nifty]))/_xlfn.STDEV.P(Table2[6M Return vs Nifty])</f>
        <v>-1.1398427281992736</v>
      </c>
      <c r="M401">
        <v>-24.591021831944101</v>
      </c>
      <c r="N401">
        <f>(Table2[[#This Row],[1W Return vs Nifty]]-AVERAGE(Table2[1W Return vs Nifty]))/_xlfn.STDEV.P(Table2[1W Return vs Nifty])</f>
        <v>-4.667875937308537</v>
      </c>
      <c r="O401">
        <v>1020.8</v>
      </c>
      <c r="P401">
        <v>1078.5285919288399</v>
      </c>
      <c r="Q401">
        <v>1003.06717106242</v>
      </c>
      <c r="R401">
        <v>24.759479890813999</v>
      </c>
      <c r="S401" s="1">
        <f>(Table2[[#This Row],[Close Price]]-Table2[[#This Row],[20D EMA]])/Table2[[#This Row],[20D EMA]]</f>
        <v>-0.14733542319749215</v>
      </c>
      <c r="T401" s="1">
        <f>(Table2[[#This Row],[Close Price]]-Table2[[#This Row],[50D EMA]])/Table2[[#This Row],[50D EMA]]</f>
        <v>-0.19297457061998038</v>
      </c>
      <c r="U401" s="1">
        <f>(Table2[[#This Row],[Close Price]]-Table2[[#This Row],[200D EMA]])/Table2[[#This Row],[200D EMA]]</f>
        <v>-0.13226150240955725</v>
      </c>
      <c r="V401">
        <v>1.79710212802323</v>
      </c>
      <c r="W401">
        <v>858</v>
      </c>
      <c r="X401">
        <v>876.3</v>
      </c>
      <c r="Y401">
        <v>822.65</v>
      </c>
      <c r="Z401">
        <v>904.4</v>
      </c>
      <c r="AA401">
        <v>800</v>
      </c>
      <c r="AB401">
        <v>1205</v>
      </c>
      <c r="AC401" s="1">
        <f>(Table2[[#This Row],[Close Price]]/Table2[[#This Row],[Day Low]])-1</f>
        <v>1.445221445221434E-2</v>
      </c>
      <c r="AD401" s="1">
        <f>(Table2[[#This Row],[Day High]]/Table2[[#This Row],[Close Price]])-1</f>
        <v>6.7784926470588758E-3</v>
      </c>
      <c r="AE401" s="1">
        <f>(Table2[[#This Row],[Close Price]]/Table2[[#This Row],[Current Week Low]])-1</f>
        <v>5.8044125691363302E-2</v>
      </c>
      <c r="AF401" s="1">
        <f>(Table2[[#This Row],[Current Week High]]/Table2[[#This Row],[Close Price]])-1</f>
        <v>3.90625E-2</v>
      </c>
      <c r="AG401" s="1">
        <f>(Table2[[#This Row],[Close Price]]/Table2[[#This Row],[Current Month Low]])-1</f>
        <v>8.8000000000000078E-2</v>
      </c>
      <c r="AH401" s="1">
        <f>(Table2[[#This Row],[Current Month High]]/Table2[[#This Row],[Close Price]])-1</f>
        <v>0.38442095588235303</v>
      </c>
      <c r="AI401">
        <v>71.754365808823493</v>
      </c>
      <c r="AJ401">
        <v>43.867768595041298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-0.23</v>
      </c>
      <c r="AM401" t="s">
        <v>3132</v>
      </c>
      <c r="AN401">
        <v>-21.31</v>
      </c>
      <c r="AO401" t="s">
        <v>3132</v>
      </c>
      <c r="AP401">
        <v>0.15298126030004</v>
      </c>
      <c r="AQ401">
        <f>(Table2[[#This Row],[Sharpe Ratio]]-AVERAGE(Table2[Sharpe Ratio]))/_xlfn.STDEV.P(Table2[Sharpe Ratio])</f>
        <v>1.0051371352653997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397</v>
      </c>
      <c r="AT401">
        <f>_xlfn.RANK.AVG(Table2[[#This Row],[6M Return vs Nifty Z-Score]],Table2[6M Return vs Nifty Z-Score])</f>
        <v>681</v>
      </c>
      <c r="AU401">
        <f>_xlfn.RANK.AVG(Table2[[#This Row],[Sharpe Ratio Z-Score]],Table2[Sharpe Ratio Z-Score])</f>
        <v>113</v>
      </c>
      <c r="AV401">
        <f>(Table2[[#This Row],[Rank 1Y]]+Table2[[#This Row],[Rank 6M]]+Table2[[#This Row],[Rank Sharpe]])/3</f>
        <v>397</v>
      </c>
    </row>
    <row r="402" spans="1:48" x14ac:dyDescent="0.3">
      <c r="A402" t="s">
        <v>896</v>
      </c>
      <c r="B402" t="s">
        <v>897</v>
      </c>
      <c r="C402" t="s">
        <v>3102</v>
      </c>
      <c r="D402" t="s">
        <v>539</v>
      </c>
      <c r="E402">
        <v>16652.50606476</v>
      </c>
      <c r="F402">
        <v>5431.35</v>
      </c>
      <c r="G402">
        <v>-7.3085010025148396</v>
      </c>
      <c r="H402">
        <f>(Table2[[#This Row],[1Y Return vs Nifty]]-AVERAGE(Table2[1Y Return vs Nifty]))/_xlfn.STDEV.P(Table2[1Y Return vs Nifty])</f>
        <v>-0.62334956486953741</v>
      </c>
      <c r="I402">
        <v>-2.35158749577195</v>
      </c>
      <c r="J402">
        <f>(Table2[[#This Row],[1M Return vs Nifty]]-AVERAGE(Table2[1M Return vs Nifty]))/_xlfn.STDEV.P(Table2[1M Return vs Nifty])</f>
        <v>-0.19362688473741355</v>
      </c>
      <c r="K402">
        <v>13.5005641913093</v>
      </c>
      <c r="L402">
        <f>(Table2[[#This Row],[6M Return vs Nifty]]-AVERAGE(Table2[6M Return vs Nifty]))/_xlfn.STDEV.P(Table2[6M Return vs Nifty])</f>
        <v>0.1555416820712327</v>
      </c>
      <c r="M402">
        <v>-3.6412668905819898</v>
      </c>
      <c r="N402">
        <f>(Table2[[#This Row],[1W Return vs Nifty]]-AVERAGE(Table2[1W Return vs Nifty]))/_xlfn.STDEV.P(Table2[1W Return vs Nifty])</f>
        <v>-0.6164116387472024</v>
      </c>
      <c r="O402">
        <v>5303.26</v>
      </c>
      <c r="P402">
        <v>5088.4327572258699</v>
      </c>
      <c r="Q402">
        <v>4724.8880675455503</v>
      </c>
      <c r="R402">
        <v>56.424151255504299</v>
      </c>
      <c r="S402" s="1">
        <f>(Table2[[#This Row],[Close Price]]-Table2[[#This Row],[20D EMA]])/Table2[[#This Row],[20D EMA]]</f>
        <v>2.4153068112821197E-2</v>
      </c>
      <c r="T402" s="1">
        <f>(Table2[[#This Row],[Close Price]]-Table2[[#This Row],[50D EMA]])/Table2[[#This Row],[50D EMA]]</f>
        <v>6.7391524883013948E-2</v>
      </c>
      <c r="U402" s="1">
        <f>(Table2[[#This Row],[Close Price]]-Table2[[#This Row],[200D EMA]])/Table2[[#This Row],[200D EMA]]</f>
        <v>0.14951929492404625</v>
      </c>
      <c r="V402">
        <v>1.9401780645429201</v>
      </c>
      <c r="W402">
        <v>5246.15</v>
      </c>
      <c r="X402">
        <v>5424.35</v>
      </c>
      <c r="Y402">
        <v>5181.1000000000004</v>
      </c>
      <c r="Z402">
        <v>5456.1</v>
      </c>
      <c r="AA402">
        <v>5124.3500000000004</v>
      </c>
      <c r="AB402">
        <v>5769</v>
      </c>
      <c r="AC402" s="1">
        <f>(Table2[[#This Row],[Close Price]]/Table2[[#This Row],[Day Low]])-1</f>
        <v>3.5302078667213133E-2</v>
      </c>
      <c r="AD402" s="1">
        <f>(Table2[[#This Row],[Day High]]/Table2[[#This Row],[Close Price]])-1</f>
        <v>-1.2888140149318605E-3</v>
      </c>
      <c r="AE402" s="1">
        <f>(Table2[[#This Row],[Close Price]]/Table2[[#This Row],[Current Week Low]])-1</f>
        <v>4.8300553936422741E-2</v>
      </c>
      <c r="AF402" s="1">
        <f>(Table2[[#This Row],[Current Week High]]/Table2[[#This Row],[Close Price]])-1</f>
        <v>4.5568781242233403E-3</v>
      </c>
      <c r="AG402" s="1">
        <f>(Table2[[#This Row],[Close Price]]/Table2[[#This Row],[Current Month Low]])-1</f>
        <v>5.9910037370593416E-2</v>
      </c>
      <c r="AH402" s="1">
        <f>(Table2[[#This Row],[Current Month High]]/Table2[[#This Row],[Close Price]])-1</f>
        <v>6.2166864591675974E-2</v>
      </c>
      <c r="AI402">
        <v>9.7121341839505799</v>
      </c>
      <c r="AJ402">
        <v>35.074608306391397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0.21</v>
      </c>
      <c r="AM402" t="s">
        <v>3133</v>
      </c>
      <c r="AN402">
        <v>3.77</v>
      </c>
      <c r="AO402" t="s">
        <v>3133</v>
      </c>
      <c r="AP402">
        <v>5.4892614867163E-2</v>
      </c>
      <c r="AQ402">
        <f>(Table2[[#This Row],[Sharpe Ratio]]-AVERAGE(Table2[Sharpe Ratio]))/_xlfn.STDEV.P(Table2[Sharpe Ratio])</f>
        <v>-0.11474118425769196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-1.3925875905406127</v>
      </c>
      <c r="AS402">
        <f>_xlfn.RANK.AVG(Table2[[#This Row],[1Y Return vs Nifty Z-Score]],Table2[1Y Return vs Nifty Z-Score])</f>
        <v>543</v>
      </c>
      <c r="AT402">
        <f>_xlfn.RANK.AVG(Table2[[#This Row],[6M Return vs Nifty Z-Score]],Table2[6M Return vs Nifty Z-Score])</f>
        <v>272</v>
      </c>
      <c r="AU402">
        <f>_xlfn.RANK.AVG(Table2[[#This Row],[Sharpe Ratio Z-Score]],Table2[Sharpe Ratio Z-Score])</f>
        <v>378</v>
      </c>
      <c r="AV402">
        <f>(Table2[[#This Row],[Rank 1Y]]+Table2[[#This Row],[Rank 6M]]+Table2[[#This Row],[Rank Sharpe]])/3</f>
        <v>397.66666666666669</v>
      </c>
    </row>
    <row r="403" spans="1:48" x14ac:dyDescent="0.3">
      <c r="A403" t="s">
        <v>64</v>
      </c>
      <c r="B403" t="s">
        <v>65</v>
      </c>
      <c r="C403" t="s">
        <v>3093</v>
      </c>
      <c r="D403" t="s">
        <v>60</v>
      </c>
      <c r="E403">
        <v>385874.13913455</v>
      </c>
      <c r="F403">
        <v>12273.25</v>
      </c>
      <c r="G403">
        <v>6.3467302283456197</v>
      </c>
      <c r="H403">
        <f>(Table2[[#This Row],[1Y Return vs Nifty]]-AVERAGE(Table2[1Y Return vs Nifty]))/_xlfn.STDEV.P(Table2[1Y Return vs Nifty])</f>
        <v>-0.41790524572322574</v>
      </c>
      <c r="I403">
        <v>-2.40204490457177</v>
      </c>
      <c r="J403">
        <f>(Table2[[#This Row],[1M Return vs Nifty]]-AVERAGE(Table2[1M Return vs Nifty]))/_xlfn.STDEV.P(Table2[1M Return vs Nifty])</f>
        <v>-0.19844478139180161</v>
      </c>
      <c r="K403">
        <v>1.96548252083493</v>
      </c>
      <c r="L403">
        <f>(Table2[[#This Row],[6M Return vs Nifty]]-AVERAGE(Table2[6M Return vs Nifty]))/_xlfn.STDEV.P(Table2[6M Return vs Nifty])</f>
        <v>-0.22007418516995467</v>
      </c>
      <c r="M403">
        <v>-2.2223692925337399</v>
      </c>
      <c r="N403">
        <f>(Table2[[#This Row],[1W Return vs Nifty]]-AVERAGE(Table2[1W Return vs Nifty]))/_xlfn.STDEV.P(Table2[1W Return vs Nifty])</f>
        <v>-0.34201162891906106</v>
      </c>
      <c r="O403">
        <v>12490.1</v>
      </c>
      <c r="P403">
        <v>12483.7892059964</v>
      </c>
      <c r="Q403">
        <v>11682.4354036025</v>
      </c>
      <c r="R403">
        <v>41.355153027395801</v>
      </c>
      <c r="S403" s="1">
        <f>(Table2[[#This Row],[Close Price]]-Table2[[#This Row],[20D EMA]])/Table2[[#This Row],[20D EMA]]</f>
        <v>-1.7361750506401097E-2</v>
      </c>
      <c r="T403" s="1">
        <f>(Table2[[#This Row],[Close Price]]-Table2[[#This Row],[50D EMA]])/Table2[[#This Row],[50D EMA]]</f>
        <v>-1.6865008093477768E-2</v>
      </c>
      <c r="U403" s="1">
        <f>(Table2[[#This Row],[Close Price]]-Table2[[#This Row],[200D EMA]])/Table2[[#This Row],[200D EMA]]</f>
        <v>5.0572896488287999E-2</v>
      </c>
      <c r="V403">
        <v>1.224515909385</v>
      </c>
      <c r="W403">
        <v>12160.1</v>
      </c>
      <c r="X403">
        <v>12340.05</v>
      </c>
      <c r="Y403">
        <v>12100</v>
      </c>
      <c r="Z403">
        <v>12370</v>
      </c>
      <c r="AA403">
        <v>12027.65</v>
      </c>
      <c r="AB403">
        <v>13680</v>
      </c>
      <c r="AC403" s="1">
        <f>(Table2[[#This Row],[Close Price]]/Table2[[#This Row],[Day Low]])-1</f>
        <v>9.3050221626467255E-3</v>
      </c>
      <c r="AD403" s="1">
        <f>(Table2[[#This Row],[Day High]]/Table2[[#This Row],[Close Price]])-1</f>
        <v>5.4427311429328107E-3</v>
      </c>
      <c r="AE403" s="1">
        <f>(Table2[[#This Row],[Close Price]]/Table2[[#This Row],[Current Week Low]])-1</f>
        <v>1.4318181818181897E-2</v>
      </c>
      <c r="AF403" s="1">
        <f>(Table2[[#This Row],[Current Week High]]/Table2[[#This Row],[Close Price]])-1</f>
        <v>7.8829975760290605E-3</v>
      </c>
      <c r="AG403" s="1">
        <f>(Table2[[#This Row],[Close Price]]/Table2[[#This Row],[Current Month Low]])-1</f>
        <v>2.0419616467057145E-2</v>
      </c>
      <c r="AH403" s="1">
        <f>(Table2[[#This Row],[Current Month High]]/Table2[[#This Row],[Close Price]])-1</f>
        <v>0.11461919214551974</v>
      </c>
      <c r="AI403">
        <v>11.4619192145519</v>
      </c>
      <c r="AJ403">
        <v>32.624282078851103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-0.1</v>
      </c>
      <c r="AM403" t="s">
        <v>3132</v>
      </c>
      <c r="AN403">
        <v>-1.89</v>
      </c>
      <c r="AO403" t="s">
        <v>3132</v>
      </c>
      <c r="AP403">
        <v>5.6746667692461998E-2</v>
      </c>
      <c r="AQ403">
        <f>(Table2[[#This Row],[Sharpe Ratio]]-AVERAGE(Table2[Sharpe Ratio]))/_xlfn.STDEV.P(Table2[Sharpe Ratio])</f>
        <v>-9.3573458338551574E-2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-1.2720092995425947</v>
      </c>
      <c r="AS403">
        <f>_xlfn.RANK.AVG(Table2[[#This Row],[1Y Return vs Nifty Z-Score]],Table2[1Y Return vs Nifty Z-Score])</f>
        <v>440</v>
      </c>
      <c r="AT403">
        <f>_xlfn.RANK.AVG(Table2[[#This Row],[6M Return vs Nifty Z-Score]],Table2[6M Return vs Nifty Z-Score])</f>
        <v>380</v>
      </c>
      <c r="AU403">
        <f>_xlfn.RANK.AVG(Table2[[#This Row],[Sharpe Ratio Z-Score]],Table2[Sharpe Ratio Z-Score])</f>
        <v>374</v>
      </c>
      <c r="AV403">
        <f>(Table2[[#This Row],[Rank 1Y]]+Table2[[#This Row],[Rank 6M]]+Table2[[#This Row],[Rank Sharpe]])/3</f>
        <v>398</v>
      </c>
    </row>
    <row r="404" spans="1:48" x14ac:dyDescent="0.3">
      <c r="A404" t="s">
        <v>811</v>
      </c>
      <c r="B404" t="s">
        <v>812</v>
      </c>
      <c r="C404" t="s">
        <v>3098</v>
      </c>
      <c r="D404" t="s">
        <v>395</v>
      </c>
      <c r="E404">
        <v>19390.823583810001</v>
      </c>
      <c r="F404">
        <v>8172.15</v>
      </c>
      <c r="G404">
        <v>2.8050644338747901</v>
      </c>
      <c r="H404">
        <f>(Table2[[#This Row],[1Y Return vs Nifty]]-AVERAGE(Table2[1Y Return vs Nifty]))/_xlfn.STDEV.P(Table2[1Y Return vs Nifty])</f>
        <v>-0.47118996170404703</v>
      </c>
      <c r="I404">
        <v>-5.6204430958624298</v>
      </c>
      <c r="J404">
        <f>(Table2[[#This Row],[1M Return vs Nifty]]-AVERAGE(Table2[1M Return vs Nifty]))/_xlfn.STDEV.P(Table2[1M Return vs Nifty])</f>
        <v>-0.50575168135221338</v>
      </c>
      <c r="K404">
        <v>20.794403848110498</v>
      </c>
      <c r="L404">
        <f>(Table2[[#This Row],[6M Return vs Nifty]]-AVERAGE(Table2[6M Return vs Nifty]))/_xlfn.STDEV.P(Table2[6M Return vs Nifty])</f>
        <v>0.39305035227164747</v>
      </c>
      <c r="M404">
        <v>-1.5840311559793301</v>
      </c>
      <c r="N404">
        <f>(Table2[[#This Row],[1W Return vs Nifty]]-AVERAGE(Table2[1W Return vs Nifty]))/_xlfn.STDEV.P(Table2[1W Return vs Nifty])</f>
        <v>-0.21856368511737523</v>
      </c>
      <c r="O404">
        <v>8061.32</v>
      </c>
      <c r="P404">
        <v>7865.0186185644798</v>
      </c>
      <c r="Q404">
        <v>7162.1384256113697</v>
      </c>
      <c r="R404">
        <v>55.6362421349667</v>
      </c>
      <c r="S404" s="1">
        <f>(Table2[[#This Row],[Close Price]]-Table2[[#This Row],[20D EMA]])/Table2[[#This Row],[20D EMA]]</f>
        <v>1.3748368753504381E-2</v>
      </c>
      <c r="T404" s="1">
        <f>(Table2[[#This Row],[Close Price]]-Table2[[#This Row],[50D EMA]])/Table2[[#This Row],[50D EMA]]</f>
        <v>3.9050305705643371E-2</v>
      </c>
      <c r="U404" s="1">
        <f>(Table2[[#This Row],[Close Price]]-Table2[[#This Row],[200D EMA]])/Table2[[#This Row],[200D EMA]]</f>
        <v>0.14102095133722775</v>
      </c>
      <c r="V404">
        <v>0.75759894608494305</v>
      </c>
      <c r="W404">
        <v>8045.65</v>
      </c>
      <c r="X404">
        <v>8200</v>
      </c>
      <c r="Y404">
        <v>7875.25</v>
      </c>
      <c r="Z404">
        <v>8210</v>
      </c>
      <c r="AA404">
        <v>7827</v>
      </c>
      <c r="AB404">
        <v>8296.15</v>
      </c>
      <c r="AC404" s="1">
        <f>(Table2[[#This Row],[Close Price]]/Table2[[#This Row],[Day Low]])-1</f>
        <v>1.5722781875920466E-2</v>
      </c>
      <c r="AD404" s="1">
        <f>(Table2[[#This Row],[Day High]]/Table2[[#This Row],[Close Price]])-1</f>
        <v>3.4079159095219413E-3</v>
      </c>
      <c r="AE404" s="1">
        <f>(Table2[[#This Row],[Close Price]]/Table2[[#This Row],[Current Week Low]])-1</f>
        <v>3.7700390463794697E-2</v>
      </c>
      <c r="AF404" s="1">
        <f>(Table2[[#This Row],[Current Week High]]/Table2[[#This Row],[Close Price]])-1</f>
        <v>4.6315840996555835E-3</v>
      </c>
      <c r="AG404" s="1">
        <f>(Table2[[#This Row],[Close Price]]/Table2[[#This Row],[Current Month Low]])-1</f>
        <v>4.4097355308547304E-2</v>
      </c>
      <c r="AH404" s="1">
        <f>(Table2[[#This Row],[Current Month High]]/Table2[[#This Row],[Close Price]])-1</f>
        <v>1.5173485557656186E-2</v>
      </c>
      <c r="AI404">
        <v>9.8854034739939998</v>
      </c>
      <c r="AJ404">
        <v>48.947435570298502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0.09</v>
      </c>
      <c r="AM404" t="s">
        <v>3133</v>
      </c>
      <c r="AN404">
        <v>5.19</v>
      </c>
      <c r="AO404" t="s">
        <v>3133</v>
      </c>
      <c r="AP404">
        <v>8.5362282327660008E-3</v>
      </c>
      <c r="AQ404">
        <f>(Table2[[#This Row],[Sharpe Ratio]]-AVERAGE(Table2[Sharpe Ratio]))/_xlfn.STDEV.P(Table2[Sharpe Ratio])</f>
        <v>-0.64399217079329596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-1.446447146695284</v>
      </c>
      <c r="AS404">
        <f>_xlfn.RANK.AVG(Table2[[#This Row],[1Y Return vs Nifty Z-Score]],Table2[1Y Return vs Nifty Z-Score])</f>
        <v>470</v>
      </c>
      <c r="AT404">
        <f>_xlfn.RANK.AVG(Table2[[#This Row],[6M Return vs Nifty Z-Score]],Table2[6M Return vs Nifty Z-Score])</f>
        <v>215</v>
      </c>
      <c r="AU404">
        <f>_xlfn.RANK.AVG(Table2[[#This Row],[Sharpe Ratio Z-Score]],Table2[Sharpe Ratio Z-Score])</f>
        <v>509</v>
      </c>
      <c r="AV404">
        <f>(Table2[[#This Row],[Rank 1Y]]+Table2[[#This Row],[Rank 6M]]+Table2[[#This Row],[Rank Sharpe]])/3</f>
        <v>398</v>
      </c>
    </row>
    <row r="405" spans="1:48" x14ac:dyDescent="0.3">
      <c r="A405" t="s">
        <v>555</v>
      </c>
      <c r="B405" t="s">
        <v>556</v>
      </c>
      <c r="C405" t="s">
        <v>3088</v>
      </c>
      <c r="D405" t="s">
        <v>557</v>
      </c>
      <c r="E405">
        <v>35569.823895000001</v>
      </c>
      <c r="F405">
        <v>646.65</v>
      </c>
      <c r="G405">
        <v>27.8992516179846</v>
      </c>
      <c r="H405">
        <f>(Table2[[#This Row],[1Y Return vs Nifty]]-AVERAGE(Table2[1Y Return vs Nifty]))/_xlfn.STDEV.P(Table2[1Y Return vs Nifty])</f>
        <v>-9.3645406550829063E-2</v>
      </c>
      <c r="I405">
        <v>-18.954743890294999</v>
      </c>
      <c r="J405">
        <f>(Table2[[#This Row],[1M Return vs Nifty]]-AVERAGE(Table2[1M Return vs Nifty]))/_xlfn.STDEV.P(Table2[1M Return vs Nifty])</f>
        <v>-1.7789697223533605</v>
      </c>
      <c r="K405">
        <v>-8.4111577893920195</v>
      </c>
      <c r="L405">
        <f>(Table2[[#This Row],[6M Return vs Nifty]]-AVERAGE(Table2[6M Return vs Nifty]))/_xlfn.STDEV.P(Table2[6M Return vs Nifty])</f>
        <v>-0.55796782654332111</v>
      </c>
      <c r="M405">
        <v>-11.4701143915578</v>
      </c>
      <c r="N405">
        <f>(Table2[[#This Row],[1W Return vs Nifty]]-AVERAGE(Table2[1W Return vs Nifty]))/_xlfn.STDEV.P(Table2[1W Return vs Nifty])</f>
        <v>-2.1304291648644962</v>
      </c>
      <c r="O405">
        <v>716.3</v>
      </c>
      <c r="P405">
        <v>723.69331392798802</v>
      </c>
      <c r="Q405">
        <v>631.65484800136801</v>
      </c>
      <c r="R405">
        <v>22.0085975218716</v>
      </c>
      <c r="S405" s="1">
        <f>(Table2[[#This Row],[Close Price]]-Table2[[#This Row],[20D EMA]])/Table2[[#This Row],[20D EMA]]</f>
        <v>-9.72357950579366E-2</v>
      </c>
      <c r="T405" s="1">
        <f>(Table2[[#This Row],[Close Price]]-Table2[[#This Row],[50D EMA]])/Table2[[#This Row],[50D EMA]]</f>
        <v>-0.1064585128054041</v>
      </c>
      <c r="U405" s="1">
        <f>(Table2[[#This Row],[Close Price]]-Table2[[#This Row],[200D EMA]])/Table2[[#This Row],[200D EMA]]</f>
        <v>2.3739471083105645E-2</v>
      </c>
      <c r="V405">
        <v>1.2663649404633699</v>
      </c>
      <c r="W405">
        <v>641.85</v>
      </c>
      <c r="X405">
        <v>654.4</v>
      </c>
      <c r="Y405">
        <v>626.35</v>
      </c>
      <c r="Z405">
        <v>649.15</v>
      </c>
      <c r="AA405">
        <v>626.35</v>
      </c>
      <c r="AB405">
        <v>778.85</v>
      </c>
      <c r="AC405" s="1">
        <f>(Table2[[#This Row],[Close Price]]/Table2[[#This Row],[Day Low]])-1</f>
        <v>7.478382799719574E-3</v>
      </c>
      <c r="AD405" s="1">
        <f>(Table2[[#This Row],[Day High]]/Table2[[#This Row],[Close Price]])-1</f>
        <v>1.1984844970231112E-2</v>
      </c>
      <c r="AE405" s="1">
        <f>(Table2[[#This Row],[Close Price]]/Table2[[#This Row],[Current Week Low]])-1</f>
        <v>3.2409994412069931E-2</v>
      </c>
      <c r="AF405" s="1">
        <f>(Table2[[#This Row],[Current Week High]]/Table2[[#This Row],[Close Price]])-1</f>
        <v>3.8660790226552333E-3</v>
      </c>
      <c r="AG405" s="1">
        <f>(Table2[[#This Row],[Close Price]]/Table2[[#This Row],[Current Month Low]])-1</f>
        <v>3.2409994412069931E-2</v>
      </c>
      <c r="AH405" s="1">
        <f>(Table2[[#This Row],[Current Month High]]/Table2[[#This Row],[Close Price]])-1</f>
        <v>0.20443825871800825</v>
      </c>
      <c r="AI405">
        <v>27.851233279208198</v>
      </c>
      <c r="AJ405">
        <v>57.681053401609297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-7.0000000000000007E-2</v>
      </c>
      <c r="AM405" t="s">
        <v>3132</v>
      </c>
      <c r="AN405">
        <v>-15.68</v>
      </c>
      <c r="AO405" t="s">
        <v>3132</v>
      </c>
      <c r="AP405">
        <v>5.1334369318818997E-2</v>
      </c>
      <c r="AQ405">
        <f>(Table2[[#This Row],[Sharpe Ratio]]-AVERAGE(Table2[Sharpe Ratio]))/_xlfn.STDEV.P(Table2[Sharpe Ratio])</f>
        <v>-0.15536568291953598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315</v>
      </c>
      <c r="AT405">
        <f>_xlfn.RANK.AVG(Table2[[#This Row],[6M Return vs Nifty Z-Score]],Table2[6M Return vs Nifty Z-Score])</f>
        <v>496</v>
      </c>
      <c r="AU405">
        <f>_xlfn.RANK.AVG(Table2[[#This Row],[Sharpe Ratio Z-Score]],Table2[Sharpe Ratio Z-Score])</f>
        <v>387</v>
      </c>
      <c r="AV405">
        <f>(Table2[[#This Row],[Rank 1Y]]+Table2[[#This Row],[Rank 6M]]+Table2[[#This Row],[Rank Sharpe]])/3</f>
        <v>399.33333333333331</v>
      </c>
    </row>
    <row r="406" spans="1:48" x14ac:dyDescent="0.3">
      <c r="A406" t="s">
        <v>1231</v>
      </c>
      <c r="B406" t="s">
        <v>1232</v>
      </c>
      <c r="C406" t="s">
        <v>3102</v>
      </c>
      <c r="D406" t="s">
        <v>377</v>
      </c>
      <c r="E406">
        <v>9096.0465773100004</v>
      </c>
      <c r="F406">
        <v>228.27</v>
      </c>
      <c r="G406">
        <v>25.107849254803501</v>
      </c>
      <c r="H406">
        <f>(Table2[[#This Row],[1Y Return vs Nifty]]-AVERAGE(Table2[1Y Return vs Nifty]))/_xlfn.STDEV.P(Table2[1Y Return vs Nifty])</f>
        <v>-0.13564233419502025</v>
      </c>
      <c r="I406">
        <v>-8.3152568570660907</v>
      </c>
      <c r="J406">
        <f>(Table2[[#This Row],[1M Return vs Nifty]]-AVERAGE(Table2[1M Return vs Nifty]))/_xlfn.STDEV.P(Table2[1M Return vs Nifty])</f>
        <v>-0.76306442318980783</v>
      </c>
      <c r="K406">
        <v>-13.7300865229815</v>
      </c>
      <c r="L406">
        <f>(Table2[[#This Row],[6M Return vs Nifty]]-AVERAGE(Table2[6M Return vs Nifty]))/_xlfn.STDEV.P(Table2[6M Return vs Nifty])</f>
        <v>-0.73116764307995796</v>
      </c>
      <c r="M406">
        <v>1.2110301567661299</v>
      </c>
      <c r="N406">
        <f>(Table2[[#This Row],[1W Return vs Nifty]]-AVERAGE(Table2[1W Return vs Nifty]))/_xlfn.STDEV.P(Table2[1W Return vs Nifty])</f>
        <v>0.32197204680760833</v>
      </c>
      <c r="O406">
        <v>235.02</v>
      </c>
      <c r="P406">
        <v>236.13076336156499</v>
      </c>
      <c r="Q406">
        <v>223.90479033938601</v>
      </c>
      <c r="R406">
        <v>40.9981386357898</v>
      </c>
      <c r="S406" s="1">
        <f>(Table2[[#This Row],[Close Price]]-Table2[[#This Row],[20D EMA]])/Table2[[#This Row],[20D EMA]]</f>
        <v>-2.8720959918304825E-2</v>
      </c>
      <c r="T406" s="1">
        <f>(Table2[[#This Row],[Close Price]]-Table2[[#This Row],[50D EMA]])/Table2[[#This Row],[50D EMA]]</f>
        <v>-3.3289874007346197E-2</v>
      </c>
      <c r="U406" s="1">
        <f>(Table2[[#This Row],[Close Price]]-Table2[[#This Row],[200D EMA]])/Table2[[#This Row],[200D EMA]]</f>
        <v>1.9495829696173035E-2</v>
      </c>
      <c r="V406">
        <v>0.43763776711242502</v>
      </c>
      <c r="W406">
        <v>226.5</v>
      </c>
      <c r="X406">
        <v>229.79</v>
      </c>
      <c r="Y406">
        <v>226.44</v>
      </c>
      <c r="Z406">
        <v>231.85</v>
      </c>
      <c r="AA406">
        <v>220.09</v>
      </c>
      <c r="AB406">
        <v>247.6</v>
      </c>
      <c r="AC406" s="1">
        <f>(Table2[[#This Row],[Close Price]]/Table2[[#This Row],[Day Low]])-1</f>
        <v>7.8145695364237877E-3</v>
      </c>
      <c r="AD406" s="1">
        <f>(Table2[[#This Row],[Day High]]/Table2[[#This Row],[Close Price]])-1</f>
        <v>6.6587812677967317E-3</v>
      </c>
      <c r="AE406" s="1">
        <f>(Table2[[#This Row],[Close Price]]/Table2[[#This Row],[Current Week Low]])-1</f>
        <v>8.0816110227874827E-3</v>
      </c>
      <c r="AF406" s="1">
        <f>(Table2[[#This Row],[Current Week High]]/Table2[[#This Row],[Close Price]])-1</f>
        <v>1.5683182196521539E-2</v>
      </c>
      <c r="AG406" s="1">
        <f>(Table2[[#This Row],[Close Price]]/Table2[[#This Row],[Current Month Low]])-1</f>
        <v>3.7166613658049075E-2</v>
      </c>
      <c r="AH406" s="1">
        <f>(Table2[[#This Row],[Current Month High]]/Table2[[#This Row],[Close Price]])-1</f>
        <v>8.468042230691708E-2</v>
      </c>
      <c r="AI406">
        <v>41.170543654444302</v>
      </c>
      <c r="AJ406">
        <v>52.535917139993302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0.01</v>
      </c>
      <c r="AM406" t="s">
        <v>3133</v>
      </c>
      <c r="AN406">
        <v>-2.23</v>
      </c>
      <c r="AO406" t="s">
        <v>3132</v>
      </c>
      <c r="AP406">
        <v>7.8405865151914E-2</v>
      </c>
      <c r="AQ406">
        <f>(Table2[[#This Row],[Sharpe Ratio]]-AVERAGE(Table2[Sharpe Ratio]))/_xlfn.STDEV.P(Table2[Sharpe Ratio])</f>
        <v>0.15370965527838903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331</v>
      </c>
      <c r="AT406">
        <f>_xlfn.RANK.AVG(Table2[[#This Row],[6M Return vs Nifty Z-Score]],Table2[6M Return vs Nifty Z-Score])</f>
        <v>567</v>
      </c>
      <c r="AU406">
        <f>_xlfn.RANK.AVG(Table2[[#This Row],[Sharpe Ratio Z-Score]],Table2[Sharpe Ratio Z-Score])</f>
        <v>301</v>
      </c>
      <c r="AV406">
        <f>(Table2[[#This Row],[Rank 1Y]]+Table2[[#This Row],[Rank 6M]]+Table2[[#This Row],[Rank Sharpe]])/3</f>
        <v>399.66666666666669</v>
      </c>
    </row>
    <row r="407" spans="1:48" x14ac:dyDescent="0.3">
      <c r="A407" t="s">
        <v>855</v>
      </c>
      <c r="B407" t="s">
        <v>856</v>
      </c>
      <c r="C407" t="s">
        <v>3088</v>
      </c>
      <c r="D407" t="s">
        <v>57</v>
      </c>
      <c r="E407">
        <v>17768.357831167999</v>
      </c>
      <c r="F407">
        <v>209.92</v>
      </c>
      <c r="G407">
        <v>17.194688584595902</v>
      </c>
      <c r="H407">
        <f>(Table2[[#This Row],[1Y Return vs Nifty]]-AVERAGE(Table2[1Y Return vs Nifty]))/_xlfn.STDEV.P(Table2[1Y Return vs Nifty])</f>
        <v>-0.25469662765232193</v>
      </c>
      <c r="I407">
        <v>-3.8539398484636598</v>
      </c>
      <c r="J407">
        <f>(Table2[[#This Row],[1M Return vs Nifty]]-AVERAGE(Table2[1M Return vs Nifty]))/_xlfn.STDEV.P(Table2[1M Return vs Nifty])</f>
        <v>-0.337078134928669</v>
      </c>
      <c r="K407">
        <v>7.3889708636112204</v>
      </c>
      <c r="L407">
        <f>(Table2[[#This Row],[6M Return vs Nifty]]-AVERAGE(Table2[6M Return vs Nifty]))/_xlfn.STDEV.P(Table2[6M Return vs Nifty])</f>
        <v>-4.3469603118425043E-2</v>
      </c>
      <c r="M407">
        <v>-1.4160486861642001</v>
      </c>
      <c r="N407">
        <f>(Table2[[#This Row],[1W Return vs Nifty]]-AVERAGE(Table2[1W Return vs Nifty]))/_xlfn.STDEV.P(Table2[1W Return vs Nifty])</f>
        <v>-0.18607762591787286</v>
      </c>
      <c r="O407">
        <v>206.94</v>
      </c>
      <c r="P407">
        <v>202.15214586368899</v>
      </c>
      <c r="Q407">
        <v>180.39902681250399</v>
      </c>
      <c r="R407">
        <v>55.840710060112301</v>
      </c>
      <c r="S407" s="1">
        <f>(Table2[[#This Row],[Close Price]]-Table2[[#This Row],[20D EMA]])/Table2[[#This Row],[20D EMA]]</f>
        <v>1.4400309268386922E-2</v>
      </c>
      <c r="T407" s="1">
        <f>(Table2[[#This Row],[Close Price]]-Table2[[#This Row],[50D EMA]])/Table2[[#This Row],[50D EMA]]</f>
        <v>3.8425781250666806E-2</v>
      </c>
      <c r="U407" s="1">
        <f>(Table2[[#This Row],[Close Price]]-Table2[[#This Row],[200D EMA]])/Table2[[#This Row],[200D EMA]]</f>
        <v>0.16364264103363674</v>
      </c>
      <c r="V407">
        <v>0.61476374539173095</v>
      </c>
      <c r="W407">
        <v>208.24</v>
      </c>
      <c r="X407">
        <v>212.7</v>
      </c>
      <c r="Y407">
        <v>201.84</v>
      </c>
      <c r="Z407">
        <v>210.51</v>
      </c>
      <c r="AA407">
        <v>195.36</v>
      </c>
      <c r="AB407">
        <v>217.61</v>
      </c>
      <c r="AC407" s="1">
        <f>(Table2[[#This Row],[Close Price]]/Table2[[#This Row],[Day Low]])-1</f>
        <v>8.0676142912023963E-3</v>
      </c>
      <c r="AD407" s="1">
        <f>(Table2[[#This Row],[Day High]]/Table2[[#This Row],[Close Price]])-1</f>
        <v>1.3243140243902385E-2</v>
      </c>
      <c r="AE407" s="1">
        <f>(Table2[[#This Row],[Close Price]]/Table2[[#This Row],[Current Week Low]])-1</f>
        <v>4.0031708283789103E-2</v>
      </c>
      <c r="AF407" s="1">
        <f>(Table2[[#This Row],[Current Week High]]/Table2[[#This Row],[Close Price]])-1</f>
        <v>2.8105945121952303E-3</v>
      </c>
      <c r="AG407" s="1">
        <f>(Table2[[#This Row],[Close Price]]/Table2[[#This Row],[Current Month Low]])-1</f>
        <v>7.4529074529074313E-2</v>
      </c>
      <c r="AH407" s="1">
        <f>(Table2[[#This Row],[Current Month High]]/Table2[[#This Row],[Close Price]])-1</f>
        <v>3.6633003048780699E-2</v>
      </c>
      <c r="AI407">
        <v>9.7560975609756095</v>
      </c>
      <c r="AJ407">
        <v>67.4670921420024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0.11</v>
      </c>
      <c r="AM407" t="s">
        <v>3133</v>
      </c>
      <c r="AN407">
        <v>2.57</v>
      </c>
      <c r="AO407" t="s">
        <v>3133</v>
      </c>
      <c r="AP407">
        <v>1.0229001239365E-2</v>
      </c>
      <c r="AQ407">
        <f>(Table2[[#This Row],[Sharpe Ratio]]-AVERAGE(Table2[Sharpe Ratio]))/_xlfn.STDEV.P(Table2[Sharpe Ratio])</f>
        <v>-0.62466577698289938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-1.4459877686001883</v>
      </c>
      <c r="AS407">
        <f>_xlfn.RANK.AVG(Table2[[#This Row],[1Y Return vs Nifty Z-Score]],Table2[1Y Return vs Nifty Z-Score])</f>
        <v>370</v>
      </c>
      <c r="AT407">
        <f>_xlfn.RANK.AVG(Table2[[#This Row],[6M Return vs Nifty Z-Score]],Table2[6M Return vs Nifty Z-Score])</f>
        <v>331</v>
      </c>
      <c r="AU407">
        <f>_xlfn.RANK.AVG(Table2[[#This Row],[Sharpe Ratio Z-Score]],Table2[Sharpe Ratio Z-Score])</f>
        <v>501</v>
      </c>
      <c r="AV407">
        <f>(Table2[[#This Row],[Rank 1Y]]+Table2[[#This Row],[Rank 6M]]+Table2[[#This Row],[Rank Sharpe]])/3</f>
        <v>400.66666666666669</v>
      </c>
    </row>
    <row r="408" spans="1:48" x14ac:dyDescent="0.3">
      <c r="A408" t="s">
        <v>1041</v>
      </c>
      <c r="B408" t="s">
        <v>1042</v>
      </c>
      <c r="C408" t="s">
        <v>3093</v>
      </c>
      <c r="D408" t="s">
        <v>228</v>
      </c>
      <c r="E408">
        <v>12664.647315414901</v>
      </c>
      <c r="F408">
        <v>1542.95</v>
      </c>
      <c r="G408">
        <v>11.9864788139146</v>
      </c>
      <c r="H408">
        <f>(Table2[[#This Row],[1Y Return vs Nifty]]-AVERAGE(Table2[1Y Return vs Nifty]))/_xlfn.STDEV.P(Table2[1Y Return vs Nifty])</f>
        <v>-0.33305466437971348</v>
      </c>
      <c r="I408">
        <v>-14.562230000676401</v>
      </c>
      <c r="J408">
        <f>(Table2[[#This Row],[1M Return vs Nifty]]-AVERAGE(Table2[1M Return vs Nifty]))/_xlfn.STDEV.P(Table2[1M Return vs Nifty])</f>
        <v>-1.3595530603304371</v>
      </c>
      <c r="K408">
        <v>-33.361910034333597</v>
      </c>
      <c r="L408">
        <f>(Table2[[#This Row],[6M Return vs Nifty]]-AVERAGE(Table2[6M Return vs Nifty]))/_xlfn.STDEV.P(Table2[6M Return vs Nifty])</f>
        <v>-1.3704370149316789</v>
      </c>
      <c r="M408">
        <v>-4.9013631229641001</v>
      </c>
      <c r="N408">
        <f>(Table2[[#This Row],[1W Return vs Nifty]]-AVERAGE(Table2[1W Return vs Nifty]))/_xlfn.STDEV.P(Table2[1W Return vs Nifty])</f>
        <v>-0.86010111924648303</v>
      </c>
      <c r="O408">
        <v>1661.23</v>
      </c>
      <c r="P408">
        <v>1718.09519979265</v>
      </c>
      <c r="Q408">
        <v>1604.7882313227699</v>
      </c>
      <c r="R408">
        <v>20.212096677252099</v>
      </c>
      <c r="S408" s="1">
        <f>(Table2[[#This Row],[Close Price]]-Table2[[#This Row],[20D EMA]])/Table2[[#This Row],[20D EMA]]</f>
        <v>-7.1200255232568621E-2</v>
      </c>
      <c r="T408" s="1">
        <f>(Table2[[#This Row],[Close Price]]-Table2[[#This Row],[50D EMA]])/Table2[[#This Row],[50D EMA]]</f>
        <v>-0.10194149882601819</v>
      </c>
      <c r="U408" s="1">
        <f>(Table2[[#This Row],[Close Price]]-Table2[[#This Row],[200D EMA]])/Table2[[#This Row],[200D EMA]]</f>
        <v>-3.8533577275675052E-2</v>
      </c>
      <c r="V408">
        <v>0.59677471830456197</v>
      </c>
      <c r="W408">
        <v>1611.9</v>
      </c>
      <c r="X408">
        <v>1742</v>
      </c>
      <c r="Y408">
        <v>1527.55</v>
      </c>
      <c r="Z408">
        <v>1560</v>
      </c>
      <c r="AA408">
        <v>1527.55</v>
      </c>
      <c r="AB408">
        <v>1717.95</v>
      </c>
      <c r="AC408" s="1">
        <f>(Table2[[#This Row],[Close Price]]/Table2[[#This Row],[Day Low]])-1</f>
        <v>-4.2775606427197688E-2</v>
      </c>
      <c r="AD408" s="1">
        <f>(Table2[[#This Row],[Day High]]/Table2[[#This Row],[Close Price]])-1</f>
        <v>0.12900612463138783</v>
      </c>
      <c r="AE408" s="1">
        <f>(Table2[[#This Row],[Close Price]]/Table2[[#This Row],[Current Week Low]])-1</f>
        <v>1.0081503060456409E-2</v>
      </c>
      <c r="AF408" s="1">
        <f>(Table2[[#This Row],[Current Week High]]/Table2[[#This Row],[Close Price]])-1</f>
        <v>1.1050260863929351E-2</v>
      </c>
      <c r="AG408" s="1">
        <f>(Table2[[#This Row],[Close Price]]/Table2[[#This Row],[Current Month Low]])-1</f>
        <v>1.0081503060456409E-2</v>
      </c>
      <c r="AH408" s="1">
        <f>(Table2[[#This Row],[Current Month High]]/Table2[[#This Row],[Close Price]])-1</f>
        <v>0.11341909977640241</v>
      </c>
      <c r="AI408">
        <v>44.0066107132441</v>
      </c>
      <c r="AJ408">
        <v>52.014778325123103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-0.2</v>
      </c>
      <c r="AM408" t="s">
        <v>3132</v>
      </c>
      <c r="AN408">
        <v>-9.33</v>
      </c>
      <c r="AO408" t="s">
        <v>3132</v>
      </c>
      <c r="AP408">
        <v>0.15615385641430901</v>
      </c>
      <c r="AQ408">
        <f>(Table2[[#This Row],[Sharpe Ratio]]-AVERAGE(Table2[Sharpe Ratio]))/_xlfn.STDEV.P(Table2[Sharpe Ratio])</f>
        <v>1.0413586733373508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394</v>
      </c>
      <c r="AT408">
        <f>_xlfn.RANK.AVG(Table2[[#This Row],[6M Return vs Nifty Z-Score]],Table2[6M Return vs Nifty Z-Score])</f>
        <v>707</v>
      </c>
      <c r="AU408">
        <f>_xlfn.RANK.AVG(Table2[[#This Row],[Sharpe Ratio Z-Score]],Table2[Sharpe Ratio Z-Score])</f>
        <v>105</v>
      </c>
      <c r="AV408">
        <f>(Table2[[#This Row],[Rank 1Y]]+Table2[[#This Row],[Rank 6M]]+Table2[[#This Row],[Rank Sharpe]])/3</f>
        <v>402</v>
      </c>
    </row>
    <row r="409" spans="1:48" x14ac:dyDescent="0.3">
      <c r="A409" t="s">
        <v>517</v>
      </c>
      <c r="B409" t="s">
        <v>518</v>
      </c>
      <c r="C409" t="s">
        <v>3095</v>
      </c>
      <c r="D409" t="s">
        <v>358</v>
      </c>
      <c r="E409">
        <v>39690.949512585001</v>
      </c>
      <c r="F409">
        <v>759.45</v>
      </c>
      <c r="G409">
        <v>0.73260059976247005</v>
      </c>
      <c r="H409">
        <f>(Table2[[#This Row],[1Y Return vs Nifty]]-AVERAGE(Table2[1Y Return vs Nifty]))/_xlfn.STDEV.P(Table2[1Y Return vs Nifty])</f>
        <v>-0.5023703872974502</v>
      </c>
      <c r="I409">
        <v>3.1134349700014599</v>
      </c>
      <c r="J409">
        <f>(Table2[[#This Row],[1M Return vs Nifty]]-AVERAGE(Table2[1M Return vs Nifty]))/_xlfn.STDEV.P(Table2[1M Return vs Nifty])</f>
        <v>0.32819764173528321</v>
      </c>
      <c r="K409">
        <v>26.192533336459899</v>
      </c>
      <c r="L409">
        <f>(Table2[[#This Row],[6M Return vs Nifty]]-AVERAGE(Table2[6M Return vs Nifty]))/_xlfn.STDEV.P(Table2[6M Return vs Nifty])</f>
        <v>0.56882917613871797</v>
      </c>
      <c r="M409">
        <v>0.24195440361422499</v>
      </c>
      <c r="N409">
        <f>(Table2[[#This Row],[1W Return vs Nifty]]-AVERAGE(Table2[1W Return vs Nifty]))/_xlfn.STDEV.P(Table2[1W Return vs Nifty])</f>
        <v>0.1345628944100907</v>
      </c>
      <c r="O409">
        <v>741.31</v>
      </c>
      <c r="P409">
        <v>727.813217128426</v>
      </c>
      <c r="Q409">
        <v>640.876000389002</v>
      </c>
      <c r="R409">
        <v>57.7671116388535</v>
      </c>
      <c r="S409" s="1">
        <f>(Table2[[#This Row],[Close Price]]-Table2[[#This Row],[20D EMA]])/Table2[[#This Row],[20D EMA]]</f>
        <v>2.4470194655407455E-2</v>
      </c>
      <c r="T409" s="1">
        <f>(Table2[[#This Row],[Close Price]]-Table2[[#This Row],[50D EMA]])/Table2[[#This Row],[50D EMA]]</f>
        <v>4.3468271978346865E-2</v>
      </c>
      <c r="U409" s="1">
        <f>(Table2[[#This Row],[Close Price]]-Table2[[#This Row],[200D EMA]])/Table2[[#This Row],[200D EMA]]</f>
        <v>0.18501863002987384</v>
      </c>
      <c r="V409">
        <v>1.53880962815265</v>
      </c>
      <c r="W409">
        <v>755.4</v>
      </c>
      <c r="X409">
        <v>774</v>
      </c>
      <c r="Y409">
        <v>747.75</v>
      </c>
      <c r="Z409">
        <v>773.7</v>
      </c>
      <c r="AA409">
        <v>705</v>
      </c>
      <c r="AB409">
        <v>799</v>
      </c>
      <c r="AC409" s="1">
        <f>(Table2[[#This Row],[Close Price]]/Table2[[#This Row],[Day Low]])-1</f>
        <v>5.3613979348690055E-3</v>
      </c>
      <c r="AD409" s="1">
        <f>(Table2[[#This Row],[Day High]]/Table2[[#This Row],[Close Price]])-1</f>
        <v>1.9158601619593041E-2</v>
      </c>
      <c r="AE409" s="1">
        <f>(Table2[[#This Row],[Close Price]]/Table2[[#This Row],[Current Week Low]])-1</f>
        <v>1.5646940822467537E-2</v>
      </c>
      <c r="AF409" s="1">
        <f>(Table2[[#This Row],[Current Week High]]/Table2[[#This Row],[Close Price]])-1</f>
        <v>1.876357890578717E-2</v>
      </c>
      <c r="AG409" s="1">
        <f>(Table2[[#This Row],[Close Price]]/Table2[[#This Row],[Current Month Low]])-1</f>
        <v>7.7234042553191662E-2</v>
      </c>
      <c r="AH409" s="1">
        <f>(Table2[[#This Row],[Current Month High]]/Table2[[#This Row],[Close Price]])-1</f>
        <v>5.2077161103430081E-2</v>
      </c>
      <c r="AI409">
        <v>5.2077161103430001</v>
      </c>
      <c r="AJ409">
        <v>54.359756097560897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0.18</v>
      </c>
      <c r="AM409" t="s">
        <v>3133</v>
      </c>
      <c r="AN409">
        <v>4.8</v>
      </c>
      <c r="AO409" t="s">
        <v>3133</v>
      </c>
      <c r="AQ409">
        <f>(Table2[[#This Row],[Sharpe Ratio]]-AVERAGE(Table2[Sharpe Ratio]))/_xlfn.STDEV.P(Table2[Sharpe Ratio])</f>
        <v>-0.74145031068490286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-0.21223098569826129</v>
      </c>
      <c r="AS409">
        <f>_xlfn.RANK.AVG(Table2[[#This Row],[1Y Return vs Nifty Z-Score]],Table2[1Y Return vs Nifty Z-Score])</f>
        <v>487</v>
      </c>
      <c r="AT409">
        <f>_xlfn.RANK.AVG(Table2[[#This Row],[6M Return vs Nifty Z-Score]],Table2[6M Return vs Nifty Z-Score])</f>
        <v>169</v>
      </c>
      <c r="AU409">
        <f>_xlfn.RANK.AVG(Table2[[#This Row],[Sharpe Ratio Z-Score]],Table2[Sharpe Ratio Z-Score])</f>
        <v>550.5</v>
      </c>
      <c r="AV409">
        <f>(Table2[[#This Row],[Rank 1Y]]+Table2[[#This Row],[Rank 6M]]+Table2[[#This Row],[Rank Sharpe]])/3</f>
        <v>402.16666666666669</v>
      </c>
    </row>
    <row r="410" spans="1:48" x14ac:dyDescent="0.3">
      <c r="A410" t="s">
        <v>497</v>
      </c>
      <c r="B410" t="s">
        <v>498</v>
      </c>
      <c r="C410" t="s">
        <v>3088</v>
      </c>
      <c r="D410" t="s">
        <v>57</v>
      </c>
      <c r="E410">
        <v>41882.226979503997</v>
      </c>
      <c r="F410">
        <v>168.02</v>
      </c>
      <c r="G410">
        <v>10.841641131851199</v>
      </c>
      <c r="H410">
        <f>(Table2[[#This Row],[1Y Return vs Nifty]]-AVERAGE(Table2[1Y Return vs Nifty]))/_xlfn.STDEV.P(Table2[1Y Return vs Nifty])</f>
        <v>-0.35027886176957612</v>
      </c>
      <c r="I410">
        <v>-7.1359356552694404</v>
      </c>
      <c r="J410">
        <f>(Table2[[#This Row],[1M Return vs Nifty]]-AVERAGE(Table2[1M Return vs Nifty]))/_xlfn.STDEV.P(Table2[1M Return vs Nifty])</f>
        <v>-0.65045761662297374</v>
      </c>
      <c r="K410">
        <v>-11.8722801575334</v>
      </c>
      <c r="L410">
        <f>(Table2[[#This Row],[6M Return vs Nifty]]-AVERAGE(Table2[6M Return vs Nifty]))/_xlfn.STDEV.P(Table2[6M Return vs Nifty])</f>
        <v>-0.67067205500708316</v>
      </c>
      <c r="M410">
        <v>-5.4795476649247599</v>
      </c>
      <c r="N410">
        <f>(Table2[[#This Row],[1W Return vs Nifty]]-AVERAGE(Table2[1W Return vs Nifty]))/_xlfn.STDEV.P(Table2[1W Return vs Nifty])</f>
        <v>-0.97191598468477758</v>
      </c>
      <c r="O410">
        <v>173.71</v>
      </c>
      <c r="P410">
        <v>174.01057985937101</v>
      </c>
      <c r="Q410">
        <v>160.361067449617</v>
      </c>
      <c r="R410">
        <v>36.590836648341501</v>
      </c>
      <c r="S410" s="1">
        <f>(Table2[[#This Row],[Close Price]]-Table2[[#This Row],[20D EMA]])/Table2[[#This Row],[20D EMA]]</f>
        <v>-3.2755742329169293E-2</v>
      </c>
      <c r="T410" s="1">
        <f>(Table2[[#This Row],[Close Price]]-Table2[[#This Row],[50D EMA]])/Table2[[#This Row],[50D EMA]]</f>
        <v>-3.4426526618165192E-2</v>
      </c>
      <c r="U410" s="1">
        <f>(Table2[[#This Row],[Close Price]]-Table2[[#This Row],[200D EMA]])/Table2[[#This Row],[200D EMA]]</f>
        <v>4.7760548568244805E-2</v>
      </c>
      <c r="V410">
        <v>0.47810568182945201</v>
      </c>
      <c r="W410">
        <v>166.37</v>
      </c>
      <c r="X410">
        <v>168.1</v>
      </c>
      <c r="Y410">
        <v>164.01</v>
      </c>
      <c r="Z410">
        <v>168.75</v>
      </c>
      <c r="AA410">
        <v>164.01</v>
      </c>
      <c r="AB410">
        <v>182.06</v>
      </c>
      <c r="AC410" s="1">
        <f>(Table2[[#This Row],[Close Price]]/Table2[[#This Row],[Day Low]])-1</f>
        <v>9.9176534230931424E-3</v>
      </c>
      <c r="AD410" s="1">
        <f>(Table2[[#This Row],[Day High]]/Table2[[#This Row],[Close Price]])-1</f>
        <v>4.7613379359590091E-4</v>
      </c>
      <c r="AE410" s="1">
        <f>(Table2[[#This Row],[Close Price]]/Table2[[#This Row],[Current Week Low]])-1</f>
        <v>2.4449728675080884E-2</v>
      </c>
      <c r="AF410" s="1">
        <f>(Table2[[#This Row],[Current Week High]]/Table2[[#This Row],[Close Price]])-1</f>
        <v>4.3447208665634562E-3</v>
      </c>
      <c r="AG410" s="1">
        <f>(Table2[[#This Row],[Close Price]]/Table2[[#This Row],[Current Month Low]])-1</f>
        <v>2.4449728675080884E-2</v>
      </c>
      <c r="AH410" s="1">
        <f>(Table2[[#This Row],[Current Month High]]/Table2[[#This Row],[Close Price]])-1</f>
        <v>8.356148077609804E-2</v>
      </c>
      <c r="AI410">
        <v>15.6112367575288</v>
      </c>
      <c r="AJ410">
        <v>44.223175965665199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0</v>
      </c>
      <c r="AM410" t="s">
        <v>3134</v>
      </c>
      <c r="AN410">
        <v>-3.29</v>
      </c>
      <c r="AO410" t="s">
        <v>3132</v>
      </c>
      <c r="AP410">
        <v>8.7342431651027994E-2</v>
      </c>
      <c r="AQ410">
        <f>(Table2[[#This Row],[Sharpe Ratio]]-AVERAGE(Table2[Sharpe Ratio]))/_xlfn.STDEV.P(Table2[Sharpe Ratio])</f>
        <v>0.2557384581960786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400</v>
      </c>
      <c r="AT410">
        <f>_xlfn.RANK.AVG(Table2[[#This Row],[6M Return vs Nifty Z-Score]],Table2[6M Return vs Nifty Z-Score])</f>
        <v>535</v>
      </c>
      <c r="AU410">
        <f>_xlfn.RANK.AVG(Table2[[#This Row],[Sharpe Ratio Z-Score]],Table2[Sharpe Ratio Z-Score])</f>
        <v>272</v>
      </c>
      <c r="AV410">
        <f>(Table2[[#This Row],[Rank 1Y]]+Table2[[#This Row],[Rank 6M]]+Table2[[#This Row],[Rank Sharpe]])/3</f>
        <v>402.33333333333331</v>
      </c>
    </row>
    <row r="411" spans="1:48" x14ac:dyDescent="0.3">
      <c r="A411" t="s">
        <v>1273</v>
      </c>
      <c r="B411" t="s">
        <v>1274</v>
      </c>
      <c r="C411" t="s">
        <v>3096</v>
      </c>
      <c r="D411" t="s">
        <v>349</v>
      </c>
      <c r="E411">
        <v>8802.6669257979993</v>
      </c>
      <c r="F411">
        <v>228.79</v>
      </c>
      <c r="G411">
        <v>62.9098751192385</v>
      </c>
      <c r="H411">
        <f>(Table2[[#This Row],[1Y Return vs Nifty]]-AVERAGE(Table2[1Y Return vs Nifty]))/_xlfn.STDEV.P(Table2[1Y Return vs Nifty])</f>
        <v>0.43309292445945663</v>
      </c>
      <c r="I411">
        <v>-4.3079667318510202</v>
      </c>
      <c r="J411">
        <f>(Table2[[#This Row],[1M Return vs Nifty]]-AVERAGE(Table2[1M Return vs Nifty]))/_xlfn.STDEV.P(Table2[1M Return vs Nifty])</f>
        <v>-0.38043063071680011</v>
      </c>
      <c r="K411">
        <v>-6.39289632959599</v>
      </c>
      <c r="L411">
        <f>(Table2[[#This Row],[6M Return vs Nifty]]-AVERAGE(Table2[6M Return vs Nifty]))/_xlfn.STDEV.P(Table2[6M Return vs Nifty])</f>
        <v>-0.49224735310435203</v>
      </c>
      <c r="M411">
        <v>4.5981634609978803</v>
      </c>
      <c r="N411">
        <f>(Table2[[#This Row],[1W Return vs Nifty]]-AVERAGE(Table2[1W Return vs Nifty]))/_xlfn.STDEV.P(Table2[1W Return vs Nifty])</f>
        <v>0.97700833219485828</v>
      </c>
      <c r="O411">
        <v>220.77</v>
      </c>
      <c r="P411">
        <v>221.354143331573</v>
      </c>
      <c r="Q411">
        <v>200.74142296272601</v>
      </c>
      <c r="R411">
        <v>65.584325607597194</v>
      </c>
      <c r="S411" s="1">
        <f>(Table2[[#This Row],[Close Price]]-Table2[[#This Row],[20D EMA]])/Table2[[#This Row],[20D EMA]]</f>
        <v>3.6327399556099024E-2</v>
      </c>
      <c r="T411" s="1">
        <f>(Table2[[#This Row],[Close Price]]-Table2[[#This Row],[50D EMA]])/Table2[[#This Row],[50D EMA]]</f>
        <v>3.3592579549272771E-2</v>
      </c>
      <c r="U411" s="1">
        <f>(Table2[[#This Row],[Close Price]]-Table2[[#This Row],[200D EMA]])/Table2[[#This Row],[200D EMA]]</f>
        <v>0.1397249089067287</v>
      </c>
      <c r="V411">
        <v>1.57412481877737</v>
      </c>
      <c r="W411">
        <v>227.16</v>
      </c>
      <c r="X411">
        <v>231.65</v>
      </c>
      <c r="Y411">
        <v>220.41</v>
      </c>
      <c r="Z411">
        <v>238.7</v>
      </c>
      <c r="AA411">
        <v>204</v>
      </c>
      <c r="AB411">
        <v>238.7</v>
      </c>
      <c r="AC411" s="1">
        <f>(Table2[[#This Row],[Close Price]]/Table2[[#This Row],[Day Low]])-1</f>
        <v>7.1755590773023847E-3</v>
      </c>
      <c r="AD411" s="1">
        <f>(Table2[[#This Row],[Day High]]/Table2[[#This Row],[Close Price]])-1</f>
        <v>1.250054635255049E-2</v>
      </c>
      <c r="AE411" s="1">
        <f>(Table2[[#This Row],[Close Price]]/Table2[[#This Row],[Current Week Low]])-1</f>
        <v>3.8020053536590881E-2</v>
      </c>
      <c r="AF411" s="1">
        <f>(Table2[[#This Row],[Current Week High]]/Table2[[#This Row],[Close Price]])-1</f>
        <v>4.3314830193627252E-2</v>
      </c>
      <c r="AG411" s="1">
        <f>(Table2[[#This Row],[Close Price]]/Table2[[#This Row],[Current Month Low]])-1</f>
        <v>0.12151960784313731</v>
      </c>
      <c r="AH411" s="1">
        <f>(Table2[[#This Row],[Current Month High]]/Table2[[#This Row],[Close Price]])-1</f>
        <v>4.3314830193627252E-2</v>
      </c>
      <c r="AI411">
        <v>14.5154945583286</v>
      </c>
      <c r="AJ411">
        <v>95.547008547008502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-7.0000000000000007E-2</v>
      </c>
      <c r="AM411" t="s">
        <v>3132</v>
      </c>
      <c r="AN411">
        <v>5.47</v>
      </c>
      <c r="AO411" t="s">
        <v>3133</v>
      </c>
      <c r="AQ411">
        <f>(Table2[[#This Row],[Sharpe Ratio]]-AVERAGE(Table2[Sharpe Ratio]))/_xlfn.STDEV.P(Table2[Sharpe Ratio])</f>
        <v>-0.74145031068490286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183</v>
      </c>
      <c r="AT411">
        <f>_xlfn.RANK.AVG(Table2[[#This Row],[6M Return vs Nifty Z-Score]],Table2[6M Return vs Nifty Z-Score])</f>
        <v>477</v>
      </c>
      <c r="AU411">
        <f>_xlfn.RANK.AVG(Table2[[#This Row],[Sharpe Ratio Z-Score]],Table2[Sharpe Ratio Z-Score])</f>
        <v>550.5</v>
      </c>
      <c r="AV411">
        <f>(Table2[[#This Row],[Rank 1Y]]+Table2[[#This Row],[Rank 6M]]+Table2[[#This Row],[Rank Sharpe]])/3</f>
        <v>403.5</v>
      </c>
    </row>
    <row r="412" spans="1:48" x14ac:dyDescent="0.3">
      <c r="A412" t="s">
        <v>253</v>
      </c>
      <c r="B412" t="s">
        <v>254</v>
      </c>
      <c r="C412" t="s">
        <v>3088</v>
      </c>
      <c r="D412" t="s">
        <v>37</v>
      </c>
      <c r="E412">
        <v>105159.59547637501</v>
      </c>
      <c r="F412">
        <v>728.75</v>
      </c>
      <c r="G412">
        <v>5.9891143749484304</v>
      </c>
      <c r="H412">
        <f>(Table2[[#This Row],[1Y Return vs Nifty]]-AVERAGE(Table2[1Y Return vs Nifty]))/_xlfn.STDEV.P(Table2[1Y Return vs Nifty])</f>
        <v>-0.42328561199275272</v>
      </c>
      <c r="I412">
        <v>13.597727098523499</v>
      </c>
      <c r="J412">
        <f>(Table2[[#This Row],[1M Return vs Nifty]]-AVERAGE(Table2[1M Return vs Nifty]))/_xlfn.STDEV.P(Table2[1M Return vs Nifty])</f>
        <v>1.3292842446964268</v>
      </c>
      <c r="K412">
        <v>31.8303686667312</v>
      </c>
      <c r="L412">
        <f>(Table2[[#This Row],[6M Return vs Nifty]]-AVERAGE(Table2[6M Return vs Nifty]))/_xlfn.STDEV.P(Table2[6M Return vs Nifty])</f>
        <v>0.75241352061399847</v>
      </c>
      <c r="M412">
        <v>1.11100625363057</v>
      </c>
      <c r="N412">
        <f>(Table2[[#This Row],[1W Return vs Nifty]]-AVERAGE(Table2[1W Return vs Nifty]))/_xlfn.STDEV.P(Table2[1W Return vs Nifty])</f>
        <v>0.30262846624111744</v>
      </c>
      <c r="O412">
        <v>702.45</v>
      </c>
      <c r="P412">
        <v>659.84944024568097</v>
      </c>
      <c r="Q412">
        <v>590.07313272592899</v>
      </c>
      <c r="R412">
        <v>60.082921363715698</v>
      </c>
      <c r="S412" s="1">
        <f>(Table2[[#This Row],[Close Price]]-Table2[[#This Row],[20D EMA]])/Table2[[#This Row],[20D EMA]]</f>
        <v>3.7440387216171905E-2</v>
      </c>
      <c r="T412" s="1">
        <f>(Table2[[#This Row],[Close Price]]-Table2[[#This Row],[50D EMA]])/Table2[[#This Row],[50D EMA]]</f>
        <v>0.104418607567001</v>
      </c>
      <c r="U412" s="1">
        <f>(Table2[[#This Row],[Close Price]]-Table2[[#This Row],[200D EMA]])/Table2[[#This Row],[200D EMA]]</f>
        <v>0.23501640658240611</v>
      </c>
      <c r="V412">
        <v>0.81660785704865002</v>
      </c>
      <c r="W412">
        <v>721.15</v>
      </c>
      <c r="X412">
        <v>739.3</v>
      </c>
      <c r="Y412">
        <v>726.2</v>
      </c>
      <c r="Z412">
        <v>741</v>
      </c>
      <c r="AA412">
        <v>697.35</v>
      </c>
      <c r="AB412">
        <v>746.65</v>
      </c>
      <c r="AC412" s="1">
        <f>(Table2[[#This Row],[Close Price]]/Table2[[#This Row],[Day Low]])-1</f>
        <v>1.0538722873188799E-2</v>
      </c>
      <c r="AD412" s="1">
        <f>(Table2[[#This Row],[Day High]]/Table2[[#This Row],[Close Price]])-1</f>
        <v>1.4476843910806059E-2</v>
      </c>
      <c r="AE412" s="1">
        <f>(Table2[[#This Row],[Close Price]]/Table2[[#This Row],[Current Week Low]])-1</f>
        <v>3.5114293583033973E-3</v>
      </c>
      <c r="AF412" s="1">
        <f>(Table2[[#This Row],[Current Week High]]/Table2[[#This Row],[Close Price]])-1</f>
        <v>1.6809605488850687E-2</v>
      </c>
      <c r="AG412" s="1">
        <f>(Table2[[#This Row],[Close Price]]/Table2[[#This Row],[Current Month Low]])-1</f>
        <v>4.5027604502760443E-2</v>
      </c>
      <c r="AH412" s="1">
        <f>(Table2[[#This Row],[Current Month High]]/Table2[[#This Row],[Close Price]])-1</f>
        <v>2.4562607204116516E-2</v>
      </c>
      <c r="AI412">
        <v>2.4562607204116498</v>
      </c>
      <c r="AJ412">
        <v>57.244578703204198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0.18</v>
      </c>
      <c r="AM412" t="s">
        <v>3133</v>
      </c>
      <c r="AN412">
        <v>3.85</v>
      </c>
      <c r="AO412" t="s">
        <v>3133</v>
      </c>
      <c r="AP412">
        <v>-3.1104919163195001E-2</v>
      </c>
      <c r="AQ412">
        <f>(Table2[[#This Row],[Sharpe Ratio]]-AVERAGE(Table2[Sharpe Ratio]))/_xlfn.STDEV.P(Table2[Sharpe Ratio])</f>
        <v>-1.096575253512434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0.86446536604635615</v>
      </c>
      <c r="AS412">
        <f>_xlfn.RANK.AVG(Table2[[#This Row],[1Y Return vs Nifty Z-Score]],Table2[1Y Return vs Nifty Z-Score])</f>
        <v>447</v>
      </c>
      <c r="AT412">
        <f>_xlfn.RANK.AVG(Table2[[#This Row],[6M Return vs Nifty Z-Score]],Table2[6M Return vs Nifty Z-Score])</f>
        <v>135</v>
      </c>
      <c r="AU412">
        <f>_xlfn.RANK.AVG(Table2[[#This Row],[Sharpe Ratio Z-Score]],Table2[Sharpe Ratio Z-Score])</f>
        <v>630</v>
      </c>
      <c r="AV412">
        <f>(Table2[[#This Row],[Rank 1Y]]+Table2[[#This Row],[Rank 6M]]+Table2[[#This Row],[Rank Sharpe]])/3</f>
        <v>404</v>
      </c>
    </row>
    <row r="413" spans="1:48" x14ac:dyDescent="0.3">
      <c r="A413" t="s">
        <v>1072</v>
      </c>
      <c r="B413" t="s">
        <v>1073</v>
      </c>
      <c r="C413" t="s">
        <v>3098</v>
      </c>
      <c r="D413" t="s">
        <v>800</v>
      </c>
      <c r="E413">
        <v>12000.443259600001</v>
      </c>
      <c r="F413">
        <v>2556</v>
      </c>
      <c r="G413">
        <v>25.150813013600001</v>
      </c>
      <c r="H413">
        <f>(Table2[[#This Row],[1Y Return vs Nifty]]-AVERAGE(Table2[1Y Return vs Nifty]))/_xlfn.STDEV.P(Table2[1Y Return vs Nifty])</f>
        <v>-0.13499594014832222</v>
      </c>
      <c r="I413">
        <v>-1.2857625932785901</v>
      </c>
      <c r="J413">
        <f>(Table2[[#This Row],[1M Return vs Nifty]]-AVERAGE(Table2[1M Return vs Nifty]))/_xlfn.STDEV.P(Table2[1M Return vs Nifty])</f>
        <v>-9.1857207022521273E-2</v>
      </c>
      <c r="K413">
        <v>-6.1117072245791899</v>
      </c>
      <c r="L413">
        <f>(Table2[[#This Row],[6M Return vs Nifty]]-AVERAGE(Table2[6M Return vs Nifty]))/_xlfn.STDEV.P(Table2[6M Return vs Nifty])</f>
        <v>-0.48309101658616288</v>
      </c>
      <c r="M413">
        <v>3.24875331175611</v>
      </c>
      <c r="N413">
        <f>(Table2[[#This Row],[1W Return vs Nifty]]-AVERAGE(Table2[1W Return vs Nifty]))/_xlfn.STDEV.P(Table2[1W Return vs Nifty])</f>
        <v>0.71604647087134377</v>
      </c>
      <c r="O413">
        <v>2460.6799999999998</v>
      </c>
      <c r="P413">
        <v>2430.6770278037602</v>
      </c>
      <c r="Q413">
        <v>2318.8639135046301</v>
      </c>
      <c r="R413">
        <v>68.407829611129401</v>
      </c>
      <c r="S413" s="1">
        <f>(Table2[[#This Row],[Close Price]]-Table2[[#This Row],[20D EMA]])/Table2[[#This Row],[20D EMA]]</f>
        <v>3.8737259619292294E-2</v>
      </c>
      <c r="T413" s="1">
        <f>(Table2[[#This Row],[Close Price]]-Table2[[#This Row],[50D EMA]])/Table2[[#This Row],[50D EMA]]</f>
        <v>5.1558874652086313E-2</v>
      </c>
      <c r="U413" s="1">
        <f>(Table2[[#This Row],[Close Price]]-Table2[[#This Row],[200D EMA]])/Table2[[#This Row],[200D EMA]]</f>
        <v>0.1022639082502141</v>
      </c>
      <c r="V413">
        <v>0.91629564802781804</v>
      </c>
      <c r="W413">
        <v>2540</v>
      </c>
      <c r="X413">
        <v>2585.6999999999998</v>
      </c>
      <c r="Y413">
        <v>2458</v>
      </c>
      <c r="Z413">
        <v>2565</v>
      </c>
      <c r="AA413">
        <v>2325.85</v>
      </c>
      <c r="AB413">
        <v>2575</v>
      </c>
      <c r="AC413" s="1">
        <f>(Table2[[#This Row],[Close Price]]/Table2[[#This Row],[Day Low]])-1</f>
        <v>6.2992125984251413E-3</v>
      </c>
      <c r="AD413" s="1">
        <f>(Table2[[#This Row],[Day High]]/Table2[[#This Row],[Close Price]])-1</f>
        <v>1.1619718309858973E-2</v>
      </c>
      <c r="AE413" s="1">
        <f>(Table2[[#This Row],[Close Price]]/Table2[[#This Row],[Current Week Low]])-1</f>
        <v>3.9869812855980458E-2</v>
      </c>
      <c r="AF413" s="1">
        <f>(Table2[[#This Row],[Current Week High]]/Table2[[#This Row],[Close Price]])-1</f>
        <v>3.5211267605634866E-3</v>
      </c>
      <c r="AG413" s="1">
        <f>(Table2[[#This Row],[Close Price]]/Table2[[#This Row],[Current Month Low]])-1</f>
        <v>9.8953070920308805E-2</v>
      </c>
      <c r="AH413" s="1">
        <f>(Table2[[#This Row],[Current Month High]]/Table2[[#This Row],[Close Price]])-1</f>
        <v>7.4334898278560768E-3</v>
      </c>
      <c r="AI413">
        <v>10.6416275430359</v>
      </c>
      <c r="AJ413">
        <v>61.567635903919097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-0.02</v>
      </c>
      <c r="AM413" t="s">
        <v>3132</v>
      </c>
      <c r="AN413">
        <v>6.8</v>
      </c>
      <c r="AO413" t="s">
        <v>3133</v>
      </c>
      <c r="AP413">
        <v>4.1540544471274997E-2</v>
      </c>
      <c r="AQ413">
        <f>(Table2[[#This Row],[Sharpe Ratio]]-AVERAGE(Table2[Sharpe Ratio]))/_xlfn.STDEV.P(Table2[Sharpe Ratio])</f>
        <v>-0.26718180662649965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-0.26107949951216225</v>
      </c>
      <c r="AS413">
        <f>_xlfn.RANK.AVG(Table2[[#This Row],[1Y Return vs Nifty Z-Score]],Table2[1Y Return vs Nifty Z-Score])</f>
        <v>330</v>
      </c>
      <c r="AT413">
        <f>_xlfn.RANK.AVG(Table2[[#This Row],[6M Return vs Nifty Z-Score]],Table2[6M Return vs Nifty Z-Score])</f>
        <v>474</v>
      </c>
      <c r="AU413">
        <f>_xlfn.RANK.AVG(Table2[[#This Row],[Sharpe Ratio Z-Score]],Table2[Sharpe Ratio Z-Score])</f>
        <v>413</v>
      </c>
      <c r="AV413">
        <f>(Table2[[#This Row],[Rank 1Y]]+Table2[[#This Row],[Rank 6M]]+Table2[[#This Row],[Rank Sharpe]])/3</f>
        <v>405.66666666666669</v>
      </c>
    </row>
    <row r="414" spans="1:48" x14ac:dyDescent="0.3">
      <c r="A414" t="s">
        <v>1913</v>
      </c>
      <c r="B414" t="s">
        <v>1914</v>
      </c>
      <c r="C414" t="s">
        <v>609</v>
      </c>
      <c r="D414" t="s">
        <v>465</v>
      </c>
      <c r="E414">
        <v>3588.3329216799998</v>
      </c>
      <c r="F414">
        <v>566.79999999999995</v>
      </c>
      <c r="G414">
        <v>5.5230666097316803</v>
      </c>
      <c r="H414">
        <f>(Table2[[#This Row],[1Y Return vs Nifty]]-AVERAGE(Table2[1Y Return vs Nifty]))/_xlfn.STDEV.P(Table2[1Y Return vs Nifty])</f>
        <v>-0.43029734721684981</v>
      </c>
      <c r="I414">
        <v>8.2782418646334701</v>
      </c>
      <c r="J414">
        <f>(Table2[[#This Row],[1M Return vs Nifty]]-AVERAGE(Table2[1M Return vs Nifty]))/_xlfn.STDEV.P(Table2[1M Return vs Nifty])</f>
        <v>0.82135625709201887</v>
      </c>
      <c r="K414">
        <v>26.355801485803699</v>
      </c>
      <c r="L414">
        <f>(Table2[[#This Row],[6M Return vs Nifty]]-AVERAGE(Table2[6M Return vs Nifty]))/_xlfn.STDEV.P(Table2[6M Return vs Nifty])</f>
        <v>0.57414566277145751</v>
      </c>
      <c r="M414">
        <v>-2.1709216919118002</v>
      </c>
      <c r="N414">
        <f>(Table2[[#This Row],[1W Return vs Nifty]]-AVERAGE(Table2[1W Return vs Nifty]))/_xlfn.STDEV.P(Table2[1W Return vs Nifty])</f>
        <v>-0.33206219906893425</v>
      </c>
      <c r="O414">
        <v>570.65</v>
      </c>
      <c r="P414">
        <v>544.52516035415897</v>
      </c>
      <c r="Q414">
        <v>468.74787254585402</v>
      </c>
      <c r="R414">
        <v>43.531952158063099</v>
      </c>
      <c r="S414" s="1">
        <f>(Table2[[#This Row],[Close Price]]-Table2[[#This Row],[20D EMA]])/Table2[[#This Row],[20D EMA]]</f>
        <v>-6.7466923683519196E-3</v>
      </c>
      <c r="T414" s="1">
        <f>(Table2[[#This Row],[Close Price]]-Table2[[#This Row],[50D EMA]])/Table2[[#This Row],[50D EMA]]</f>
        <v>4.090690617739947E-2</v>
      </c>
      <c r="U414" s="1">
        <f>(Table2[[#This Row],[Close Price]]-Table2[[#This Row],[200D EMA]])/Table2[[#This Row],[200D EMA]]</f>
        <v>0.2091788212746592</v>
      </c>
      <c r="V414">
        <v>1.45286914001974</v>
      </c>
      <c r="W414">
        <v>560.70000000000005</v>
      </c>
      <c r="X414">
        <v>568.04999999999995</v>
      </c>
      <c r="Y414">
        <v>562.1</v>
      </c>
      <c r="Z414">
        <v>580</v>
      </c>
      <c r="AA414">
        <v>555.1</v>
      </c>
      <c r="AB414">
        <v>614.15</v>
      </c>
      <c r="AC414" s="1">
        <f>(Table2[[#This Row],[Close Price]]/Table2[[#This Row],[Day Low]])-1</f>
        <v>1.0879258070269238E-2</v>
      </c>
      <c r="AD414" s="1">
        <f>(Table2[[#This Row],[Day High]]/Table2[[#This Row],[Close Price]])-1</f>
        <v>2.2053634438956582E-3</v>
      </c>
      <c r="AE414" s="1">
        <f>(Table2[[#This Row],[Close Price]]/Table2[[#This Row],[Current Week Low]])-1</f>
        <v>8.3615015121862868E-3</v>
      </c>
      <c r="AF414" s="1">
        <f>(Table2[[#This Row],[Current Week High]]/Table2[[#This Row],[Close Price]])-1</f>
        <v>2.3288637967537218E-2</v>
      </c>
      <c r="AG414" s="1">
        <f>(Table2[[#This Row],[Close Price]]/Table2[[#This Row],[Current Month Low]])-1</f>
        <v>2.1077283372365141E-2</v>
      </c>
      <c r="AH414" s="1">
        <f>(Table2[[#This Row],[Current Month High]]/Table2[[#This Row],[Close Price]])-1</f>
        <v>8.3539167254763624E-2</v>
      </c>
      <c r="AI414">
        <v>9.1919548341566593</v>
      </c>
      <c r="AJ414">
        <v>72.279635258358596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0.08</v>
      </c>
      <c r="AM414" t="s">
        <v>3133</v>
      </c>
      <c r="AN414">
        <v>-1.53</v>
      </c>
      <c r="AO414" t="s">
        <v>3132</v>
      </c>
      <c r="AP414">
        <v>-1.4297966986707E-2</v>
      </c>
      <c r="AQ414">
        <f>(Table2[[#This Row],[Sharpe Ratio]]-AVERAGE(Table2[Sharpe Ratio]))/_xlfn.STDEV.P(Table2[Sharpe Ratio])</f>
        <v>-0.90469023688642469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-0.27154786330873243</v>
      </c>
      <c r="AS414">
        <f>_xlfn.RANK.AVG(Table2[[#This Row],[1Y Return vs Nifty Z-Score]],Table2[1Y Return vs Nifty Z-Score])</f>
        <v>451</v>
      </c>
      <c r="AT414">
        <f>_xlfn.RANK.AVG(Table2[[#This Row],[6M Return vs Nifty Z-Score]],Table2[6M Return vs Nifty Z-Score])</f>
        <v>167</v>
      </c>
      <c r="AU414">
        <f>_xlfn.RANK.AVG(Table2[[#This Row],[Sharpe Ratio Z-Score]],Table2[Sharpe Ratio Z-Score])</f>
        <v>603</v>
      </c>
      <c r="AV414">
        <f>(Table2[[#This Row],[Rank 1Y]]+Table2[[#This Row],[Rank 6M]]+Table2[[#This Row],[Rank Sharpe]])/3</f>
        <v>407</v>
      </c>
    </row>
    <row r="415" spans="1:48" x14ac:dyDescent="0.3">
      <c r="A415" t="s">
        <v>181</v>
      </c>
      <c r="B415" t="s">
        <v>182</v>
      </c>
      <c r="C415" t="s">
        <v>3090</v>
      </c>
      <c r="D415" t="s">
        <v>183</v>
      </c>
      <c r="E415">
        <v>142448.35031921999</v>
      </c>
      <c r="F415">
        <v>1444.8</v>
      </c>
      <c r="G415">
        <v>14.2028698715487</v>
      </c>
      <c r="H415">
        <f>(Table2[[#This Row],[1Y Return vs Nifty]]-AVERAGE(Table2[1Y Return vs Nifty]))/_xlfn.STDEV.P(Table2[1Y Return vs Nifty])</f>
        <v>-0.29970883931828624</v>
      </c>
      <c r="I415">
        <v>0.28814417628035099</v>
      </c>
      <c r="J415">
        <f>(Table2[[#This Row],[1M Return vs Nifty]]-AVERAGE(Table2[1M Return vs Nifty]))/_xlfn.STDEV.P(Table2[1M Return vs Nifty])</f>
        <v>5.8426375502703617E-2</v>
      </c>
      <c r="K415">
        <v>7.8263307671192903</v>
      </c>
      <c r="L415">
        <f>(Table2[[#This Row],[6M Return vs Nifty]]-AVERAGE(Table2[6M Return vs Nifty]))/_xlfn.STDEV.P(Table2[6M Return vs Nifty])</f>
        <v>-2.9227890389749586E-2</v>
      </c>
      <c r="M415">
        <v>-0.91965316697292399</v>
      </c>
      <c r="N415">
        <f>(Table2[[#This Row],[1W Return vs Nifty]]-AVERAGE(Table2[1W Return vs Nifty]))/_xlfn.STDEV.P(Table2[1W Return vs Nifty])</f>
        <v>-9.0079905199975357E-2</v>
      </c>
      <c r="O415">
        <v>1449.79</v>
      </c>
      <c r="P415">
        <v>1413.83284957611</v>
      </c>
      <c r="Q415">
        <v>1256.95064670545</v>
      </c>
      <c r="R415">
        <v>31.696743741857201</v>
      </c>
      <c r="S415" s="1">
        <f>(Table2[[#This Row],[Close Price]]-Table2[[#This Row],[20D EMA]])/Table2[[#This Row],[20D EMA]]</f>
        <v>-3.4418777891970626E-3</v>
      </c>
      <c r="T415" s="1">
        <f>(Table2[[#This Row],[Close Price]]-Table2[[#This Row],[50D EMA]])/Table2[[#This Row],[50D EMA]]</f>
        <v>2.1902978441316039E-2</v>
      </c>
      <c r="U415" s="1">
        <f>(Table2[[#This Row],[Close Price]]-Table2[[#This Row],[200D EMA]])/Table2[[#This Row],[200D EMA]]</f>
        <v>0.14944847181304644</v>
      </c>
      <c r="V415">
        <v>1.0778886563997601</v>
      </c>
      <c r="W415">
        <v>1385.65</v>
      </c>
      <c r="X415">
        <v>1401.95</v>
      </c>
      <c r="Y415">
        <v>1390</v>
      </c>
      <c r="Z415">
        <v>1445</v>
      </c>
      <c r="AA415">
        <v>1390</v>
      </c>
      <c r="AB415">
        <v>1509</v>
      </c>
      <c r="AC415" s="1">
        <f>(Table2[[#This Row],[Close Price]]/Table2[[#This Row],[Day Low]])-1</f>
        <v>4.2687547360444444E-2</v>
      </c>
      <c r="AD415" s="1">
        <f>(Table2[[#This Row],[Day High]]/Table2[[#This Row],[Close Price]])-1</f>
        <v>-2.9658084163898035E-2</v>
      </c>
      <c r="AE415" s="1">
        <f>(Table2[[#This Row],[Close Price]]/Table2[[#This Row],[Current Week Low]])-1</f>
        <v>3.9424460431654706E-2</v>
      </c>
      <c r="AF415" s="1">
        <f>(Table2[[#This Row],[Current Week High]]/Table2[[#This Row],[Close Price]])-1</f>
        <v>1.3842746400882788E-4</v>
      </c>
      <c r="AG415" s="1">
        <f>(Table2[[#This Row],[Close Price]]/Table2[[#This Row],[Current Month Low]])-1</f>
        <v>3.9424460431654706E-2</v>
      </c>
      <c r="AH415" s="1">
        <f>(Table2[[#This Row],[Current Month High]]/Table2[[#This Row],[Close Price]])-1</f>
        <v>4.4435215946843964E-2</v>
      </c>
      <c r="AI415">
        <v>5.5509413067552602</v>
      </c>
      <c r="AJ415">
        <v>50.531360700145797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-0.04</v>
      </c>
      <c r="AM415" t="s">
        <v>3132</v>
      </c>
      <c r="AN415">
        <v>-5.91</v>
      </c>
      <c r="AO415" t="s">
        <v>3132</v>
      </c>
      <c r="AP415">
        <v>8.5777613033440007E-3</v>
      </c>
      <c r="AQ415">
        <f>(Table2[[#This Row],[Sharpe Ratio]]-AVERAGE(Table2[Sharpe Ratio]))/_xlfn.STDEV.P(Table2[Sharpe Ratio])</f>
        <v>-0.6435179876186965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-1.0041082470240041</v>
      </c>
      <c r="AS415">
        <f>_xlfn.RANK.AVG(Table2[[#This Row],[1Y Return vs Nifty Z-Score]],Table2[1Y Return vs Nifty Z-Score])</f>
        <v>387</v>
      </c>
      <c r="AT415">
        <f>_xlfn.RANK.AVG(Table2[[#This Row],[6M Return vs Nifty Z-Score]],Table2[6M Return vs Nifty Z-Score])</f>
        <v>328</v>
      </c>
      <c r="AU415">
        <f>_xlfn.RANK.AVG(Table2[[#This Row],[Sharpe Ratio Z-Score]],Table2[Sharpe Ratio Z-Score])</f>
        <v>508</v>
      </c>
      <c r="AV415">
        <f>(Table2[[#This Row],[Rank 1Y]]+Table2[[#This Row],[Rank 6M]]+Table2[[#This Row],[Rank Sharpe]])/3</f>
        <v>407.66666666666669</v>
      </c>
    </row>
    <row r="416" spans="1:48" x14ac:dyDescent="0.3">
      <c r="A416" t="s">
        <v>744</v>
      </c>
      <c r="B416" t="s">
        <v>745</v>
      </c>
      <c r="C416" t="s">
        <v>3092</v>
      </c>
      <c r="D416" t="s">
        <v>54</v>
      </c>
      <c r="E416">
        <v>21834.23181392</v>
      </c>
      <c r="F416">
        <v>1110.8</v>
      </c>
      <c r="G416">
        <v>15.1836934721331</v>
      </c>
      <c r="H416">
        <f>(Table2[[#This Row],[1Y Return vs Nifty]]-AVERAGE(Table2[1Y Return vs Nifty]))/_xlfn.STDEV.P(Table2[1Y Return vs Nifty])</f>
        <v>-0.28495225018273934</v>
      </c>
      <c r="I416">
        <v>13.313267556610899</v>
      </c>
      <c r="J416">
        <f>(Table2[[#This Row],[1M Return vs Nifty]]-AVERAGE(Table2[1M Return vs Nifty]))/_xlfn.STDEV.P(Table2[1M Return vs Nifty])</f>
        <v>1.3021227889679596</v>
      </c>
      <c r="K416">
        <v>1.7224088828745501</v>
      </c>
      <c r="L416">
        <f>(Table2[[#This Row],[6M Return vs Nifty]]-AVERAGE(Table2[6M Return vs Nifty]))/_xlfn.STDEV.P(Table2[6M Return vs Nifty])</f>
        <v>-0.22798937102942365</v>
      </c>
      <c r="M416">
        <v>-7.7940049766251001</v>
      </c>
      <c r="N416">
        <f>(Table2[[#This Row],[1W Return vs Nifty]]-AVERAGE(Table2[1W Return vs Nifty]))/_xlfn.STDEV.P(Table2[1W Return vs Nifty])</f>
        <v>-1.4195079109456821</v>
      </c>
      <c r="O416">
        <v>1141.4000000000001</v>
      </c>
      <c r="P416">
        <v>1063.86375467162</v>
      </c>
      <c r="Q416">
        <v>935.62846435221104</v>
      </c>
      <c r="R416">
        <v>38.183196870996603</v>
      </c>
      <c r="S416" s="1">
        <f>(Table2[[#This Row],[Close Price]]-Table2[[#This Row],[20D EMA]])/Table2[[#This Row],[20D EMA]]</f>
        <v>-2.6809181706676129E-2</v>
      </c>
      <c r="T416" s="1">
        <f>(Table2[[#This Row],[Close Price]]-Table2[[#This Row],[50D EMA]])/Table2[[#This Row],[50D EMA]]</f>
        <v>4.4118661926655887E-2</v>
      </c>
      <c r="U416" s="1">
        <f>(Table2[[#This Row],[Close Price]]-Table2[[#This Row],[200D EMA]])/Table2[[#This Row],[200D EMA]]</f>
        <v>0.18722339296193832</v>
      </c>
      <c r="V416">
        <v>0.73853682940014498</v>
      </c>
      <c r="W416">
        <v>1092.75</v>
      </c>
      <c r="X416">
        <v>1129.95</v>
      </c>
      <c r="Y416">
        <v>1097</v>
      </c>
      <c r="Z416">
        <v>1134.75</v>
      </c>
      <c r="AA416">
        <v>1097</v>
      </c>
      <c r="AB416">
        <v>1284.95</v>
      </c>
      <c r="AC416" s="1">
        <f>(Table2[[#This Row],[Close Price]]/Table2[[#This Row],[Day Low]])-1</f>
        <v>1.651795927705324E-2</v>
      </c>
      <c r="AD416" s="1">
        <f>(Table2[[#This Row],[Day High]]/Table2[[#This Row],[Close Price]])-1</f>
        <v>1.7239827151602549E-2</v>
      </c>
      <c r="AE416" s="1">
        <f>(Table2[[#This Row],[Close Price]]/Table2[[#This Row],[Current Week Low]])-1</f>
        <v>1.2579762989972654E-2</v>
      </c>
      <c r="AF416" s="1">
        <f>(Table2[[#This Row],[Current Week High]]/Table2[[#This Row],[Close Price]])-1</f>
        <v>2.1561037090385371E-2</v>
      </c>
      <c r="AG416" s="1">
        <f>(Table2[[#This Row],[Close Price]]/Table2[[#This Row],[Current Month Low]])-1</f>
        <v>1.2579762989972654E-2</v>
      </c>
      <c r="AH416" s="1">
        <f>(Table2[[#This Row],[Current Month High]]/Table2[[#This Row],[Close Price]])-1</f>
        <v>0.15677889809146572</v>
      </c>
      <c r="AI416">
        <v>15.6778898091465</v>
      </c>
      <c r="AJ416">
        <v>57.0812416036201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</v>
      </c>
      <c r="AM416" t="s">
        <v>3134</v>
      </c>
      <c r="AN416">
        <v>-7.51</v>
      </c>
      <c r="AO416" t="s">
        <v>3132</v>
      </c>
      <c r="AP416">
        <v>2.4988059305449999E-2</v>
      </c>
      <c r="AQ416">
        <f>(Table2[[#This Row],[Sharpe Ratio]]-AVERAGE(Table2[Sharpe Ratio]))/_xlfn.STDEV.P(Table2[Sharpe Ratio])</f>
        <v>-0.45616157273123081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-1.0864883159211163</v>
      </c>
      <c r="AS416">
        <f>_xlfn.RANK.AVG(Table2[[#This Row],[1Y Return vs Nifty Z-Score]],Table2[1Y Return vs Nifty Z-Score])</f>
        <v>380</v>
      </c>
      <c r="AT416">
        <f>_xlfn.RANK.AVG(Table2[[#This Row],[6M Return vs Nifty Z-Score]],Table2[6M Return vs Nifty Z-Score])</f>
        <v>381</v>
      </c>
      <c r="AU416">
        <f>_xlfn.RANK.AVG(Table2[[#This Row],[Sharpe Ratio Z-Score]],Table2[Sharpe Ratio Z-Score])</f>
        <v>463</v>
      </c>
      <c r="AV416">
        <f>(Table2[[#This Row],[Rank 1Y]]+Table2[[#This Row],[Rank 6M]]+Table2[[#This Row],[Rank Sharpe]])/3</f>
        <v>408</v>
      </c>
    </row>
    <row r="417" spans="1:48" x14ac:dyDescent="0.3">
      <c r="A417" t="s">
        <v>352</v>
      </c>
      <c r="B417" t="s">
        <v>353</v>
      </c>
      <c r="C417" t="s">
        <v>3092</v>
      </c>
      <c r="D417" t="s">
        <v>54</v>
      </c>
      <c r="E417">
        <v>68329.604024999993</v>
      </c>
      <c r="F417">
        <v>5714.85</v>
      </c>
      <c r="G417">
        <v>25.253886596879902</v>
      </c>
      <c r="H417">
        <f>(Table2[[#This Row],[1Y Return vs Nifty]]-AVERAGE(Table2[1Y Return vs Nifty]))/_xlfn.STDEV.P(Table2[1Y Return vs Nifty])</f>
        <v>-0.13344518778236791</v>
      </c>
      <c r="I417">
        <v>11.727605047239599</v>
      </c>
      <c r="J417">
        <f>(Table2[[#This Row],[1M Return vs Nifty]]-AVERAGE(Table2[1M Return vs Nifty]))/_xlfn.STDEV.P(Table2[1M Return vs Nifty])</f>
        <v>1.1507167163890635</v>
      </c>
      <c r="K417">
        <v>-1.6519307499598399</v>
      </c>
      <c r="L417">
        <f>(Table2[[#This Row],[6M Return vs Nifty]]-AVERAGE(Table2[6M Return vs Nifty]))/_xlfn.STDEV.P(Table2[6M Return vs Nifty])</f>
        <v>-0.33786770078565126</v>
      </c>
      <c r="M417">
        <v>10.3888552724432</v>
      </c>
      <c r="N417">
        <f>(Table2[[#This Row],[1W Return vs Nifty]]-AVERAGE(Table2[1W Return vs Nifty]))/_xlfn.STDEV.P(Table2[1W Return vs Nifty])</f>
        <v>2.0968677865755123</v>
      </c>
      <c r="O417">
        <v>5382.62</v>
      </c>
      <c r="P417">
        <v>5237.9792574749399</v>
      </c>
      <c r="Q417">
        <v>4854.1133605571104</v>
      </c>
      <c r="R417">
        <v>74.871819058313093</v>
      </c>
      <c r="S417" s="1">
        <f>(Table2[[#This Row],[Close Price]]-Table2[[#This Row],[20D EMA]])/Table2[[#This Row],[20D EMA]]</f>
        <v>6.1722729823023077E-2</v>
      </c>
      <c r="T417" s="1">
        <f>(Table2[[#This Row],[Close Price]]-Table2[[#This Row],[50D EMA]])/Table2[[#This Row],[50D EMA]]</f>
        <v>9.104097574356268E-2</v>
      </c>
      <c r="U417" s="1">
        <f>(Table2[[#This Row],[Close Price]]-Table2[[#This Row],[200D EMA]])/Table2[[#This Row],[200D EMA]]</f>
        <v>0.17732108327690613</v>
      </c>
      <c r="V417">
        <v>1.2898850622807301</v>
      </c>
      <c r="W417">
        <v>5672</v>
      </c>
      <c r="X417">
        <v>5747.55</v>
      </c>
      <c r="Y417">
        <v>5656.95</v>
      </c>
      <c r="Z417">
        <v>5850</v>
      </c>
      <c r="AA417">
        <v>5164.75</v>
      </c>
      <c r="AB417">
        <v>5850</v>
      </c>
      <c r="AC417" s="1">
        <f>(Table2[[#This Row],[Close Price]]/Table2[[#This Row],[Day Low]])-1</f>
        <v>7.5546544428772844E-3</v>
      </c>
      <c r="AD417" s="1">
        <f>(Table2[[#This Row],[Day High]]/Table2[[#This Row],[Close Price]])-1</f>
        <v>5.7219349589228141E-3</v>
      </c>
      <c r="AE417" s="1">
        <f>(Table2[[#This Row],[Close Price]]/Table2[[#This Row],[Current Week Low]])-1</f>
        <v>1.0235197412033159E-2</v>
      </c>
      <c r="AF417" s="1">
        <f>(Table2[[#This Row],[Current Week High]]/Table2[[#This Row],[Close Price]])-1</f>
        <v>2.3648914669676335E-2</v>
      </c>
      <c r="AG417" s="1">
        <f>(Table2[[#This Row],[Close Price]]/Table2[[#This Row],[Current Month Low]])-1</f>
        <v>0.10651047969408012</v>
      </c>
      <c r="AH417" s="1">
        <f>(Table2[[#This Row],[Current Month High]]/Table2[[#This Row],[Close Price]])-1</f>
        <v>2.3648914669676335E-2</v>
      </c>
      <c r="AI417">
        <v>2.36489146696763</v>
      </c>
      <c r="AJ417">
        <v>65.791993037423794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-0.09</v>
      </c>
      <c r="AM417" t="s">
        <v>3132</v>
      </c>
      <c r="AN417">
        <v>10.28</v>
      </c>
      <c r="AO417" t="s">
        <v>3133</v>
      </c>
      <c r="AP417">
        <v>2.3709747821339999E-2</v>
      </c>
      <c r="AQ417">
        <f>(Table2[[#This Row],[Sharpe Ratio]]-AVERAGE(Table2[Sharpe Ratio]))/_xlfn.STDEV.P(Table2[Sharpe Ratio])</f>
        <v>-0.47075605826352213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2.3055155561330345</v>
      </c>
      <c r="AS417">
        <f>_xlfn.RANK.AVG(Table2[[#This Row],[1Y Return vs Nifty Z-Score]],Table2[1Y Return vs Nifty Z-Score])</f>
        <v>329</v>
      </c>
      <c r="AT417">
        <f>_xlfn.RANK.AVG(Table2[[#This Row],[6M Return vs Nifty Z-Score]],Table2[6M Return vs Nifty Z-Score])</f>
        <v>429</v>
      </c>
      <c r="AU417">
        <f>_xlfn.RANK.AVG(Table2[[#This Row],[Sharpe Ratio Z-Score]],Table2[Sharpe Ratio Z-Score])</f>
        <v>468</v>
      </c>
      <c r="AV417">
        <f>(Table2[[#This Row],[Rank 1Y]]+Table2[[#This Row],[Rank 6M]]+Table2[[#This Row],[Rank Sharpe]])/3</f>
        <v>408.66666666666669</v>
      </c>
    </row>
    <row r="418" spans="1:48" x14ac:dyDescent="0.3">
      <c r="A418" t="s">
        <v>417</v>
      </c>
      <c r="B418" t="s">
        <v>418</v>
      </c>
      <c r="C418" t="s">
        <v>3088</v>
      </c>
      <c r="D418" t="s">
        <v>419</v>
      </c>
      <c r="E418">
        <v>55362.967653476</v>
      </c>
      <c r="F418">
        <v>212.59</v>
      </c>
      <c r="G418">
        <v>-8.92518536141535</v>
      </c>
      <c r="H418">
        <f>(Table2[[#This Row],[1Y Return vs Nifty]]-AVERAGE(Table2[1Y Return vs Nifty]))/_xlfn.STDEV.P(Table2[1Y Return vs Nifty])</f>
        <v>-0.64767274268861263</v>
      </c>
      <c r="I418">
        <v>-6.1900712431817402</v>
      </c>
      <c r="J418">
        <f>(Table2[[#This Row],[1M Return vs Nifty]]-AVERAGE(Table2[1M Return vs Nifty]))/_xlfn.STDEV.P(Table2[1M Return vs Nifty])</f>
        <v>-0.56014229732900467</v>
      </c>
      <c r="K418">
        <v>5.2097813615961401</v>
      </c>
      <c r="L418">
        <f>(Table2[[#This Row],[6M Return vs Nifty]]-AVERAGE(Table2[6M Return vs Nifty]))/_xlfn.STDEV.P(Table2[6M Return vs Nifty])</f>
        <v>-0.11443036248412999</v>
      </c>
      <c r="M418">
        <v>2.6223488386492999</v>
      </c>
      <c r="N418">
        <f>(Table2[[#This Row],[1W Return vs Nifty]]-AVERAGE(Table2[1W Return vs Nifty]))/_xlfn.STDEV.P(Table2[1W Return vs Nifty])</f>
        <v>0.59490637322558304</v>
      </c>
      <c r="O418">
        <v>217.14</v>
      </c>
      <c r="P418">
        <v>221.01799626587501</v>
      </c>
      <c r="Q418">
        <v>202.801919264578</v>
      </c>
      <c r="R418">
        <v>44.090364484216302</v>
      </c>
      <c r="S418" s="1">
        <f>(Table2[[#This Row],[Close Price]]-Table2[[#This Row],[20D EMA]])/Table2[[#This Row],[20D EMA]]</f>
        <v>-2.0954223081882578E-2</v>
      </c>
      <c r="T418" s="1">
        <f>(Table2[[#This Row],[Close Price]]-Table2[[#This Row],[50D EMA]])/Table2[[#This Row],[50D EMA]]</f>
        <v>-3.8132624529526989E-2</v>
      </c>
      <c r="U418" s="1">
        <f>(Table2[[#This Row],[Close Price]]-Table2[[#This Row],[200D EMA]])/Table2[[#This Row],[200D EMA]]</f>
        <v>4.8264241141881617E-2</v>
      </c>
      <c r="V418">
        <v>0.93325245250077105</v>
      </c>
      <c r="W418">
        <v>209.9</v>
      </c>
      <c r="X418">
        <v>214.52</v>
      </c>
      <c r="Y418">
        <v>208.41</v>
      </c>
      <c r="Z418">
        <v>214.32</v>
      </c>
      <c r="AA418">
        <v>200.05</v>
      </c>
      <c r="AB418">
        <v>229.4</v>
      </c>
      <c r="AC418" s="1">
        <f>(Table2[[#This Row],[Close Price]]/Table2[[#This Row],[Day Low]])-1</f>
        <v>1.2815626488804188E-2</v>
      </c>
      <c r="AD418" s="1">
        <f>(Table2[[#This Row],[Day High]]/Table2[[#This Row],[Close Price]])-1</f>
        <v>9.0785079260549129E-3</v>
      </c>
      <c r="AE418" s="1">
        <f>(Table2[[#This Row],[Close Price]]/Table2[[#This Row],[Current Week Low]])-1</f>
        <v>2.0056619164147582E-2</v>
      </c>
      <c r="AF418" s="1">
        <f>(Table2[[#This Row],[Current Week High]]/Table2[[#This Row],[Close Price]])-1</f>
        <v>8.1377299026295091E-3</v>
      </c>
      <c r="AG418" s="1">
        <f>(Table2[[#This Row],[Close Price]]/Table2[[#This Row],[Current Month Low]])-1</f>
        <v>6.2684328917770538E-2</v>
      </c>
      <c r="AH418" s="1">
        <f>(Table2[[#This Row],[Current Month High]]/Table2[[#This Row],[Close Price]])-1</f>
        <v>7.9072392868902552E-2</v>
      </c>
      <c r="AI418">
        <v>16.139046991862202</v>
      </c>
      <c r="AJ418">
        <v>37.154838709677399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-0.11</v>
      </c>
      <c r="AM418" t="s">
        <v>3132</v>
      </c>
      <c r="AN418">
        <v>-2.3199999999999998</v>
      </c>
      <c r="AO418" t="s">
        <v>3132</v>
      </c>
      <c r="AP418">
        <v>7.1350962448718996E-2</v>
      </c>
      <c r="AQ418">
        <f>(Table2[[#This Row],[Sharpe Ratio]]-AVERAGE(Table2[Sharpe Ratio]))/_xlfn.STDEV.P(Table2[Sharpe Ratio])</f>
        <v>7.3163812803080139E-2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554</v>
      </c>
      <c r="AT418">
        <f>_xlfn.RANK.AVG(Table2[[#This Row],[6M Return vs Nifty Z-Score]],Table2[6M Return vs Nifty Z-Score])</f>
        <v>347</v>
      </c>
      <c r="AU418">
        <f>_xlfn.RANK.AVG(Table2[[#This Row],[Sharpe Ratio Z-Score]],Table2[Sharpe Ratio Z-Score])</f>
        <v>325</v>
      </c>
      <c r="AV418">
        <f>(Table2[[#This Row],[Rank 1Y]]+Table2[[#This Row],[Rank 6M]]+Table2[[#This Row],[Rank Sharpe]])/3</f>
        <v>408.66666666666669</v>
      </c>
    </row>
    <row r="419" spans="1:48" x14ac:dyDescent="0.3">
      <c r="A419" t="s">
        <v>76</v>
      </c>
      <c r="B419" t="s">
        <v>77</v>
      </c>
      <c r="C419" t="s">
        <v>3097</v>
      </c>
      <c r="D419" t="s">
        <v>78</v>
      </c>
      <c r="E419">
        <v>325747.68262543</v>
      </c>
      <c r="F419">
        <v>11302.85</v>
      </c>
      <c r="G419">
        <v>15.015922057443101</v>
      </c>
      <c r="H419">
        <f>(Table2[[#This Row],[1Y Return vs Nifty]]-AVERAGE(Table2[1Y Return vs Nifty]))/_xlfn.STDEV.P(Table2[1Y Return vs Nifty])</f>
        <v>-0.28747638789088042</v>
      </c>
      <c r="I419">
        <v>-1.8416345869614199</v>
      </c>
      <c r="J419">
        <f>(Table2[[#This Row],[1M Return vs Nifty]]-AVERAGE(Table2[1M Return vs Nifty]))/_xlfn.STDEV.P(Table2[1M Return vs Nifty])</f>
        <v>-0.14493432458235297</v>
      </c>
      <c r="K419">
        <v>0.80468112045501505</v>
      </c>
      <c r="L419">
        <f>(Table2[[#This Row],[6M Return vs Nifty]]-AVERAGE(Table2[6M Return vs Nifty]))/_xlfn.STDEV.P(Table2[6M Return vs Nifty])</f>
        <v>-0.25787326082058731</v>
      </c>
      <c r="M419">
        <v>-3.2089786228574102</v>
      </c>
      <c r="N419">
        <f>(Table2[[#This Row],[1W Return vs Nifty]]-AVERAGE(Table2[1W Return vs Nifty]))/_xlfn.STDEV.P(Table2[1W Return vs Nifty])</f>
        <v>-0.53281159243280929</v>
      </c>
      <c r="O419">
        <v>11503.52</v>
      </c>
      <c r="P419">
        <v>11215.7602187631</v>
      </c>
      <c r="Q419">
        <v>10083.347487539</v>
      </c>
      <c r="R419">
        <v>39.330079094544502</v>
      </c>
      <c r="S419" s="1">
        <f>(Table2[[#This Row],[Close Price]]-Table2[[#This Row],[20D EMA]])/Table2[[#This Row],[20D EMA]]</f>
        <v>-1.7444225767417283E-2</v>
      </c>
      <c r="T419" s="1">
        <f>(Table2[[#This Row],[Close Price]]-Table2[[#This Row],[50D EMA]])/Table2[[#This Row],[50D EMA]]</f>
        <v>7.7649467836523323E-3</v>
      </c>
      <c r="U419" s="1">
        <f>(Table2[[#This Row],[Close Price]]-Table2[[#This Row],[200D EMA]])/Table2[[#This Row],[200D EMA]]</f>
        <v>0.12094222816064419</v>
      </c>
      <c r="V419">
        <v>0.710008993991325</v>
      </c>
      <c r="W419">
        <v>11286.25</v>
      </c>
      <c r="X419">
        <v>11364</v>
      </c>
      <c r="Y419">
        <v>11211.2</v>
      </c>
      <c r="Z419">
        <v>11379.8</v>
      </c>
      <c r="AA419">
        <v>11211.2</v>
      </c>
      <c r="AB419">
        <v>12032.3</v>
      </c>
      <c r="AC419" s="1">
        <f>(Table2[[#This Row],[Close Price]]/Table2[[#This Row],[Day Low]])-1</f>
        <v>1.4708162587220297E-3</v>
      </c>
      <c r="AD419" s="1">
        <f>(Table2[[#This Row],[Day High]]/Table2[[#This Row],[Close Price]])-1</f>
        <v>5.4101399204624645E-3</v>
      </c>
      <c r="AE419" s="1">
        <f>(Table2[[#This Row],[Close Price]]/Table2[[#This Row],[Current Week Low]])-1</f>
        <v>8.1748608534322198E-3</v>
      </c>
      <c r="AF419" s="1">
        <f>(Table2[[#This Row],[Current Week High]]/Table2[[#This Row],[Close Price]])-1</f>
        <v>6.8080174469269394E-3</v>
      </c>
      <c r="AG419" s="1">
        <f>(Table2[[#This Row],[Close Price]]/Table2[[#This Row],[Current Month Low]])-1</f>
        <v>8.1748608534322198E-3</v>
      </c>
      <c r="AH419" s="1">
        <f>(Table2[[#This Row],[Current Month High]]/Table2[[#This Row],[Close Price]])-1</f>
        <v>6.4536820359466729E-2</v>
      </c>
      <c r="AI419">
        <v>6.8580048394873696</v>
      </c>
      <c r="AJ419">
        <v>41.504071911012602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0.08</v>
      </c>
      <c r="AM419" t="s">
        <v>3133</v>
      </c>
      <c r="AN419">
        <v>-1.21</v>
      </c>
      <c r="AO419" t="s">
        <v>3132</v>
      </c>
      <c r="AP419">
        <v>2.6032466459834001E-2</v>
      </c>
      <c r="AQ419">
        <f>(Table2[[#This Row],[Sharpe Ratio]]-AVERAGE(Table2[Sharpe Ratio]))/_xlfn.STDEV.P(Table2[Sharpe Ratio])</f>
        <v>-0.44423757353858395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-1.6673331392652138</v>
      </c>
      <c r="AS419">
        <f>_xlfn.RANK.AVG(Table2[[#This Row],[1Y Return vs Nifty Z-Score]],Table2[1Y Return vs Nifty Z-Score])</f>
        <v>382</v>
      </c>
      <c r="AT419">
        <f>_xlfn.RANK.AVG(Table2[[#This Row],[6M Return vs Nifty Z-Score]],Table2[6M Return vs Nifty Z-Score])</f>
        <v>390</v>
      </c>
      <c r="AU419">
        <f>_xlfn.RANK.AVG(Table2[[#This Row],[Sharpe Ratio Z-Score]],Table2[Sharpe Ratio Z-Score])</f>
        <v>458</v>
      </c>
      <c r="AV419">
        <f>(Table2[[#This Row],[Rank 1Y]]+Table2[[#This Row],[Rank 6M]]+Table2[[#This Row],[Rank Sharpe]])/3</f>
        <v>410</v>
      </c>
    </row>
    <row r="420" spans="1:48" x14ac:dyDescent="0.3">
      <c r="A420" t="s">
        <v>1246</v>
      </c>
      <c r="B420" t="s">
        <v>1247</v>
      </c>
      <c r="C420" t="s">
        <v>3087</v>
      </c>
      <c r="D420" t="s">
        <v>293</v>
      </c>
      <c r="E420">
        <v>8990.0839393799997</v>
      </c>
      <c r="F420">
        <v>762.9</v>
      </c>
      <c r="G420">
        <v>8.6659482161658392</v>
      </c>
      <c r="H420">
        <f>(Table2[[#This Row],[1Y Return vs Nifty]]-AVERAGE(Table2[1Y Return vs Nifty]))/_xlfn.STDEV.P(Table2[1Y Return vs Nifty])</f>
        <v>-0.38301237921630099</v>
      </c>
      <c r="I420">
        <v>-0.37906019991308698</v>
      </c>
      <c r="J420">
        <f>(Table2[[#This Row],[1M Return vs Nifty]]-AVERAGE(Table2[1M Return vs Nifty]))/_xlfn.STDEV.P(Table2[1M Return vs Nifty])</f>
        <v>-5.281250558881052E-3</v>
      </c>
      <c r="K420">
        <v>-13.9979177072374</v>
      </c>
      <c r="L420">
        <f>(Table2[[#This Row],[6M Return vs Nifty]]-AVERAGE(Table2[6M Return vs Nifty]))/_xlfn.STDEV.P(Table2[6M Return vs Nifty])</f>
        <v>-0.73988900677918679</v>
      </c>
      <c r="M420">
        <v>1.3242268400861801</v>
      </c>
      <c r="N420">
        <f>(Table2[[#This Row],[1W Return vs Nifty]]-AVERAGE(Table2[1W Return vs Nifty]))/_xlfn.STDEV.P(Table2[1W Return vs Nifty])</f>
        <v>0.34386310579471258</v>
      </c>
      <c r="O420">
        <v>790.85</v>
      </c>
      <c r="P420">
        <v>775.86640938098901</v>
      </c>
      <c r="Q420">
        <v>711.16851850208002</v>
      </c>
      <c r="R420">
        <v>37.771110090990497</v>
      </c>
      <c r="S420" s="1">
        <f>(Table2[[#This Row],[Close Price]]-Table2[[#This Row],[20D EMA]])/Table2[[#This Row],[20D EMA]]</f>
        <v>-3.5341720933173226E-2</v>
      </c>
      <c r="T420" s="1">
        <f>(Table2[[#This Row],[Close Price]]-Table2[[#This Row],[50D EMA]])/Table2[[#This Row],[50D EMA]]</f>
        <v>-1.6712167486841002E-2</v>
      </c>
      <c r="U420" s="1">
        <f>(Table2[[#This Row],[Close Price]]-Table2[[#This Row],[200D EMA]])/Table2[[#This Row],[200D EMA]]</f>
        <v>7.2741523495557625E-2</v>
      </c>
      <c r="V420">
        <v>0.81065824968267697</v>
      </c>
      <c r="W420">
        <v>735.3</v>
      </c>
      <c r="X420">
        <v>770</v>
      </c>
      <c r="Y420">
        <v>754</v>
      </c>
      <c r="Z420">
        <v>825.35</v>
      </c>
      <c r="AA420">
        <v>754</v>
      </c>
      <c r="AB420">
        <v>836.95</v>
      </c>
      <c r="AC420" s="1">
        <f>(Table2[[#This Row],[Close Price]]/Table2[[#This Row],[Day Low]])-1</f>
        <v>3.7535699714402293E-2</v>
      </c>
      <c r="AD420" s="1">
        <f>(Table2[[#This Row],[Day High]]/Table2[[#This Row],[Close Price]])-1</f>
        <v>9.3065932625508996E-3</v>
      </c>
      <c r="AE420" s="1">
        <f>(Table2[[#This Row],[Close Price]]/Table2[[#This Row],[Current Week Low]])-1</f>
        <v>1.1803713527851478E-2</v>
      </c>
      <c r="AF420" s="1">
        <f>(Table2[[#This Row],[Current Week High]]/Table2[[#This Row],[Close Price]])-1</f>
        <v>8.1858697076943265E-2</v>
      </c>
      <c r="AG420" s="1">
        <f>(Table2[[#This Row],[Close Price]]/Table2[[#This Row],[Current Month Low]])-1</f>
        <v>1.1803713527851478E-2</v>
      </c>
      <c r="AH420" s="1">
        <f>(Table2[[#This Row],[Current Month High]]/Table2[[#This Row],[Close Price]])-1</f>
        <v>9.7063835365054585E-2</v>
      </c>
      <c r="AI420">
        <v>20.815310001310799</v>
      </c>
      <c r="AJ420">
        <v>44.474955023198497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-7.0000000000000007E-2</v>
      </c>
      <c r="AM420" t="s">
        <v>3132</v>
      </c>
      <c r="AN420">
        <v>-6.35</v>
      </c>
      <c r="AO420" t="s">
        <v>3132</v>
      </c>
      <c r="AP420">
        <v>9.8407495866373998E-2</v>
      </c>
      <c r="AQ420">
        <f>(Table2[[#This Row],[Sharpe Ratio]]-AVERAGE(Table2[Sharpe Ratio]))/_xlfn.STDEV.P(Table2[Sharpe Ratio])</f>
        <v>0.38206832506508759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-0.40225120569456863</v>
      </c>
      <c r="AS420">
        <f>_xlfn.RANK.AVG(Table2[[#This Row],[1Y Return vs Nifty Z-Score]],Table2[1Y Return vs Nifty Z-Score])</f>
        <v>418</v>
      </c>
      <c r="AT420">
        <f>_xlfn.RANK.AVG(Table2[[#This Row],[6M Return vs Nifty Z-Score]],Table2[6M Return vs Nifty Z-Score])</f>
        <v>570</v>
      </c>
      <c r="AU420">
        <f>_xlfn.RANK.AVG(Table2[[#This Row],[Sharpe Ratio Z-Score]],Table2[Sharpe Ratio Z-Score])</f>
        <v>243</v>
      </c>
      <c r="AV420">
        <f>(Table2[[#This Row],[Rank 1Y]]+Table2[[#This Row],[Rank 6M]]+Table2[[#This Row],[Rank Sharpe]])/3</f>
        <v>410.33333333333331</v>
      </c>
    </row>
    <row r="421" spans="1:48" x14ac:dyDescent="0.3">
      <c r="A421" t="s">
        <v>1459</v>
      </c>
      <c r="B421" t="s">
        <v>1460</v>
      </c>
      <c r="C421" t="s">
        <v>3091</v>
      </c>
      <c r="D421" t="s">
        <v>46</v>
      </c>
      <c r="E421">
        <v>7047.4464381149901</v>
      </c>
      <c r="F421">
        <v>189.83</v>
      </c>
      <c r="G421">
        <v>4.7924722221719502</v>
      </c>
      <c r="H421">
        <f>(Table2[[#This Row],[1Y Return vs Nifty]]-AVERAGE(Table2[1Y Return vs Nifty]))/_xlfn.STDEV.P(Table2[1Y Return vs Nifty])</f>
        <v>-0.44128921282401073</v>
      </c>
      <c r="I421">
        <v>-6.4976544587936402</v>
      </c>
      <c r="J421">
        <f>(Table2[[#This Row],[1M Return vs Nifty]]-AVERAGE(Table2[1M Return vs Nifty]))/_xlfn.STDEV.P(Table2[1M Return vs Nifty])</f>
        <v>-0.58951170373910522</v>
      </c>
      <c r="K421">
        <v>-24.932351646390501</v>
      </c>
      <c r="L421">
        <f>(Table2[[#This Row],[6M Return vs Nifty]]-AVERAGE(Table2[6M Return vs Nifty]))/_xlfn.STDEV.P(Table2[6M Return vs Nifty])</f>
        <v>-1.0959460338706615</v>
      </c>
      <c r="M421">
        <v>-2.5129243245939299</v>
      </c>
      <c r="N421">
        <f>(Table2[[#This Row],[1W Return vs Nifty]]-AVERAGE(Table2[1W Return vs Nifty]))/_xlfn.STDEV.P(Table2[1W Return vs Nifty])</f>
        <v>-0.39820194438833911</v>
      </c>
      <c r="O421">
        <v>193.51</v>
      </c>
      <c r="P421">
        <v>196.688619835206</v>
      </c>
      <c r="Q421">
        <v>189.60342314914399</v>
      </c>
      <c r="R421">
        <v>46.421660962517898</v>
      </c>
      <c r="S421" s="1">
        <f>(Table2[[#This Row],[Close Price]]-Table2[[#This Row],[20D EMA]])/Table2[[#This Row],[20D EMA]]</f>
        <v>-1.9017105059169957E-2</v>
      </c>
      <c r="T421" s="1">
        <f>(Table2[[#This Row],[Close Price]]-Table2[[#This Row],[50D EMA]])/Table2[[#This Row],[50D EMA]]</f>
        <v>-3.4870445686956499E-2</v>
      </c>
      <c r="U421" s="1">
        <f>(Table2[[#This Row],[Close Price]]-Table2[[#This Row],[200D EMA]])/Table2[[#This Row],[200D EMA]]</f>
        <v>1.195004009383271E-3</v>
      </c>
      <c r="V421">
        <v>1.09949355771867</v>
      </c>
      <c r="W421">
        <v>190</v>
      </c>
      <c r="X421">
        <v>192.2</v>
      </c>
      <c r="Y421">
        <v>185.15</v>
      </c>
      <c r="Z421">
        <v>190.86</v>
      </c>
      <c r="AA421">
        <v>178</v>
      </c>
      <c r="AB421">
        <v>204.4</v>
      </c>
      <c r="AC421" s="1">
        <f>(Table2[[#This Row],[Close Price]]/Table2[[#This Row],[Day Low]])-1</f>
        <v>-8.9473684210517046E-4</v>
      </c>
      <c r="AD421" s="1">
        <f>(Table2[[#This Row],[Day High]]/Table2[[#This Row],[Close Price]])-1</f>
        <v>1.2484854870146833E-2</v>
      </c>
      <c r="AE421" s="1">
        <f>(Table2[[#This Row],[Close Price]]/Table2[[#This Row],[Current Week Low]])-1</f>
        <v>2.5276802592492542E-2</v>
      </c>
      <c r="AF421" s="1">
        <f>(Table2[[#This Row],[Current Week High]]/Table2[[#This Row],[Close Price]])-1</f>
        <v>5.4259073908233812E-3</v>
      </c>
      <c r="AG421" s="1">
        <f>(Table2[[#This Row],[Close Price]]/Table2[[#This Row],[Current Month Low]])-1</f>
        <v>6.6460674157303501E-2</v>
      </c>
      <c r="AH421" s="1">
        <f>(Table2[[#This Row],[Current Month High]]/Table2[[#This Row],[Close Price]])-1</f>
        <v>7.6752884159511092E-2</v>
      </c>
      <c r="AI421">
        <v>31.328030342938401</v>
      </c>
      <c r="AJ421">
        <v>43.105917828872897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-0.08</v>
      </c>
      <c r="AM421" t="s">
        <v>3132</v>
      </c>
      <c r="AN421">
        <v>-7.11</v>
      </c>
      <c r="AO421" t="s">
        <v>3132</v>
      </c>
      <c r="AP421">
        <v>0.15426154100672099</v>
      </c>
      <c r="AQ421">
        <f>(Table2[[#This Row],[Sharpe Ratio]]-AVERAGE(Table2[Sharpe Ratio]))/_xlfn.STDEV.P(Table2[Sharpe Ratio])</f>
        <v>1.0197541034168955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456</v>
      </c>
      <c r="AT421">
        <f>_xlfn.RANK.AVG(Table2[[#This Row],[6M Return vs Nifty Z-Score]],Table2[6M Return vs Nifty Z-Score])</f>
        <v>670</v>
      </c>
      <c r="AU421">
        <f>_xlfn.RANK.AVG(Table2[[#This Row],[Sharpe Ratio Z-Score]],Table2[Sharpe Ratio Z-Score])</f>
        <v>110</v>
      </c>
      <c r="AV421">
        <f>(Table2[[#This Row],[Rank 1Y]]+Table2[[#This Row],[Rank 6M]]+Table2[[#This Row],[Rank Sharpe]])/3</f>
        <v>412</v>
      </c>
    </row>
    <row r="422" spans="1:48" x14ac:dyDescent="0.3">
      <c r="A422" t="s">
        <v>637</v>
      </c>
      <c r="B422" t="s">
        <v>638</v>
      </c>
      <c r="C422" t="s">
        <v>3093</v>
      </c>
      <c r="D422" t="s">
        <v>206</v>
      </c>
      <c r="E422">
        <v>27968.086047000001</v>
      </c>
      <c r="F422">
        <v>1352.9</v>
      </c>
      <c r="G422">
        <v>-12.316565495776301</v>
      </c>
      <c r="H422">
        <f>(Table2[[#This Row],[1Y Return vs Nifty]]-AVERAGE(Table2[1Y Return vs Nifty]))/_xlfn.STDEV.P(Table2[1Y Return vs Nifty])</f>
        <v>-0.69869639588721233</v>
      </c>
      <c r="I422">
        <v>-2.5361188781205999</v>
      </c>
      <c r="J422">
        <f>(Table2[[#This Row],[1M Return vs Nifty]]-AVERAGE(Table2[1M Return vs Nifty]))/_xlfn.STDEV.P(Table2[1M Return vs Nifty])</f>
        <v>-0.21124675763208223</v>
      </c>
      <c r="K422">
        <v>11.9195898805648</v>
      </c>
      <c r="L422">
        <f>(Table2[[#This Row],[6M Return vs Nifty]]-AVERAGE(Table2[6M Return vs Nifty]))/_xlfn.STDEV.P(Table2[6M Return vs Nifty])</f>
        <v>0.10406055226386025</v>
      </c>
      <c r="M422">
        <v>-4.1448465049068801</v>
      </c>
      <c r="N422">
        <f>(Table2[[#This Row],[1W Return vs Nifty]]-AVERAGE(Table2[1W Return vs Nifty]))/_xlfn.STDEV.P(Table2[1W Return vs Nifty])</f>
        <v>-0.7137986886020169</v>
      </c>
      <c r="O422">
        <v>1375.42</v>
      </c>
      <c r="P422">
        <v>1337.0924672829401</v>
      </c>
      <c r="Q422">
        <v>1228.4677408509499</v>
      </c>
      <c r="R422">
        <v>25.832030712969399</v>
      </c>
      <c r="S422" s="1">
        <f>(Table2[[#This Row],[Close Price]]-Table2[[#This Row],[20D EMA]])/Table2[[#This Row],[20D EMA]]</f>
        <v>-1.63731805557575E-2</v>
      </c>
      <c r="T422" s="1">
        <f>(Table2[[#This Row],[Close Price]]-Table2[[#This Row],[50D EMA]])/Table2[[#This Row],[50D EMA]]</f>
        <v>1.1822318279289937E-2</v>
      </c>
      <c r="U422" s="1">
        <f>(Table2[[#This Row],[Close Price]]-Table2[[#This Row],[200D EMA]])/Table2[[#This Row],[200D EMA]]</f>
        <v>0.10129062002300276</v>
      </c>
      <c r="V422">
        <v>0.47551274346603001</v>
      </c>
      <c r="W422">
        <v>1351.1</v>
      </c>
      <c r="X422">
        <v>1369.9</v>
      </c>
      <c r="Y422">
        <v>1328.3</v>
      </c>
      <c r="Z422">
        <v>1361.9</v>
      </c>
      <c r="AA422">
        <v>1328.3</v>
      </c>
      <c r="AB422">
        <v>1450</v>
      </c>
      <c r="AC422" s="1">
        <f>(Table2[[#This Row],[Close Price]]/Table2[[#This Row],[Day Low]])-1</f>
        <v>1.3322477980906022E-3</v>
      </c>
      <c r="AD422" s="1">
        <f>(Table2[[#This Row],[Day High]]/Table2[[#This Row],[Close Price]])-1</f>
        <v>1.2565599822603302E-2</v>
      </c>
      <c r="AE422" s="1">
        <f>(Table2[[#This Row],[Close Price]]/Table2[[#This Row],[Current Week Low]])-1</f>
        <v>1.8519912670330596E-2</v>
      </c>
      <c r="AF422" s="1">
        <f>(Table2[[#This Row],[Current Week High]]/Table2[[#This Row],[Close Price]])-1</f>
        <v>6.6523763766723754E-3</v>
      </c>
      <c r="AG422" s="1">
        <f>(Table2[[#This Row],[Close Price]]/Table2[[#This Row],[Current Month Low]])-1</f>
        <v>1.8519912670330596E-2</v>
      </c>
      <c r="AH422" s="1">
        <f>(Table2[[#This Row],[Current Month High]]/Table2[[#This Row],[Close Price]])-1</f>
        <v>7.1771749574986998E-2</v>
      </c>
      <c r="AI422">
        <v>11.3127356049966</v>
      </c>
      <c r="AJ422">
        <v>34.878620208364403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0.09</v>
      </c>
      <c r="AM422" t="s">
        <v>3133</v>
      </c>
      <c r="AN422">
        <v>-5.86</v>
      </c>
      <c r="AO422" t="s">
        <v>3132</v>
      </c>
      <c r="AP422">
        <v>5.8096973313976001E-2</v>
      </c>
      <c r="AQ422">
        <f>(Table2[[#This Row],[Sharpe Ratio]]-AVERAGE(Table2[Sharpe Ratio]))/_xlfn.STDEV.P(Table2[Sharpe Ratio])</f>
        <v>-7.8157015552638251E-2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-1.5978383054100895</v>
      </c>
      <c r="AS422">
        <f>_xlfn.RANK.AVG(Table2[[#This Row],[1Y Return vs Nifty Z-Score]],Table2[1Y Return vs Nifty Z-Score])</f>
        <v>581</v>
      </c>
      <c r="AT422">
        <f>_xlfn.RANK.AVG(Table2[[#This Row],[6M Return vs Nifty Z-Score]],Table2[6M Return vs Nifty Z-Score])</f>
        <v>286</v>
      </c>
      <c r="AU422">
        <f>_xlfn.RANK.AVG(Table2[[#This Row],[Sharpe Ratio Z-Score]],Table2[Sharpe Ratio Z-Score])</f>
        <v>370</v>
      </c>
      <c r="AV422">
        <f>(Table2[[#This Row],[Rank 1Y]]+Table2[[#This Row],[Rank 6M]]+Table2[[#This Row],[Rank Sharpe]])/3</f>
        <v>412.33333333333331</v>
      </c>
    </row>
    <row r="423" spans="1:48" x14ac:dyDescent="0.3">
      <c r="A423" t="s">
        <v>1063</v>
      </c>
      <c r="B423" t="s">
        <v>1064</v>
      </c>
      <c r="C423" t="s">
        <v>3088</v>
      </c>
      <c r="D423" t="s">
        <v>24</v>
      </c>
      <c r="E423">
        <v>12215.417062058999</v>
      </c>
      <c r="F423">
        <v>110.93</v>
      </c>
      <c r="G423">
        <v>17.449860835694899</v>
      </c>
      <c r="H423">
        <f>(Table2[[#This Row],[1Y Return vs Nifty]]-AVERAGE(Table2[1Y Return vs Nifty]))/_xlfn.STDEV.P(Table2[1Y Return vs Nifty])</f>
        <v>-0.25085753562189267</v>
      </c>
      <c r="I423">
        <v>5.94978329553423</v>
      </c>
      <c r="J423">
        <f>(Table2[[#This Row],[1M Return vs Nifty]]-AVERAGE(Table2[1M Return vs Nifty]))/_xlfn.STDEV.P(Table2[1M Return vs Nifty])</f>
        <v>0.59902473003222101</v>
      </c>
      <c r="K423">
        <v>-30.035239630886799</v>
      </c>
      <c r="L423">
        <f>(Table2[[#This Row],[6M Return vs Nifty]]-AVERAGE(Table2[6M Return vs Nifty]))/_xlfn.STDEV.P(Table2[6M Return vs Nifty])</f>
        <v>-1.2621109341710497</v>
      </c>
      <c r="M423">
        <v>-1.2025186155462499</v>
      </c>
      <c r="N423">
        <f>(Table2[[#This Row],[1W Return vs Nifty]]-AVERAGE(Table2[1W Return vs Nifty]))/_xlfn.STDEV.P(Table2[1W Return vs Nifty])</f>
        <v>-0.1447831353522635</v>
      </c>
      <c r="O423">
        <v>112.27</v>
      </c>
      <c r="P423">
        <v>115.632846856916</v>
      </c>
      <c r="Q423">
        <v>116.479265060109</v>
      </c>
      <c r="R423">
        <v>45.9279411820606</v>
      </c>
      <c r="S423" s="1">
        <f>(Table2[[#This Row],[Close Price]]-Table2[[#This Row],[20D EMA]])/Table2[[#This Row],[20D EMA]]</f>
        <v>-1.193551260354493E-2</v>
      </c>
      <c r="T423" s="1">
        <f>(Table2[[#This Row],[Close Price]]-Table2[[#This Row],[50D EMA]])/Table2[[#This Row],[50D EMA]]</f>
        <v>-4.0670510021562439E-2</v>
      </c>
      <c r="U423" s="1">
        <f>(Table2[[#This Row],[Close Price]]-Table2[[#This Row],[200D EMA]])/Table2[[#This Row],[200D EMA]]</f>
        <v>-4.7641655853900705E-2</v>
      </c>
      <c r="V423">
        <v>2.0344777992079801</v>
      </c>
      <c r="W423">
        <v>111.31</v>
      </c>
      <c r="X423">
        <v>113.55</v>
      </c>
      <c r="Y423">
        <v>109.86</v>
      </c>
      <c r="Z423">
        <v>111.89</v>
      </c>
      <c r="AA423">
        <v>107.71</v>
      </c>
      <c r="AB423">
        <v>123.7</v>
      </c>
      <c r="AC423" s="1">
        <f>(Table2[[#This Row],[Close Price]]/Table2[[#This Row],[Day Low]])-1</f>
        <v>-3.4138891384420944E-3</v>
      </c>
      <c r="AD423" s="1">
        <f>(Table2[[#This Row],[Day High]]/Table2[[#This Row],[Close Price]])-1</f>
        <v>2.3618498151987577E-2</v>
      </c>
      <c r="AE423" s="1">
        <f>(Table2[[#This Row],[Close Price]]/Table2[[#This Row],[Current Week Low]])-1</f>
        <v>9.7396686692154955E-3</v>
      </c>
      <c r="AF423" s="1">
        <f>(Table2[[#This Row],[Current Week High]]/Table2[[#This Row],[Close Price]])-1</f>
        <v>8.6541061930947016E-3</v>
      </c>
      <c r="AG423" s="1">
        <f>(Table2[[#This Row],[Close Price]]/Table2[[#This Row],[Current Month Low]])-1</f>
        <v>2.9895088664005254E-2</v>
      </c>
      <c r="AH423" s="1">
        <f>(Table2[[#This Row],[Current Month High]]/Table2[[#This Row],[Close Price]])-1</f>
        <v>0.11511764175606243</v>
      </c>
      <c r="AI423">
        <v>37.474082754890397</v>
      </c>
      <c r="AJ423">
        <v>49.501347708894798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-0.17</v>
      </c>
      <c r="AM423" t="s">
        <v>3132</v>
      </c>
      <c r="AN423">
        <v>2.83</v>
      </c>
      <c r="AO423" t="s">
        <v>3133</v>
      </c>
      <c r="AP423">
        <v>0.12747929878205</v>
      </c>
      <c r="AQ423">
        <f>(Table2[[#This Row],[Sharpe Ratio]]-AVERAGE(Table2[Sharpe Ratio]))/_xlfn.STDEV.P(Table2[Sharpe Ratio])</f>
        <v>0.71398117441718456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368</v>
      </c>
      <c r="AT423">
        <f>_xlfn.RANK.AVG(Table2[[#This Row],[6M Return vs Nifty Z-Score]],Table2[6M Return vs Nifty Z-Score])</f>
        <v>693</v>
      </c>
      <c r="AU423">
        <f>_xlfn.RANK.AVG(Table2[[#This Row],[Sharpe Ratio Z-Score]],Table2[Sharpe Ratio Z-Score])</f>
        <v>177</v>
      </c>
      <c r="AV423">
        <f>(Table2[[#This Row],[Rank 1Y]]+Table2[[#This Row],[Rank 6M]]+Table2[[#This Row],[Rank Sharpe]])/3</f>
        <v>412.66666666666669</v>
      </c>
    </row>
    <row r="424" spans="1:48" x14ac:dyDescent="0.3">
      <c r="A424" t="s">
        <v>149</v>
      </c>
      <c r="B424" t="s">
        <v>150</v>
      </c>
      <c r="C424" t="s">
        <v>3088</v>
      </c>
      <c r="D424" t="s">
        <v>37</v>
      </c>
      <c r="E424">
        <v>170768.85377749999</v>
      </c>
      <c r="F424">
        <v>1705</v>
      </c>
      <c r="G424">
        <v>6.1298823111831897</v>
      </c>
      <c r="H424">
        <f>(Table2[[#This Row],[1Y Return vs Nifty]]-AVERAGE(Table2[1Y Return vs Nifty]))/_xlfn.STDEV.P(Table2[1Y Return vs Nifty])</f>
        <v>-0.42116774431783388</v>
      </c>
      <c r="I424">
        <v>10.961938313820299</v>
      </c>
      <c r="J424">
        <f>(Table2[[#This Row],[1M Return vs Nifty]]-AVERAGE(Table2[1M Return vs Nifty]))/_xlfn.STDEV.P(Table2[1M Return vs Nifty])</f>
        <v>1.0776074687867521</v>
      </c>
      <c r="K424">
        <v>6.0986911813096798</v>
      </c>
      <c r="L424">
        <f>(Table2[[#This Row],[6M Return vs Nifty]]-AVERAGE(Table2[6M Return vs Nifty]))/_xlfn.STDEV.P(Table2[6M Return vs Nifty])</f>
        <v>-8.548486887002385E-2</v>
      </c>
      <c r="M424">
        <v>-0.54907004947413895</v>
      </c>
      <c r="N424">
        <f>(Table2[[#This Row],[1W Return vs Nifty]]-AVERAGE(Table2[1W Return vs Nifty]))/_xlfn.STDEV.P(Table2[1W Return vs Nifty])</f>
        <v>-1.841299194021245E-2</v>
      </c>
      <c r="O424">
        <v>1676.69</v>
      </c>
      <c r="P424">
        <v>1596.0750149872599</v>
      </c>
      <c r="Q424">
        <v>1472.1371445719301</v>
      </c>
      <c r="R424">
        <v>52.776210021966598</v>
      </c>
      <c r="S424" s="1">
        <f>(Table2[[#This Row],[Close Price]]-Table2[[#This Row],[20D EMA]])/Table2[[#This Row],[20D EMA]]</f>
        <v>1.6884456876345624E-2</v>
      </c>
      <c r="T424" s="1">
        <f>(Table2[[#This Row],[Close Price]]-Table2[[#This Row],[50D EMA]])/Table2[[#This Row],[50D EMA]]</f>
        <v>6.8245529809016867E-2</v>
      </c>
      <c r="U424" s="1">
        <f>(Table2[[#This Row],[Close Price]]-Table2[[#This Row],[200D EMA]])/Table2[[#This Row],[200D EMA]]</f>
        <v>0.1581801371473322</v>
      </c>
      <c r="V424">
        <v>0.83996211473775895</v>
      </c>
      <c r="W424">
        <v>1685</v>
      </c>
      <c r="X424">
        <v>1721.3</v>
      </c>
      <c r="Y424">
        <v>1692.05</v>
      </c>
      <c r="Z424">
        <v>1730</v>
      </c>
      <c r="AA424">
        <v>1670.05</v>
      </c>
      <c r="AB424">
        <v>1791.15</v>
      </c>
      <c r="AC424" s="1">
        <f>(Table2[[#This Row],[Close Price]]/Table2[[#This Row],[Day Low]])-1</f>
        <v>1.1869436201780381E-2</v>
      </c>
      <c r="AD424" s="1">
        <f>(Table2[[#This Row],[Day High]]/Table2[[#This Row],[Close Price]])-1</f>
        <v>9.5601173020527508E-3</v>
      </c>
      <c r="AE424" s="1">
        <f>(Table2[[#This Row],[Close Price]]/Table2[[#This Row],[Current Week Low]])-1</f>
        <v>7.6534381371708982E-3</v>
      </c>
      <c r="AF424" s="1">
        <f>(Table2[[#This Row],[Current Week High]]/Table2[[#This Row],[Close Price]])-1</f>
        <v>1.4662756598240456E-2</v>
      </c>
      <c r="AG424" s="1">
        <f>(Table2[[#This Row],[Close Price]]/Table2[[#This Row],[Current Month Low]])-1</f>
        <v>2.0927517140205465E-2</v>
      </c>
      <c r="AH424" s="1">
        <f>(Table2[[#This Row],[Current Month High]]/Table2[[#This Row],[Close Price]])-1</f>
        <v>5.0527859237536665E-2</v>
      </c>
      <c r="AI424">
        <v>5.0527859237536603</v>
      </c>
      <c r="AJ424">
        <v>34.851900185866199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0.11</v>
      </c>
      <c r="AM424" t="s">
        <v>3133</v>
      </c>
      <c r="AN424">
        <v>0.56999999999999995</v>
      </c>
      <c r="AO424" t="s">
        <v>3133</v>
      </c>
      <c r="AP424">
        <v>2.6633172798876E-2</v>
      </c>
      <c r="AQ424">
        <f>(Table2[[#This Row],[Sharpe Ratio]]-AVERAGE(Table2[Sharpe Ratio]))/_xlfn.STDEV.P(Table2[Sharpe Ratio])</f>
        <v>-0.43737930770644362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0.11516255595223826</v>
      </c>
      <c r="AS424">
        <f>_xlfn.RANK.AVG(Table2[[#This Row],[1Y Return vs Nifty Z-Score]],Table2[1Y Return vs Nifty Z-Score])</f>
        <v>445</v>
      </c>
      <c r="AT424">
        <f>_xlfn.RANK.AVG(Table2[[#This Row],[6M Return vs Nifty Z-Score]],Table2[6M Return vs Nifty Z-Score])</f>
        <v>340</v>
      </c>
      <c r="AU424">
        <f>_xlfn.RANK.AVG(Table2[[#This Row],[Sharpe Ratio Z-Score]],Table2[Sharpe Ratio Z-Score])</f>
        <v>456</v>
      </c>
      <c r="AV424">
        <f>(Table2[[#This Row],[Rank 1Y]]+Table2[[#This Row],[Rank 6M]]+Table2[[#This Row],[Rank Sharpe]])/3</f>
        <v>413.66666666666669</v>
      </c>
    </row>
    <row r="425" spans="1:48" x14ac:dyDescent="0.3">
      <c r="A425" t="s">
        <v>1147</v>
      </c>
      <c r="B425" t="s">
        <v>1148</v>
      </c>
      <c r="C425" t="s">
        <v>3093</v>
      </c>
      <c r="D425" t="s">
        <v>400</v>
      </c>
      <c r="E425">
        <v>10492.822449105</v>
      </c>
      <c r="F425">
        <v>402.45</v>
      </c>
      <c r="G425">
        <v>26.2932808507103</v>
      </c>
      <c r="H425">
        <f>(Table2[[#This Row],[1Y Return vs Nifty]]-AVERAGE(Table2[1Y Return vs Nifty]))/_xlfn.STDEV.P(Table2[1Y Return vs Nifty])</f>
        <v>-0.11780739731272098</v>
      </c>
      <c r="I425">
        <v>-10.5558278098169</v>
      </c>
      <c r="J425">
        <f>(Table2[[#This Row],[1M Return vs Nifty]]-AVERAGE(Table2[1M Return vs Nifty]))/_xlfn.STDEV.P(Table2[1M Return vs Nifty])</f>
        <v>-0.97700405175860028</v>
      </c>
      <c r="K425">
        <v>-29.560310742302899</v>
      </c>
      <c r="L425">
        <f>(Table2[[#This Row],[6M Return vs Nifty]]-AVERAGE(Table2[6M Return vs Nifty]))/_xlfn.STDEV.P(Table2[6M Return vs Nifty])</f>
        <v>-1.2466458658291455</v>
      </c>
      <c r="M425">
        <v>-3.56039344853777</v>
      </c>
      <c r="N425">
        <f>(Table2[[#This Row],[1W Return vs Nifty]]-AVERAGE(Table2[1W Return vs Nifty]))/_xlfn.STDEV.P(Table2[1W Return vs Nifty])</f>
        <v>-0.60077155779823532</v>
      </c>
      <c r="O425">
        <v>426.51</v>
      </c>
      <c r="P425">
        <v>427.62975004737598</v>
      </c>
      <c r="Q425">
        <v>397.61262425731002</v>
      </c>
      <c r="R425">
        <v>31.718572639550999</v>
      </c>
      <c r="S425" s="1">
        <f>(Table2[[#This Row],[Close Price]]-Table2[[#This Row],[20D EMA]])/Table2[[#This Row],[20D EMA]]</f>
        <v>-5.6411338538369563E-2</v>
      </c>
      <c r="T425" s="1">
        <f>(Table2[[#This Row],[Close Price]]-Table2[[#This Row],[50D EMA]])/Table2[[#This Row],[50D EMA]]</f>
        <v>-5.8882128861676229E-2</v>
      </c>
      <c r="U425" s="1">
        <f>(Table2[[#This Row],[Close Price]]-Table2[[#This Row],[200D EMA]])/Table2[[#This Row],[200D EMA]]</f>
        <v>1.2166051698498196E-2</v>
      </c>
      <c r="V425">
        <v>0.67792354964360801</v>
      </c>
      <c r="W425">
        <v>401.6</v>
      </c>
      <c r="X425">
        <v>408.45</v>
      </c>
      <c r="Y425">
        <v>401.25</v>
      </c>
      <c r="Z425">
        <v>414.6</v>
      </c>
      <c r="AA425">
        <v>400.1</v>
      </c>
      <c r="AB425">
        <v>448.25</v>
      </c>
      <c r="AC425" s="1">
        <f>(Table2[[#This Row],[Close Price]]/Table2[[#This Row],[Day Low]])-1</f>
        <v>2.116533864541692E-3</v>
      </c>
      <c r="AD425" s="1">
        <f>(Table2[[#This Row],[Day High]]/Table2[[#This Row],[Close Price]])-1</f>
        <v>1.4908684308609699E-2</v>
      </c>
      <c r="AE425" s="1">
        <f>(Table2[[#This Row],[Close Price]]/Table2[[#This Row],[Current Week Low]])-1</f>
        <v>2.9906542056075125E-3</v>
      </c>
      <c r="AF425" s="1">
        <f>(Table2[[#This Row],[Current Week High]]/Table2[[#This Row],[Close Price]])-1</f>
        <v>3.0190085724934868E-2</v>
      </c>
      <c r="AG425" s="1">
        <f>(Table2[[#This Row],[Close Price]]/Table2[[#This Row],[Current Month Low]])-1</f>
        <v>5.8735316170956953E-3</v>
      </c>
      <c r="AH425" s="1">
        <f>(Table2[[#This Row],[Current Month High]]/Table2[[#This Row],[Close Price]])-1</f>
        <v>0.11380295688905462</v>
      </c>
      <c r="AI425">
        <v>37.644427879239601</v>
      </c>
      <c r="AJ425">
        <v>63.597560975609703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-0.09</v>
      </c>
      <c r="AM425" t="s">
        <v>3132</v>
      </c>
      <c r="AN425">
        <v>-8.16</v>
      </c>
      <c r="AO425" t="s">
        <v>3132</v>
      </c>
      <c r="AP425">
        <v>0.10379568405010201</v>
      </c>
      <c r="AQ425">
        <f>(Table2[[#This Row],[Sharpe Ratio]]-AVERAGE(Table2[Sharpe Ratio]))/_xlfn.STDEV.P(Table2[Sharpe Ratio])</f>
        <v>0.44358528354522792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323</v>
      </c>
      <c r="AT425">
        <f>_xlfn.RANK.AVG(Table2[[#This Row],[6M Return vs Nifty Z-Score]],Table2[6M Return vs Nifty Z-Score])</f>
        <v>692</v>
      </c>
      <c r="AU425">
        <f>_xlfn.RANK.AVG(Table2[[#This Row],[Sharpe Ratio Z-Score]],Table2[Sharpe Ratio Z-Score])</f>
        <v>230</v>
      </c>
      <c r="AV425">
        <f>(Table2[[#This Row],[Rank 1Y]]+Table2[[#This Row],[Rank 6M]]+Table2[[#This Row],[Rank Sharpe]])/3</f>
        <v>415</v>
      </c>
    </row>
    <row r="426" spans="1:48" x14ac:dyDescent="0.3">
      <c r="A426" t="s">
        <v>1732</v>
      </c>
      <c r="B426" t="s">
        <v>1733</v>
      </c>
      <c r="C426" t="s">
        <v>3096</v>
      </c>
      <c r="D426" t="s">
        <v>1435</v>
      </c>
      <c r="E426">
        <v>4547.3633812199996</v>
      </c>
      <c r="F426">
        <v>810</v>
      </c>
      <c r="G426">
        <v>1.3937975093930099</v>
      </c>
      <c r="H426">
        <f>(Table2[[#This Row],[1Y Return vs Nifty]]-AVERAGE(Table2[1Y Return vs Nifty]))/_xlfn.STDEV.P(Table2[1Y Return vs Nifty])</f>
        <v>-0.49242261368423607</v>
      </c>
      <c r="I426">
        <v>-10.651645373345801</v>
      </c>
      <c r="J426">
        <f>(Table2[[#This Row],[1M Return vs Nifty]]-AVERAGE(Table2[1M Return vs Nifty]))/_xlfn.STDEV.P(Table2[1M Return vs Nifty])</f>
        <v>-0.98615313669455029</v>
      </c>
      <c r="K426">
        <v>-19.6159847866153</v>
      </c>
      <c r="L426">
        <f>(Table2[[#This Row],[6M Return vs Nifty]]-AVERAGE(Table2[6M Return vs Nifty]))/_xlfn.STDEV.P(Table2[6M Return vs Nifty])</f>
        <v>-0.92282963940956786</v>
      </c>
      <c r="M426">
        <v>-3.0147977728783801</v>
      </c>
      <c r="N426">
        <f>(Table2[[#This Row],[1W Return vs Nifty]]-AVERAGE(Table2[1W Return vs Nifty]))/_xlfn.STDEV.P(Table2[1W Return vs Nifty])</f>
        <v>-0.49525903951005018</v>
      </c>
      <c r="O426">
        <v>847.07</v>
      </c>
      <c r="P426">
        <v>880.32137213842805</v>
      </c>
      <c r="Q426">
        <v>854.15796696904397</v>
      </c>
      <c r="R426">
        <v>28.522116824225101</v>
      </c>
      <c r="S426" s="1">
        <f>(Table2[[#This Row],[Close Price]]-Table2[[#This Row],[20D EMA]])/Table2[[#This Row],[20D EMA]]</f>
        <v>-4.3762617021025477E-2</v>
      </c>
      <c r="T426" s="1">
        <f>(Table2[[#This Row],[Close Price]]-Table2[[#This Row],[50D EMA]])/Table2[[#This Row],[50D EMA]]</f>
        <v>-7.9881477792146813E-2</v>
      </c>
      <c r="U426" s="1">
        <f>(Table2[[#This Row],[Close Price]]-Table2[[#This Row],[200D EMA]])/Table2[[#This Row],[200D EMA]]</f>
        <v>-5.1697658602585302E-2</v>
      </c>
      <c r="V426">
        <v>2.0835094321121699</v>
      </c>
      <c r="W426">
        <v>796</v>
      </c>
      <c r="X426">
        <v>811.4</v>
      </c>
      <c r="Y426">
        <v>790</v>
      </c>
      <c r="Z426">
        <v>815.55</v>
      </c>
      <c r="AA426">
        <v>775</v>
      </c>
      <c r="AB426">
        <v>850</v>
      </c>
      <c r="AC426" s="1">
        <f>(Table2[[#This Row],[Close Price]]/Table2[[#This Row],[Day Low]])-1</f>
        <v>1.7587939698492372E-2</v>
      </c>
      <c r="AD426" s="1">
        <f>(Table2[[#This Row],[Day High]]/Table2[[#This Row],[Close Price]])-1</f>
        <v>1.7283950617283939E-3</v>
      </c>
      <c r="AE426" s="1">
        <f>(Table2[[#This Row],[Close Price]]/Table2[[#This Row],[Current Week Low]])-1</f>
        <v>2.5316455696202445E-2</v>
      </c>
      <c r="AF426" s="1">
        <f>(Table2[[#This Row],[Current Week High]]/Table2[[#This Row],[Close Price]])-1</f>
        <v>6.8518518518518867E-3</v>
      </c>
      <c r="AG426" s="1">
        <f>(Table2[[#This Row],[Close Price]]/Table2[[#This Row],[Current Month Low]])-1</f>
        <v>4.5161290322580649E-2</v>
      </c>
      <c r="AH426" s="1">
        <f>(Table2[[#This Row],[Current Month High]]/Table2[[#This Row],[Close Price]])-1</f>
        <v>4.9382716049382713E-2</v>
      </c>
      <c r="AI426">
        <v>36.530864197530803</v>
      </c>
      <c r="AJ426">
        <v>34.652148616075102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-0.15</v>
      </c>
      <c r="AM426" t="s">
        <v>3132</v>
      </c>
      <c r="AN426">
        <v>-11.51</v>
      </c>
      <c r="AO426" t="s">
        <v>3132</v>
      </c>
      <c r="AP426">
        <v>0.142724296377918</v>
      </c>
      <c r="AQ426">
        <f>(Table2[[#This Row],[Sharpe Ratio]]-AVERAGE(Table2[Sharpe Ratio]))/_xlfn.STDEV.P(Table2[Sharpe Ratio])</f>
        <v>0.88803335154177476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479</v>
      </c>
      <c r="AT426">
        <f>_xlfn.RANK.AVG(Table2[[#This Row],[6M Return vs Nifty Z-Score]],Table2[6M Return vs Nifty Z-Score])</f>
        <v>631</v>
      </c>
      <c r="AU426">
        <f>_xlfn.RANK.AVG(Table2[[#This Row],[Sharpe Ratio Z-Score]],Table2[Sharpe Ratio Z-Score])</f>
        <v>136</v>
      </c>
      <c r="AV426">
        <f>(Table2[[#This Row],[Rank 1Y]]+Table2[[#This Row],[Rank 6M]]+Table2[[#This Row],[Rank Sharpe]])/3</f>
        <v>415.33333333333331</v>
      </c>
    </row>
    <row r="427" spans="1:48" x14ac:dyDescent="0.3">
      <c r="A427" t="s">
        <v>296</v>
      </c>
      <c r="B427" t="s">
        <v>297</v>
      </c>
      <c r="C427" t="s">
        <v>3088</v>
      </c>
      <c r="D427" t="s">
        <v>34</v>
      </c>
      <c r="E427">
        <v>92801.796770000001</v>
      </c>
      <c r="F427">
        <v>121.57</v>
      </c>
      <c r="G427">
        <v>6.5374718430455898</v>
      </c>
      <c r="H427">
        <f>(Table2[[#This Row],[1Y Return vs Nifty]]-AVERAGE(Table2[1Y Return vs Nifty]))/_xlfn.STDEV.P(Table2[1Y Return vs Nifty])</f>
        <v>-0.41503551905932695</v>
      </c>
      <c r="I427">
        <v>-9.6889946642369793</v>
      </c>
      <c r="J427">
        <f>(Table2[[#This Row],[1M Return vs Nifty]]-AVERAGE(Table2[1M Return vs Nifty]))/_xlfn.STDEV.P(Table2[1M Return vs Nifty])</f>
        <v>-0.89423498748558339</v>
      </c>
      <c r="K427">
        <v>-25.6428438917664</v>
      </c>
      <c r="L427">
        <f>(Table2[[#This Row],[6M Return vs Nifty]]-AVERAGE(Table2[6M Return vs Nifty]))/_xlfn.STDEV.P(Table2[6M Return vs Nifty])</f>
        <v>-1.1190817314356039</v>
      </c>
      <c r="M427">
        <v>-6.1565002032624303</v>
      </c>
      <c r="N427">
        <f>(Table2[[#This Row],[1W Return vs Nifty]]-AVERAGE(Table2[1W Return vs Nifty]))/_xlfn.STDEV.P(Table2[1W Return vs Nifty])</f>
        <v>-1.1028315514096465</v>
      </c>
      <c r="O427">
        <v>129.97</v>
      </c>
      <c r="P427">
        <v>136.03875391085501</v>
      </c>
      <c r="Q427">
        <v>130.73303288383701</v>
      </c>
      <c r="R427">
        <v>26.855145333530199</v>
      </c>
      <c r="S427" s="1">
        <f>(Table2[[#This Row],[Close Price]]-Table2[[#This Row],[20D EMA]])/Table2[[#This Row],[20D EMA]]</f>
        <v>-6.4630299299838462E-2</v>
      </c>
      <c r="T427" s="1">
        <f>(Table2[[#This Row],[Close Price]]-Table2[[#This Row],[50D EMA]])/Table2[[#This Row],[50D EMA]]</f>
        <v>-0.1063575892523704</v>
      </c>
      <c r="U427" s="1">
        <f>(Table2[[#This Row],[Close Price]]-Table2[[#This Row],[200D EMA]])/Table2[[#This Row],[200D EMA]]</f>
        <v>-7.0089652796312338E-2</v>
      </c>
      <c r="V427">
        <v>0.72409927165971</v>
      </c>
      <c r="W427">
        <v>120.98</v>
      </c>
      <c r="X427">
        <v>122.33</v>
      </c>
      <c r="Y427">
        <v>120.31</v>
      </c>
      <c r="Z427">
        <v>122.88</v>
      </c>
      <c r="AA427">
        <v>120.1</v>
      </c>
      <c r="AB427">
        <v>136.09</v>
      </c>
      <c r="AC427" s="1">
        <f>(Table2[[#This Row],[Close Price]]/Table2[[#This Row],[Day Low]])-1</f>
        <v>4.8768391469664607E-3</v>
      </c>
      <c r="AD427" s="1">
        <f>(Table2[[#This Row],[Day High]]/Table2[[#This Row],[Close Price]])-1</f>
        <v>6.2515423212963217E-3</v>
      </c>
      <c r="AE427" s="1">
        <f>(Table2[[#This Row],[Close Price]]/Table2[[#This Row],[Current Week Low]])-1</f>
        <v>1.047294489236128E-2</v>
      </c>
      <c r="AF427" s="1">
        <f>(Table2[[#This Row],[Current Week High]]/Table2[[#This Row],[Close Price]])-1</f>
        <v>1.0775684790655715E-2</v>
      </c>
      <c r="AG427" s="1">
        <f>(Table2[[#This Row],[Close Price]]/Table2[[#This Row],[Current Month Low]])-1</f>
        <v>1.2239800166527814E-2</v>
      </c>
      <c r="AH427" s="1">
        <f>(Table2[[#This Row],[Current Month High]]/Table2[[#This Row],[Close Price]])-1</f>
        <v>0.1194373611910835</v>
      </c>
      <c r="AI427">
        <v>41.893559266266301</v>
      </c>
      <c r="AJ427">
        <v>43.276370064820199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-0.23</v>
      </c>
      <c r="AM427" t="s">
        <v>3132</v>
      </c>
      <c r="AN427">
        <v>-7.92</v>
      </c>
      <c r="AO427" t="s">
        <v>3132</v>
      </c>
      <c r="AP427">
        <v>0.143333898318068</v>
      </c>
      <c r="AQ427">
        <f>(Table2[[#This Row],[Sharpe Ratio]]-AVERAGE(Table2[Sharpe Ratio]))/_xlfn.STDEV.P(Table2[Sharpe Ratio])</f>
        <v>0.89499317847485604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438</v>
      </c>
      <c r="AT427">
        <f>_xlfn.RANK.AVG(Table2[[#This Row],[6M Return vs Nifty Z-Score]],Table2[6M Return vs Nifty Z-Score])</f>
        <v>675</v>
      </c>
      <c r="AU427">
        <f>_xlfn.RANK.AVG(Table2[[#This Row],[Sharpe Ratio Z-Score]],Table2[Sharpe Ratio Z-Score])</f>
        <v>135</v>
      </c>
      <c r="AV427">
        <f>(Table2[[#This Row],[Rank 1Y]]+Table2[[#This Row],[Rank 6M]]+Table2[[#This Row],[Rank Sharpe]])/3</f>
        <v>416</v>
      </c>
    </row>
    <row r="428" spans="1:48" x14ac:dyDescent="0.3">
      <c r="A428" t="s">
        <v>680</v>
      </c>
      <c r="B428" t="s">
        <v>681</v>
      </c>
      <c r="C428" t="s">
        <v>3090</v>
      </c>
      <c r="D428" t="s">
        <v>183</v>
      </c>
      <c r="E428">
        <v>25668.190061325</v>
      </c>
      <c r="F428">
        <v>8029.95</v>
      </c>
      <c r="G428">
        <v>21.715135240495201</v>
      </c>
      <c r="H428">
        <f>(Table2[[#This Row],[1Y Return vs Nifty]]-AVERAGE(Table2[1Y Return vs Nifty]))/_xlfn.STDEV.P(Table2[1Y Return vs Nifty])</f>
        <v>-0.18668605575079195</v>
      </c>
      <c r="I428">
        <v>8.7267106169969093</v>
      </c>
      <c r="J428">
        <f>(Table2[[#This Row],[1M Return vs Nifty]]-AVERAGE(Table2[1M Return vs Nifty]))/_xlfn.STDEV.P(Table2[1M Return vs Nifty])</f>
        <v>0.86417803793656189</v>
      </c>
      <c r="K428">
        <v>7.92686936311949</v>
      </c>
      <c r="L428">
        <f>(Table2[[#This Row],[6M Return vs Nifty]]-AVERAGE(Table2[6M Return vs Nifty]))/_xlfn.STDEV.P(Table2[6M Return vs Nifty])</f>
        <v>-2.5954060779640433E-2</v>
      </c>
      <c r="M428">
        <v>-0.70884778571185003</v>
      </c>
      <c r="N428">
        <f>(Table2[[#This Row],[1W Return vs Nifty]]-AVERAGE(Table2[1W Return vs Nifty]))/_xlfn.STDEV.P(Table2[1W Return vs Nifty])</f>
        <v>-4.931234116333743E-2</v>
      </c>
      <c r="O428">
        <v>7780.73</v>
      </c>
      <c r="P428">
        <v>7537.7624037443602</v>
      </c>
      <c r="Q428">
        <v>6813.1891362791002</v>
      </c>
      <c r="R428">
        <v>53.202043756664999</v>
      </c>
      <c r="S428" s="1">
        <f>(Table2[[#This Row],[Close Price]]-Table2[[#This Row],[20D EMA]])/Table2[[#This Row],[20D EMA]]</f>
        <v>3.2030413598724064E-2</v>
      </c>
      <c r="T428" s="1">
        <f>(Table2[[#This Row],[Close Price]]-Table2[[#This Row],[50D EMA]])/Table2[[#This Row],[50D EMA]]</f>
        <v>6.5296247068114932E-2</v>
      </c>
      <c r="U428" s="1">
        <f>(Table2[[#This Row],[Close Price]]-Table2[[#This Row],[200D EMA]])/Table2[[#This Row],[200D EMA]]</f>
        <v>0.17858903362037171</v>
      </c>
      <c r="V428">
        <v>0.64383182685131402</v>
      </c>
      <c r="W428">
        <v>7777.15</v>
      </c>
      <c r="X428">
        <v>7899</v>
      </c>
      <c r="Y428">
        <v>7850</v>
      </c>
      <c r="Z428">
        <v>8033.15</v>
      </c>
      <c r="AA428">
        <v>7551.2</v>
      </c>
      <c r="AB428">
        <v>8195</v>
      </c>
      <c r="AC428" s="1">
        <f>(Table2[[#This Row],[Close Price]]/Table2[[#This Row],[Day Low]])-1</f>
        <v>3.2505480799521758E-2</v>
      </c>
      <c r="AD428" s="1">
        <f>(Table2[[#This Row],[Day High]]/Table2[[#This Row],[Close Price]])-1</f>
        <v>-1.6307698055405107E-2</v>
      </c>
      <c r="AE428" s="1">
        <f>(Table2[[#This Row],[Close Price]]/Table2[[#This Row],[Current Week Low]])-1</f>
        <v>2.2923566878980894E-2</v>
      </c>
      <c r="AF428" s="1">
        <f>(Table2[[#This Row],[Current Week High]]/Table2[[#This Row],[Close Price]])-1</f>
        <v>3.9850808535546456E-4</v>
      </c>
      <c r="AG428" s="1">
        <f>(Table2[[#This Row],[Close Price]]/Table2[[#This Row],[Current Month Low]])-1</f>
        <v>6.3400519122788435E-2</v>
      </c>
      <c r="AH428" s="1">
        <f>(Table2[[#This Row],[Current Month High]]/Table2[[#This Row],[Close Price]])-1</f>
        <v>2.0554299839974144E-2</v>
      </c>
      <c r="AI428">
        <v>2.0554299839974099</v>
      </c>
      <c r="AJ428">
        <v>48.633965756594101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0.02</v>
      </c>
      <c r="AM428" t="s">
        <v>3133</v>
      </c>
      <c r="AN428">
        <v>0.9</v>
      </c>
      <c r="AO428" t="s">
        <v>3133</v>
      </c>
      <c r="AP428">
        <v>-7.3202170878159997E-3</v>
      </c>
      <c r="AQ428">
        <f>(Table2[[#This Row],[Sharpe Ratio]]-AVERAGE(Table2[Sharpe Ratio]))/_xlfn.STDEV.P(Table2[Sharpe Ratio])</f>
        <v>-0.82502524817812573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-0.2227996679353336</v>
      </c>
      <c r="AS428">
        <f>_xlfn.RANK.AVG(Table2[[#This Row],[1Y Return vs Nifty Z-Score]],Table2[1Y Return vs Nifty Z-Score])</f>
        <v>342</v>
      </c>
      <c r="AT428">
        <f>_xlfn.RANK.AVG(Table2[[#This Row],[6M Return vs Nifty Z-Score]],Table2[6M Return vs Nifty Z-Score])</f>
        <v>327</v>
      </c>
      <c r="AU428">
        <f>_xlfn.RANK.AVG(Table2[[#This Row],[Sharpe Ratio Z-Score]],Table2[Sharpe Ratio Z-Score])</f>
        <v>591</v>
      </c>
      <c r="AV428">
        <f>(Table2[[#This Row],[Rank 1Y]]+Table2[[#This Row],[Rank 6M]]+Table2[[#This Row],[Rank Sharpe]])/3</f>
        <v>420</v>
      </c>
    </row>
    <row r="429" spans="1:48" x14ac:dyDescent="0.3">
      <c r="A429" t="s">
        <v>1788</v>
      </c>
      <c r="B429" t="s">
        <v>1789</v>
      </c>
      <c r="C429" t="s">
        <v>3102</v>
      </c>
      <c r="D429" t="s">
        <v>539</v>
      </c>
      <c r="E429">
        <v>4210.8593968799996</v>
      </c>
      <c r="F429">
        <v>367.6</v>
      </c>
      <c r="G429">
        <v>1.17971102803648</v>
      </c>
      <c r="H429">
        <f>(Table2[[#This Row],[1Y Return vs Nifty]]-AVERAGE(Table2[1Y Return vs Nifty]))/_xlfn.STDEV.P(Table2[1Y Return vs Nifty])</f>
        <v>-0.49564356620105043</v>
      </c>
      <c r="I429">
        <v>3.6075823320183198</v>
      </c>
      <c r="J429">
        <f>(Table2[[#This Row],[1M Return vs Nifty]]-AVERAGE(Table2[1M Return vs Nifty]))/_xlfn.STDEV.P(Table2[1M Return vs Nifty])</f>
        <v>0.37538101834665233</v>
      </c>
      <c r="K429">
        <v>-18.690633311648899</v>
      </c>
      <c r="L429">
        <f>(Table2[[#This Row],[6M Return vs Nifty]]-AVERAGE(Table2[6M Return vs Nifty]))/_xlfn.STDEV.P(Table2[6M Return vs Nifty])</f>
        <v>-0.89269749932580178</v>
      </c>
      <c r="M429">
        <v>6.4969729848074103</v>
      </c>
      <c r="N429">
        <f>(Table2[[#This Row],[1W Return vs Nifty]]-AVERAGE(Table2[1W Return vs Nifty]))/_xlfn.STDEV.P(Table2[1W Return vs Nifty])</f>
        <v>1.3442183075389602</v>
      </c>
      <c r="O429">
        <v>374.49</v>
      </c>
      <c r="P429">
        <v>373.12623093548302</v>
      </c>
      <c r="Q429">
        <v>357.93471029546299</v>
      </c>
      <c r="R429">
        <v>43.235235837800801</v>
      </c>
      <c r="S429" s="1">
        <f>(Table2[[#This Row],[Close Price]]-Table2[[#This Row],[20D EMA]])/Table2[[#This Row],[20D EMA]]</f>
        <v>-1.8398355096264217E-2</v>
      </c>
      <c r="T429" s="1">
        <f>(Table2[[#This Row],[Close Price]]-Table2[[#This Row],[50D EMA]])/Table2[[#This Row],[50D EMA]]</f>
        <v>-1.4810620313741855E-2</v>
      </c>
      <c r="U429" s="1">
        <f>(Table2[[#This Row],[Close Price]]-Table2[[#This Row],[200D EMA]])/Table2[[#This Row],[200D EMA]]</f>
        <v>2.7002940554601874E-2</v>
      </c>
      <c r="V429">
        <v>1.16058608909518</v>
      </c>
      <c r="W429">
        <v>357.1</v>
      </c>
      <c r="X429">
        <v>369.3</v>
      </c>
      <c r="Y429">
        <v>364.05</v>
      </c>
      <c r="Z429">
        <v>384.45</v>
      </c>
      <c r="AA429">
        <v>353</v>
      </c>
      <c r="AB429">
        <v>397</v>
      </c>
      <c r="AC429" s="1">
        <f>(Table2[[#This Row],[Close Price]]/Table2[[#This Row],[Day Low]])-1</f>
        <v>2.9403528423410874E-2</v>
      </c>
      <c r="AD429" s="1">
        <f>(Table2[[#This Row],[Day High]]/Table2[[#This Row],[Close Price]])-1</f>
        <v>4.6245919477692077E-3</v>
      </c>
      <c r="AE429" s="1">
        <f>(Table2[[#This Row],[Close Price]]/Table2[[#This Row],[Current Week Low]])-1</f>
        <v>9.7514077736575722E-3</v>
      </c>
      <c r="AF429" s="1">
        <f>(Table2[[#This Row],[Current Week High]]/Table2[[#This Row],[Close Price]])-1</f>
        <v>4.5837867247007447E-2</v>
      </c>
      <c r="AG429" s="1">
        <f>(Table2[[#This Row],[Close Price]]/Table2[[#This Row],[Current Month Low]])-1</f>
        <v>4.1359773371104858E-2</v>
      </c>
      <c r="AH429" s="1">
        <f>(Table2[[#This Row],[Current Month High]]/Table2[[#This Row],[Close Price]])-1</f>
        <v>7.9978237214363368E-2</v>
      </c>
      <c r="AI429">
        <v>24.8231773667029</v>
      </c>
      <c r="AJ429">
        <v>33.672727272727201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-0.04</v>
      </c>
      <c r="AM429" t="s">
        <v>3132</v>
      </c>
      <c r="AN429">
        <v>-0.56999999999999995</v>
      </c>
      <c r="AO429" t="s">
        <v>3132</v>
      </c>
      <c r="AP429">
        <v>0.133330694239542</v>
      </c>
      <c r="AQ429">
        <f>(Table2[[#This Row],[Sharpe Ratio]]-AVERAGE(Table2[Sharpe Ratio]))/_xlfn.STDEV.P(Table2[Sharpe Ratio])</f>
        <v>0.78078657154426967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1.1120448319030301</v>
      </c>
      <c r="AS429">
        <f>_xlfn.RANK.AVG(Table2[[#This Row],[1Y Return vs Nifty Z-Score]],Table2[1Y Return vs Nifty Z-Score])</f>
        <v>481</v>
      </c>
      <c r="AT429">
        <f>_xlfn.RANK.AVG(Table2[[#This Row],[6M Return vs Nifty Z-Score]],Table2[6M Return vs Nifty Z-Score])</f>
        <v>624</v>
      </c>
      <c r="AU429">
        <f>_xlfn.RANK.AVG(Table2[[#This Row],[Sharpe Ratio Z-Score]],Table2[Sharpe Ratio Z-Score])</f>
        <v>157</v>
      </c>
      <c r="AV429">
        <f>(Table2[[#This Row],[Rank 1Y]]+Table2[[#This Row],[Rank 6M]]+Table2[[#This Row],[Rank Sharpe]])/3</f>
        <v>420.66666666666669</v>
      </c>
    </row>
    <row r="430" spans="1:48" x14ac:dyDescent="0.3">
      <c r="A430" t="s">
        <v>393</v>
      </c>
      <c r="B430" t="s">
        <v>394</v>
      </c>
      <c r="C430" t="s">
        <v>3098</v>
      </c>
      <c r="D430" t="s">
        <v>395</v>
      </c>
      <c r="E430">
        <v>59716.939047480002</v>
      </c>
      <c r="F430">
        <v>980.1</v>
      </c>
      <c r="G430">
        <v>22.0551860853326</v>
      </c>
      <c r="H430">
        <f>(Table2[[#This Row],[1Y Return vs Nifty]]-AVERAGE(Table2[1Y Return vs Nifty]))/_xlfn.STDEV.P(Table2[1Y Return vs Nifty])</f>
        <v>-0.18156995679123258</v>
      </c>
      <c r="I430">
        <v>-7.2253087449867701</v>
      </c>
      <c r="J430">
        <f>(Table2[[#This Row],[1M Return vs Nifty]]-AVERAGE(Table2[1M Return vs Nifty]))/_xlfn.STDEV.P(Table2[1M Return vs Nifty])</f>
        <v>-0.6589913546841123</v>
      </c>
      <c r="K430">
        <v>-5.3608735722035297</v>
      </c>
      <c r="L430">
        <f>(Table2[[#This Row],[6M Return vs Nifty]]-AVERAGE(Table2[6M Return vs Nifty]))/_xlfn.STDEV.P(Table2[6M Return vs Nifty])</f>
        <v>-0.45864168527255517</v>
      </c>
      <c r="M430">
        <v>-4.2032994217666104</v>
      </c>
      <c r="N430">
        <f>(Table2[[#This Row],[1W Return vs Nifty]]-AVERAGE(Table2[1W Return vs Nifty]))/_xlfn.STDEV.P(Table2[1W Return vs Nifty])</f>
        <v>-0.7251028736135755</v>
      </c>
      <c r="O430">
        <v>1016.3</v>
      </c>
      <c r="P430">
        <v>1029.3336484622</v>
      </c>
      <c r="Q430">
        <v>942.75918423431006</v>
      </c>
      <c r="R430">
        <v>32.344499440128601</v>
      </c>
      <c r="S430" s="1">
        <f>(Table2[[#This Row],[Close Price]]-Table2[[#This Row],[20D EMA]])/Table2[[#This Row],[20D EMA]]</f>
        <v>-3.5619403719374138E-2</v>
      </c>
      <c r="T430" s="1">
        <f>(Table2[[#This Row],[Close Price]]-Table2[[#This Row],[50D EMA]])/Table2[[#This Row],[50D EMA]]</f>
        <v>-4.7830602386071702E-2</v>
      </c>
      <c r="U430" s="1">
        <f>(Table2[[#This Row],[Close Price]]-Table2[[#This Row],[200D EMA]])/Table2[[#This Row],[200D EMA]]</f>
        <v>3.960801060348982E-2</v>
      </c>
      <c r="V430">
        <v>0.70041167645406699</v>
      </c>
      <c r="W430">
        <v>974.15</v>
      </c>
      <c r="X430">
        <v>985.95</v>
      </c>
      <c r="Y430">
        <v>955.75</v>
      </c>
      <c r="Z430">
        <v>983.55</v>
      </c>
      <c r="AA430">
        <v>955.75</v>
      </c>
      <c r="AB430">
        <v>1044.95</v>
      </c>
      <c r="AC430" s="1">
        <f>(Table2[[#This Row],[Close Price]]/Table2[[#This Row],[Day Low]])-1</f>
        <v>6.1078889288097571E-3</v>
      </c>
      <c r="AD430" s="1">
        <f>(Table2[[#This Row],[Day High]]/Table2[[#This Row],[Close Price]])-1</f>
        <v>5.9687786960513911E-3</v>
      </c>
      <c r="AE430" s="1">
        <f>(Table2[[#This Row],[Close Price]]/Table2[[#This Row],[Current Week Low]])-1</f>
        <v>2.5477373790217195E-2</v>
      </c>
      <c r="AF430" s="1">
        <f>(Table2[[#This Row],[Current Week High]]/Table2[[#This Row],[Close Price]])-1</f>
        <v>3.5200489745943475E-3</v>
      </c>
      <c r="AG430" s="1">
        <f>(Table2[[#This Row],[Close Price]]/Table2[[#This Row],[Current Month Low]])-1</f>
        <v>2.5477373790217195E-2</v>
      </c>
      <c r="AH430" s="1">
        <f>(Table2[[#This Row],[Current Month High]]/Table2[[#This Row],[Close Price]])-1</f>
        <v>6.6166717681869214E-2</v>
      </c>
      <c r="AI430">
        <v>20.3958779716355</v>
      </c>
      <c r="AJ430">
        <v>51.7417556897352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-0.14000000000000001</v>
      </c>
      <c r="AM430" t="s">
        <v>3132</v>
      </c>
      <c r="AN430">
        <v>-3.43</v>
      </c>
      <c r="AO430" t="s">
        <v>3132</v>
      </c>
      <c r="AP430">
        <v>2.7472958434319999E-2</v>
      </c>
      <c r="AQ430">
        <f>(Table2[[#This Row],[Sharpe Ratio]]-AVERAGE(Table2[Sharpe Ratio]))/_xlfn.STDEV.P(Table2[Sharpe Ratio])</f>
        <v>-0.42779147292668596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340</v>
      </c>
      <c r="AT430">
        <f>_xlfn.RANK.AVG(Table2[[#This Row],[6M Return vs Nifty Z-Score]],Table2[6M Return vs Nifty Z-Score])</f>
        <v>469</v>
      </c>
      <c r="AU430">
        <f>_xlfn.RANK.AVG(Table2[[#This Row],[Sharpe Ratio Z-Score]],Table2[Sharpe Ratio Z-Score])</f>
        <v>454</v>
      </c>
      <c r="AV430">
        <f>(Table2[[#This Row],[Rank 1Y]]+Table2[[#This Row],[Rank 6M]]+Table2[[#This Row],[Rank Sharpe]])/3</f>
        <v>421</v>
      </c>
    </row>
    <row r="431" spans="1:48" x14ac:dyDescent="0.3">
      <c r="A431" t="s">
        <v>768</v>
      </c>
      <c r="B431" t="s">
        <v>769</v>
      </c>
      <c r="C431" t="s">
        <v>3093</v>
      </c>
      <c r="D431" t="s">
        <v>206</v>
      </c>
      <c r="E431">
        <v>20633.5196850299</v>
      </c>
      <c r="F431">
        <v>543.9</v>
      </c>
      <c r="G431">
        <v>-13.230638608328499</v>
      </c>
      <c r="H431">
        <f>(Table2[[#This Row],[1Y Return vs Nifty]]-AVERAGE(Table2[1Y Return vs Nifty]))/_xlfn.STDEV.P(Table2[1Y Return vs Nifty])</f>
        <v>-0.71244871725646408</v>
      </c>
      <c r="I431">
        <v>-9.6536755071644205</v>
      </c>
      <c r="J431">
        <f>(Table2[[#This Row],[1M Return vs Nifty]]-AVERAGE(Table2[1M Return vs Nifty]))/_xlfn.STDEV.P(Table2[1M Return vs Nifty])</f>
        <v>-0.89086255808932213</v>
      </c>
      <c r="K431">
        <v>-0.362251087023787</v>
      </c>
      <c r="L431">
        <f>(Table2[[#This Row],[6M Return vs Nifty]]-AVERAGE(Table2[6M Return vs Nifty]))/_xlfn.STDEV.P(Table2[6M Return vs Nifty])</f>
        <v>-0.29587197341277988</v>
      </c>
      <c r="M431">
        <v>-4.0088736700179197</v>
      </c>
      <c r="N431">
        <f>(Table2[[#This Row],[1W Return vs Nifty]]-AVERAGE(Table2[1W Return vs Nifty]))/_xlfn.STDEV.P(Table2[1W Return vs Nifty])</f>
        <v>-0.68750295924056504</v>
      </c>
      <c r="O431">
        <v>570.79999999999995</v>
      </c>
      <c r="P431">
        <v>566.28562768974905</v>
      </c>
      <c r="Q431">
        <v>513.720280427283</v>
      </c>
      <c r="R431">
        <v>32.378267979781597</v>
      </c>
      <c r="S431" s="1">
        <f>(Table2[[#This Row],[Close Price]]-Table2[[#This Row],[20D EMA]])/Table2[[#This Row],[20D EMA]]</f>
        <v>-4.7126839523475787E-2</v>
      </c>
      <c r="T431" s="1">
        <f>(Table2[[#This Row],[Close Price]]-Table2[[#This Row],[50D EMA]])/Table2[[#This Row],[50D EMA]]</f>
        <v>-3.9530630118717207E-2</v>
      </c>
      <c r="U431" s="1">
        <f>(Table2[[#This Row],[Close Price]]-Table2[[#This Row],[200D EMA]])/Table2[[#This Row],[200D EMA]]</f>
        <v>5.8747378140522735E-2</v>
      </c>
      <c r="V431">
        <v>0.56155631402608197</v>
      </c>
      <c r="W431">
        <v>542.95000000000005</v>
      </c>
      <c r="X431">
        <v>547.45000000000005</v>
      </c>
      <c r="Y431">
        <v>538.1</v>
      </c>
      <c r="Z431">
        <v>547.35</v>
      </c>
      <c r="AA431">
        <v>538.1</v>
      </c>
      <c r="AB431">
        <v>593.15</v>
      </c>
      <c r="AC431" s="1">
        <f>(Table2[[#This Row],[Close Price]]/Table2[[#This Row],[Day Low]])-1</f>
        <v>1.7497007090891969E-3</v>
      </c>
      <c r="AD431" s="1">
        <f>(Table2[[#This Row],[Day High]]/Table2[[#This Row],[Close Price]])-1</f>
        <v>6.5269350983638841E-3</v>
      </c>
      <c r="AE431" s="1">
        <f>(Table2[[#This Row],[Close Price]]/Table2[[#This Row],[Current Week Low]])-1</f>
        <v>1.0778665675524879E-2</v>
      </c>
      <c r="AF431" s="1">
        <f>(Table2[[#This Row],[Current Week High]]/Table2[[#This Row],[Close Price]])-1</f>
        <v>6.3430777716493303E-3</v>
      </c>
      <c r="AG431" s="1">
        <f>(Table2[[#This Row],[Close Price]]/Table2[[#This Row],[Current Month Low]])-1</f>
        <v>1.0778665675524879E-2</v>
      </c>
      <c r="AH431" s="1">
        <f>(Table2[[#This Row],[Current Month High]]/Table2[[#This Row],[Close Price]])-1</f>
        <v>9.0549733406876332E-2</v>
      </c>
      <c r="AI431">
        <v>14.4328001470858</v>
      </c>
      <c r="AJ431">
        <v>33.702064896755097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-0.05</v>
      </c>
      <c r="AM431" t="s">
        <v>3132</v>
      </c>
      <c r="AN431">
        <v>-6.83</v>
      </c>
      <c r="AO431" t="s">
        <v>3132</v>
      </c>
      <c r="AP431">
        <v>9.0411506503672995E-2</v>
      </c>
      <c r="AQ431">
        <f>(Table2[[#This Row],[Sharpe Ratio]]-AVERAGE(Table2[Sharpe Ratio]))/_xlfn.STDEV.P(Table2[Sharpe Ratio])</f>
        <v>0.29077809375535063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-2.2959081142437805</v>
      </c>
      <c r="AS431">
        <f>_xlfn.RANK.AVG(Table2[[#This Row],[1Y Return vs Nifty Z-Score]],Table2[1Y Return vs Nifty Z-Score])</f>
        <v>585</v>
      </c>
      <c r="AT431">
        <f>_xlfn.RANK.AVG(Table2[[#This Row],[6M Return vs Nifty Z-Score]],Table2[6M Return vs Nifty Z-Score])</f>
        <v>415</v>
      </c>
      <c r="AU431">
        <f>_xlfn.RANK.AVG(Table2[[#This Row],[Sharpe Ratio Z-Score]],Table2[Sharpe Ratio Z-Score])</f>
        <v>265</v>
      </c>
      <c r="AV431">
        <f>(Table2[[#This Row],[Rank 1Y]]+Table2[[#This Row],[Rank 6M]]+Table2[[#This Row],[Rank Sharpe]])/3</f>
        <v>421.66666666666669</v>
      </c>
    </row>
    <row r="432" spans="1:48" x14ac:dyDescent="0.3">
      <c r="A432" t="s">
        <v>412</v>
      </c>
      <c r="B432" t="s">
        <v>413</v>
      </c>
      <c r="C432" t="s">
        <v>3096</v>
      </c>
      <c r="D432" t="s">
        <v>414</v>
      </c>
      <c r="E432">
        <v>55597.724483872997</v>
      </c>
      <c r="F432">
        <v>194.59</v>
      </c>
      <c r="G432">
        <v>19.574840831114201</v>
      </c>
      <c r="H432">
        <f>(Table2[[#This Row],[1Y Return vs Nifty]]-AVERAGE(Table2[1Y Return vs Nifty]))/_xlfn.STDEV.P(Table2[1Y Return vs Nifty])</f>
        <v>-0.21888699913095241</v>
      </c>
      <c r="I432">
        <v>8.8003833334201005</v>
      </c>
      <c r="J432">
        <f>(Table2[[#This Row],[1M Return vs Nifty]]-AVERAGE(Table2[1M Return vs Nifty]))/_xlfn.STDEV.P(Table2[1M Return vs Nifty])</f>
        <v>0.87121263488511225</v>
      </c>
      <c r="K432">
        <v>20.9671991759203</v>
      </c>
      <c r="L432">
        <f>(Table2[[#This Row],[6M Return vs Nifty]]-AVERAGE(Table2[6M Return vs Nifty]))/_xlfn.STDEV.P(Table2[6M Return vs Nifty])</f>
        <v>0.39867707159316179</v>
      </c>
      <c r="M432">
        <v>-3.2217695739570802</v>
      </c>
      <c r="N432">
        <f>(Table2[[#This Row],[1W Return vs Nifty]]-AVERAGE(Table2[1W Return vs Nifty]))/_xlfn.STDEV.P(Table2[1W Return vs Nifty])</f>
        <v>-0.53528522908727161</v>
      </c>
      <c r="O432">
        <v>187.58</v>
      </c>
      <c r="P432">
        <v>180.961502362451</v>
      </c>
      <c r="Q432">
        <v>169.39876312347999</v>
      </c>
      <c r="R432">
        <v>59.559489525503103</v>
      </c>
      <c r="S432" s="1">
        <f>(Table2[[#This Row],[Close Price]]-Table2[[#This Row],[20D EMA]])/Table2[[#This Row],[20D EMA]]</f>
        <v>3.7370721825354461E-2</v>
      </c>
      <c r="T432" s="1">
        <f>(Table2[[#This Row],[Close Price]]-Table2[[#This Row],[50D EMA]])/Table2[[#This Row],[50D EMA]]</f>
        <v>7.5311585390423222E-2</v>
      </c>
      <c r="U432" s="1">
        <f>(Table2[[#This Row],[Close Price]]-Table2[[#This Row],[200D EMA]])/Table2[[#This Row],[200D EMA]]</f>
        <v>0.14870968602148138</v>
      </c>
      <c r="V432">
        <v>2.0857376668285701</v>
      </c>
      <c r="W432">
        <v>188.51</v>
      </c>
      <c r="X432">
        <v>192.8</v>
      </c>
      <c r="Y432">
        <v>188.31</v>
      </c>
      <c r="Z432">
        <v>196.6</v>
      </c>
      <c r="AA432">
        <v>183.63</v>
      </c>
      <c r="AB432">
        <v>204.44</v>
      </c>
      <c r="AC432" s="1">
        <f>(Table2[[#This Row],[Close Price]]/Table2[[#This Row],[Day Low]])-1</f>
        <v>3.2252930878998498E-2</v>
      </c>
      <c r="AD432" s="1">
        <f>(Table2[[#This Row],[Day High]]/Table2[[#This Row],[Close Price]])-1</f>
        <v>-9.1988283056683162E-3</v>
      </c>
      <c r="AE432" s="1">
        <f>(Table2[[#This Row],[Close Price]]/Table2[[#This Row],[Current Week Low]])-1</f>
        <v>3.3349264510647236E-2</v>
      </c>
      <c r="AF432" s="1">
        <f>(Table2[[#This Row],[Current Week High]]/Table2[[#This Row],[Close Price]])-1</f>
        <v>1.0329410555526941E-2</v>
      </c>
      <c r="AG432" s="1">
        <f>(Table2[[#This Row],[Close Price]]/Table2[[#This Row],[Current Month Low]])-1</f>
        <v>5.968523661711056E-2</v>
      </c>
      <c r="AH432" s="1">
        <f>(Table2[[#This Row],[Current Month High]]/Table2[[#This Row],[Close Price]])-1</f>
        <v>5.0619250732308885E-2</v>
      </c>
      <c r="AI432">
        <v>5.0619250732308796</v>
      </c>
      <c r="AJ432">
        <v>49.569561875480403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-0.03</v>
      </c>
      <c r="AM432" t="s">
        <v>3132</v>
      </c>
      <c r="AN432">
        <v>6.99</v>
      </c>
      <c r="AO432" t="s">
        <v>3133</v>
      </c>
      <c r="AP432">
        <v>-8.1664290887600993E-2</v>
      </c>
      <c r="AQ432">
        <f>(Table2[[#This Row],[Sharpe Ratio]]-AVERAGE(Table2[Sharpe Ratio]))/_xlfn.STDEV.P(Table2[Sharpe Ratio])</f>
        <v>-1.6738117317306693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-1.1580942534706191</v>
      </c>
      <c r="AS432">
        <f>_xlfn.RANK.AVG(Table2[[#This Row],[1Y Return vs Nifty Z-Score]],Table2[1Y Return vs Nifty Z-Score])</f>
        <v>351</v>
      </c>
      <c r="AT432">
        <f>_xlfn.RANK.AVG(Table2[[#This Row],[6M Return vs Nifty Z-Score]],Table2[6M Return vs Nifty Z-Score])</f>
        <v>213</v>
      </c>
      <c r="AU432">
        <f>_xlfn.RANK.AVG(Table2[[#This Row],[Sharpe Ratio Z-Score]],Table2[Sharpe Ratio Z-Score])</f>
        <v>703</v>
      </c>
      <c r="AV432">
        <f>(Table2[[#This Row],[Rank 1Y]]+Table2[[#This Row],[Rank 6M]]+Table2[[#This Row],[Rank Sharpe]])/3</f>
        <v>422.33333333333331</v>
      </c>
    </row>
    <row r="433" spans="1:48" x14ac:dyDescent="0.3">
      <c r="A433" t="s">
        <v>280</v>
      </c>
      <c r="B433" t="s">
        <v>281</v>
      </c>
      <c r="C433" t="s">
        <v>3088</v>
      </c>
      <c r="D433" t="s">
        <v>37</v>
      </c>
      <c r="E433">
        <v>96375.182778729999</v>
      </c>
      <c r="F433">
        <v>1951.45</v>
      </c>
      <c r="G433">
        <v>19.197193228045201</v>
      </c>
      <c r="H433">
        <f>(Table2[[#This Row],[1Y Return vs Nifty]]-AVERAGE(Table2[1Y Return vs Nifty]))/_xlfn.STDEV.P(Table2[1Y Return vs Nifty])</f>
        <v>-0.2245687450771072</v>
      </c>
      <c r="I433">
        <v>5.7814821126923901</v>
      </c>
      <c r="J433">
        <f>(Table2[[#This Row],[1M Return vs Nifty]]-AVERAGE(Table2[1M Return vs Nifty]))/_xlfn.STDEV.P(Table2[1M Return vs Nifty])</f>
        <v>0.58295458840128278</v>
      </c>
      <c r="K433">
        <v>8.1764764336503397</v>
      </c>
      <c r="L433">
        <f>(Table2[[#This Row],[6M Return vs Nifty]]-AVERAGE(Table2[6M Return vs Nifty]))/_xlfn.STDEV.P(Table2[6M Return vs Nifty])</f>
        <v>-1.7826127320186937E-2</v>
      </c>
      <c r="M433">
        <v>-0.410053759437979</v>
      </c>
      <c r="N433">
        <f>(Table2[[#This Row],[1W Return vs Nifty]]-AVERAGE(Table2[1W Return vs Nifty]))/_xlfn.STDEV.P(Table2[1W Return vs Nifty])</f>
        <v>8.4713099323578279E-3</v>
      </c>
      <c r="O433">
        <v>1930.41</v>
      </c>
      <c r="P433">
        <v>1852.5144634327501</v>
      </c>
      <c r="Q433">
        <v>1647.6973727187401</v>
      </c>
      <c r="R433">
        <v>52.258239599244398</v>
      </c>
      <c r="S433" s="1">
        <f>(Table2[[#This Row],[Close Price]]-Table2[[#This Row],[20D EMA]])/Table2[[#This Row],[20D EMA]]</f>
        <v>1.0899239021762198E-2</v>
      </c>
      <c r="T433" s="1">
        <f>(Table2[[#This Row],[Close Price]]-Table2[[#This Row],[50D EMA]])/Table2[[#This Row],[50D EMA]]</f>
        <v>5.3406080503101853E-2</v>
      </c>
      <c r="U433" s="1">
        <f>(Table2[[#This Row],[Close Price]]-Table2[[#This Row],[200D EMA]])/Table2[[#This Row],[200D EMA]]</f>
        <v>0.18434976732411781</v>
      </c>
      <c r="V433">
        <v>0.864659306878649</v>
      </c>
      <c r="W433">
        <v>1940</v>
      </c>
      <c r="X433">
        <v>1991.35</v>
      </c>
      <c r="Y433">
        <v>1943</v>
      </c>
      <c r="Z433">
        <v>1985</v>
      </c>
      <c r="AA433">
        <v>1905.05</v>
      </c>
      <c r="AB433">
        <v>2031</v>
      </c>
      <c r="AC433" s="1">
        <f>(Table2[[#This Row],[Close Price]]/Table2[[#This Row],[Day Low]])-1</f>
        <v>5.9020618556702154E-3</v>
      </c>
      <c r="AD433" s="1">
        <f>(Table2[[#This Row],[Day High]]/Table2[[#This Row],[Close Price]])-1</f>
        <v>2.0446334776704322E-2</v>
      </c>
      <c r="AE433" s="1">
        <f>(Table2[[#This Row],[Close Price]]/Table2[[#This Row],[Current Week Low]])-1</f>
        <v>4.3489449305198491E-3</v>
      </c>
      <c r="AF433" s="1">
        <f>(Table2[[#This Row],[Current Week High]]/Table2[[#This Row],[Close Price]])-1</f>
        <v>1.7192344154346673E-2</v>
      </c>
      <c r="AG433" s="1">
        <f>(Table2[[#This Row],[Close Price]]/Table2[[#This Row],[Current Month Low]])-1</f>
        <v>2.4356316107188913E-2</v>
      </c>
      <c r="AH433" s="1">
        <f>(Table2[[#This Row],[Current Month High]]/Table2[[#This Row],[Close Price]])-1</f>
        <v>4.0764559686387036E-2</v>
      </c>
      <c r="AI433">
        <v>4.0764559686387001</v>
      </c>
      <c r="AJ433">
        <v>54.142969984202203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0.11</v>
      </c>
      <c r="AM433" t="s">
        <v>3133</v>
      </c>
      <c r="AN433">
        <v>-0.46</v>
      </c>
      <c r="AO433" t="s">
        <v>3132</v>
      </c>
      <c r="AP433">
        <v>-7.4607184491859999E-3</v>
      </c>
      <c r="AQ433">
        <f>(Table2[[#This Row],[Sharpe Ratio]]-AVERAGE(Table2[Sharpe Ratio]))/_xlfn.STDEV.P(Table2[Sharpe Ratio])</f>
        <v>-0.82662935258559689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-0.47759832664925034</v>
      </c>
      <c r="AS433">
        <f>_xlfn.RANK.AVG(Table2[[#This Row],[1Y Return vs Nifty Z-Score]],Table2[1Y Return vs Nifty Z-Score])</f>
        <v>353</v>
      </c>
      <c r="AT433">
        <f>_xlfn.RANK.AVG(Table2[[#This Row],[6M Return vs Nifty Z-Score]],Table2[6M Return vs Nifty Z-Score])</f>
        <v>324</v>
      </c>
      <c r="AU433">
        <f>_xlfn.RANK.AVG(Table2[[#This Row],[Sharpe Ratio Z-Score]],Table2[Sharpe Ratio Z-Score])</f>
        <v>592</v>
      </c>
      <c r="AV433">
        <f>(Table2[[#This Row],[Rank 1Y]]+Table2[[#This Row],[Rank 6M]]+Table2[[#This Row],[Rank Sharpe]])/3</f>
        <v>423</v>
      </c>
    </row>
    <row r="434" spans="1:48" x14ac:dyDescent="0.3">
      <c r="A434" t="s">
        <v>354</v>
      </c>
      <c r="B434" t="s">
        <v>355</v>
      </c>
      <c r="C434" t="s">
        <v>3102</v>
      </c>
      <c r="D434" t="s">
        <v>168</v>
      </c>
      <c r="E434">
        <v>67370.393671400001</v>
      </c>
      <c r="F434">
        <v>4441</v>
      </c>
      <c r="G434">
        <v>-6.9914965247714802</v>
      </c>
      <c r="H434">
        <f>(Table2[[#This Row],[1Y Return vs Nifty]]-AVERAGE(Table2[1Y Return vs Nifty]))/_xlfn.STDEV.P(Table2[1Y Return vs Nifty])</f>
        <v>-0.61858020080713094</v>
      </c>
      <c r="I434">
        <v>17.181709933517102</v>
      </c>
      <c r="J434">
        <f>(Table2[[#This Row],[1M Return vs Nifty]]-AVERAGE(Table2[1M Return vs Nifty]))/_xlfn.STDEV.P(Table2[1M Return vs Nifty])</f>
        <v>1.6714987840637661</v>
      </c>
      <c r="K434">
        <v>17.851343567338901</v>
      </c>
      <c r="L434">
        <f>(Table2[[#This Row],[6M Return vs Nifty]]-AVERAGE(Table2[6M Return vs Nifty]))/_xlfn.STDEV.P(Table2[6M Return vs Nifty])</f>
        <v>0.29721573477303947</v>
      </c>
      <c r="M434">
        <v>5.5293574879747904</v>
      </c>
      <c r="N434">
        <f>(Table2[[#This Row],[1W Return vs Nifty]]-AVERAGE(Table2[1W Return vs Nifty]))/_xlfn.STDEV.P(Table2[1W Return vs Nifty])</f>
        <v>1.1570915534969792</v>
      </c>
      <c r="O434">
        <v>4229.9799999999996</v>
      </c>
      <c r="P434">
        <v>4009.7380050050901</v>
      </c>
      <c r="Q434">
        <v>3727.9149021964699</v>
      </c>
      <c r="R434">
        <v>66.471615474260702</v>
      </c>
      <c r="S434" s="1">
        <f>(Table2[[#This Row],[Close Price]]-Table2[[#This Row],[20D EMA]])/Table2[[#This Row],[20D EMA]]</f>
        <v>4.9886760693904096E-2</v>
      </c>
      <c r="T434" s="1">
        <f>(Table2[[#This Row],[Close Price]]-Table2[[#This Row],[50D EMA]])/Table2[[#This Row],[50D EMA]]</f>
        <v>0.10755365923075126</v>
      </c>
      <c r="U434" s="1">
        <f>(Table2[[#This Row],[Close Price]]-Table2[[#This Row],[200D EMA]])/Table2[[#This Row],[200D EMA]]</f>
        <v>0.19128255781358733</v>
      </c>
      <c r="V434">
        <v>1.1409475157912199</v>
      </c>
      <c r="W434">
        <v>4395.3500000000004</v>
      </c>
      <c r="X434">
        <v>4464</v>
      </c>
      <c r="Y434">
        <v>4365.75</v>
      </c>
      <c r="Z434">
        <v>4517.8500000000004</v>
      </c>
      <c r="AA434">
        <v>4185.1499999999996</v>
      </c>
      <c r="AB434">
        <v>4600</v>
      </c>
      <c r="AC434" s="1">
        <f>(Table2[[#This Row],[Close Price]]/Table2[[#This Row],[Day Low]])-1</f>
        <v>1.0385976088366E-2</v>
      </c>
      <c r="AD434" s="1">
        <f>(Table2[[#This Row],[Day High]]/Table2[[#This Row],[Close Price]])-1</f>
        <v>5.1790137356451105E-3</v>
      </c>
      <c r="AE434" s="1">
        <f>(Table2[[#This Row],[Close Price]]/Table2[[#This Row],[Current Week Low]])-1</f>
        <v>1.7236442764702486E-2</v>
      </c>
      <c r="AF434" s="1">
        <f>(Table2[[#This Row],[Current Week High]]/Table2[[#This Row],[Close Price]])-1</f>
        <v>1.7304661112362174E-2</v>
      </c>
      <c r="AG434" s="1">
        <f>(Table2[[#This Row],[Close Price]]/Table2[[#This Row],[Current Month Low]])-1</f>
        <v>6.1132814833399163E-2</v>
      </c>
      <c r="AH434" s="1">
        <f>(Table2[[#This Row],[Current Month High]]/Table2[[#This Row],[Close Price]])-1</f>
        <v>3.5802747129024981E-2</v>
      </c>
      <c r="AI434">
        <v>3.5802747129024901</v>
      </c>
      <c r="AJ434">
        <v>37.9192546583851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0.2</v>
      </c>
      <c r="AM434" t="s">
        <v>3133</v>
      </c>
      <c r="AN434">
        <v>10.8</v>
      </c>
      <c r="AO434" t="s">
        <v>3133</v>
      </c>
      <c r="AP434">
        <v>1.3270011285867E-2</v>
      </c>
      <c r="AQ434">
        <f>(Table2[[#This Row],[Sharpe Ratio]]-AVERAGE(Table2[Sharpe Ratio]))/_xlfn.STDEV.P(Table2[Sharpe Ratio])</f>
        <v>-0.58994655738821178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1.9172793141384421</v>
      </c>
      <c r="AS434">
        <f>_xlfn.RANK.AVG(Table2[[#This Row],[1Y Return vs Nifty Z-Score]],Table2[1Y Return vs Nifty Z-Score])</f>
        <v>539</v>
      </c>
      <c r="AT434">
        <f>_xlfn.RANK.AVG(Table2[[#This Row],[6M Return vs Nifty Z-Score]],Table2[6M Return vs Nifty Z-Score])</f>
        <v>242</v>
      </c>
      <c r="AU434">
        <f>_xlfn.RANK.AVG(Table2[[#This Row],[Sharpe Ratio Z-Score]],Table2[Sharpe Ratio Z-Score])</f>
        <v>489</v>
      </c>
      <c r="AV434">
        <f>(Table2[[#This Row],[Rank 1Y]]+Table2[[#This Row],[Rank 6M]]+Table2[[#This Row],[Rank Sharpe]])/3</f>
        <v>423.33333333333331</v>
      </c>
    </row>
    <row r="435" spans="1:48" x14ac:dyDescent="0.3">
      <c r="A435" t="s">
        <v>656</v>
      </c>
      <c r="B435" t="s">
        <v>657</v>
      </c>
      <c r="C435" t="s">
        <v>3102</v>
      </c>
      <c r="D435" t="s">
        <v>302</v>
      </c>
      <c r="E435">
        <v>26811.61320924</v>
      </c>
      <c r="F435">
        <v>516.4</v>
      </c>
      <c r="G435">
        <v>2.2613893884844999E-2</v>
      </c>
      <c r="H435">
        <f>(Table2[[#This Row],[1Y Return vs Nifty]]-AVERAGE(Table2[1Y Return vs Nifty]))/_xlfn.STDEV.P(Table2[1Y Return vs Nifty])</f>
        <v>-0.51305220827330567</v>
      </c>
      <c r="I435">
        <v>4.5679989105194299</v>
      </c>
      <c r="J435">
        <f>(Table2[[#This Row],[1M Return vs Nifty]]-AVERAGE(Table2[1M Return vs Nifty]))/_xlfn.STDEV.P(Table2[1M Return vs Nifty])</f>
        <v>0.46708584287969185</v>
      </c>
      <c r="K435">
        <v>23.529581205786201</v>
      </c>
      <c r="L435">
        <f>(Table2[[#This Row],[6M Return vs Nifty]]-AVERAGE(Table2[6M Return vs Nifty]))/_xlfn.STDEV.P(Table2[6M Return vs Nifty])</f>
        <v>0.48211569611672223</v>
      </c>
      <c r="M435">
        <v>2.9015428772805198</v>
      </c>
      <c r="N435">
        <f>(Table2[[#This Row],[1W Return vs Nifty]]-AVERAGE(Table2[1W Return vs Nifty]))/_xlfn.STDEV.P(Table2[1W Return vs Nifty])</f>
        <v>0.64889959095302618</v>
      </c>
      <c r="O435">
        <v>508.54</v>
      </c>
      <c r="P435">
        <v>487.500428924669</v>
      </c>
      <c r="Q435">
        <v>438.31274805847403</v>
      </c>
      <c r="R435">
        <v>70.418320912298697</v>
      </c>
      <c r="S435" s="1">
        <f>(Table2[[#This Row],[Close Price]]-Table2[[#This Row],[20D EMA]])/Table2[[#This Row],[20D EMA]]</f>
        <v>1.5456011326542566E-2</v>
      </c>
      <c r="T435" s="1">
        <f>(Table2[[#This Row],[Close Price]]-Table2[[#This Row],[50D EMA]])/Table2[[#This Row],[50D EMA]]</f>
        <v>5.9281119278351835E-2</v>
      </c>
      <c r="U435" s="1">
        <f>(Table2[[#This Row],[Close Price]]-Table2[[#This Row],[200D EMA]])/Table2[[#This Row],[200D EMA]]</f>
        <v>0.17815418850447981</v>
      </c>
      <c r="V435">
        <v>0.97592286131641603</v>
      </c>
      <c r="W435">
        <v>531.79999999999995</v>
      </c>
      <c r="X435">
        <v>545.95000000000005</v>
      </c>
      <c r="Y435">
        <v>508.35</v>
      </c>
      <c r="Z435">
        <v>539</v>
      </c>
      <c r="AA435">
        <v>488.85</v>
      </c>
      <c r="AB435">
        <v>539</v>
      </c>
      <c r="AC435" s="1">
        <f>(Table2[[#This Row],[Close Price]]/Table2[[#This Row],[Day Low]])-1</f>
        <v>-2.8958254983076359E-2</v>
      </c>
      <c r="AD435" s="1">
        <f>(Table2[[#This Row],[Day High]]/Table2[[#This Row],[Close Price]])-1</f>
        <v>5.7223082881487253E-2</v>
      </c>
      <c r="AE435" s="1">
        <f>(Table2[[#This Row],[Close Price]]/Table2[[#This Row],[Current Week Low]])-1</f>
        <v>1.5835546375528642E-2</v>
      </c>
      <c r="AF435" s="1">
        <f>(Table2[[#This Row],[Current Week High]]/Table2[[#This Row],[Close Price]])-1</f>
        <v>4.3764523625096974E-2</v>
      </c>
      <c r="AG435" s="1">
        <f>(Table2[[#This Row],[Close Price]]/Table2[[#This Row],[Current Month Low]])-1</f>
        <v>5.6356755651017609E-2</v>
      </c>
      <c r="AH435" s="1">
        <f>(Table2[[#This Row],[Current Month High]]/Table2[[#This Row],[Close Price]])-1</f>
        <v>4.3764523625096974E-2</v>
      </c>
      <c r="AI435">
        <v>5.9062742060418296</v>
      </c>
      <c r="AJ435">
        <v>53.644748586730103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0.22</v>
      </c>
      <c r="AM435" t="s">
        <v>3133</v>
      </c>
      <c r="AN435">
        <v>7.87</v>
      </c>
      <c r="AO435" t="s">
        <v>3133</v>
      </c>
      <c r="AP435">
        <v>-5.5703799228540001E-3</v>
      </c>
      <c r="AQ435">
        <f>(Table2[[#This Row],[Sharpe Ratio]]-AVERAGE(Table2[Sharpe Ratio]))/_xlfn.STDEV.P(Table2[Sharpe Ratio])</f>
        <v>-0.8050473527235732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0.28000156895256134</v>
      </c>
      <c r="AS435">
        <f>_xlfn.RANK.AVG(Table2[[#This Row],[1Y Return vs Nifty Z-Score]],Table2[1Y Return vs Nifty Z-Score])</f>
        <v>491</v>
      </c>
      <c r="AT435">
        <f>_xlfn.RANK.AVG(Table2[[#This Row],[6M Return vs Nifty Z-Score]],Table2[6M Return vs Nifty Z-Score])</f>
        <v>193</v>
      </c>
      <c r="AU435">
        <f>_xlfn.RANK.AVG(Table2[[#This Row],[Sharpe Ratio Z-Score]],Table2[Sharpe Ratio Z-Score])</f>
        <v>589</v>
      </c>
      <c r="AV435">
        <f>(Table2[[#This Row],[Rank 1Y]]+Table2[[#This Row],[Rank 6M]]+Table2[[#This Row],[Rank Sharpe]])/3</f>
        <v>424.33333333333331</v>
      </c>
    </row>
    <row r="436" spans="1:48" x14ac:dyDescent="0.3">
      <c r="A436" t="s">
        <v>341</v>
      </c>
      <c r="B436" t="s">
        <v>342</v>
      </c>
      <c r="C436" t="s">
        <v>3096</v>
      </c>
      <c r="D436" t="s">
        <v>127</v>
      </c>
      <c r="E436">
        <v>73952</v>
      </c>
      <c r="F436">
        <v>924.4</v>
      </c>
      <c r="G436">
        <v>16.9748114550809</v>
      </c>
      <c r="H436">
        <f>(Table2[[#This Row],[1Y Return vs Nifty]]-AVERAGE(Table2[1Y Return vs Nifty]))/_xlfn.STDEV.P(Table2[1Y Return vs Nifty])</f>
        <v>-0.25800470104964135</v>
      </c>
      <c r="I436">
        <v>-9.4589338112142798</v>
      </c>
      <c r="J436">
        <f>(Table2[[#This Row],[1M Return vs Nifty]]-AVERAGE(Table2[1M Return vs Nifty]))/_xlfn.STDEV.P(Table2[1M Return vs Nifty])</f>
        <v>-0.87226775927374378</v>
      </c>
      <c r="K436">
        <v>-9.9341993146086001</v>
      </c>
      <c r="L436">
        <f>(Table2[[#This Row],[6M Return vs Nifty]]-AVERAGE(Table2[6M Return vs Nifty]))/_xlfn.STDEV.P(Table2[6M Return vs Nifty])</f>
        <v>-0.60756249606377033</v>
      </c>
      <c r="M436">
        <v>-3.32857259773394</v>
      </c>
      <c r="N436">
        <f>(Table2[[#This Row],[1W Return vs Nifty]]-AVERAGE(Table2[1W Return vs Nifty]))/_xlfn.STDEV.P(Table2[1W Return vs Nifty])</f>
        <v>-0.55593982094390604</v>
      </c>
      <c r="O436">
        <v>963.36</v>
      </c>
      <c r="P436">
        <v>986.815196202572</v>
      </c>
      <c r="Q436">
        <v>924.89548162702295</v>
      </c>
      <c r="R436">
        <v>26.702267389751398</v>
      </c>
      <c r="S436" s="1">
        <f>(Table2[[#This Row],[Close Price]]-Table2[[#This Row],[20D EMA]])/Table2[[#This Row],[20D EMA]]</f>
        <v>-4.0441787078558417E-2</v>
      </c>
      <c r="T436" s="1">
        <f>(Table2[[#This Row],[Close Price]]-Table2[[#This Row],[50D EMA]])/Table2[[#This Row],[50D EMA]]</f>
        <v>-6.3249123486095488E-2</v>
      </c>
      <c r="U436" s="1">
        <f>(Table2[[#This Row],[Close Price]]-Table2[[#This Row],[200D EMA]])/Table2[[#This Row],[200D EMA]]</f>
        <v>-5.3571634510674189E-4</v>
      </c>
      <c r="V436">
        <v>0.428128788305429</v>
      </c>
      <c r="W436">
        <v>920.6</v>
      </c>
      <c r="X436">
        <v>931.45</v>
      </c>
      <c r="Y436">
        <v>915.05</v>
      </c>
      <c r="Z436">
        <v>933.25</v>
      </c>
      <c r="AA436">
        <v>915.05</v>
      </c>
      <c r="AB436">
        <v>995</v>
      </c>
      <c r="AC436" s="1">
        <f>(Table2[[#This Row],[Close Price]]/Table2[[#This Row],[Day Low]])-1</f>
        <v>4.1277427764501162E-3</v>
      </c>
      <c r="AD436" s="1">
        <f>(Table2[[#This Row],[Day High]]/Table2[[#This Row],[Close Price]])-1</f>
        <v>7.6265685850283038E-3</v>
      </c>
      <c r="AE436" s="1">
        <f>(Table2[[#This Row],[Close Price]]/Table2[[#This Row],[Current Week Low]])-1</f>
        <v>1.0218020873176359E-2</v>
      </c>
      <c r="AF436" s="1">
        <f>(Table2[[#This Row],[Current Week High]]/Table2[[#This Row],[Close Price]])-1</f>
        <v>9.573777585460963E-3</v>
      </c>
      <c r="AG436" s="1">
        <f>(Table2[[#This Row],[Close Price]]/Table2[[#This Row],[Current Month Low]])-1</f>
        <v>1.0218020873176359E-2</v>
      </c>
      <c r="AH436" s="1">
        <f>(Table2[[#This Row],[Current Month High]]/Table2[[#This Row],[Close Price]])-1</f>
        <v>7.6373864128083113E-2</v>
      </c>
      <c r="AI436">
        <v>23.2042405884898</v>
      </c>
      <c r="AJ436">
        <v>45.4488238533553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-0.24</v>
      </c>
      <c r="AM436" t="s">
        <v>3132</v>
      </c>
      <c r="AN436">
        <v>-4.62</v>
      </c>
      <c r="AO436" t="s">
        <v>3132</v>
      </c>
      <c r="AP436">
        <v>5.2112493319521003E-2</v>
      </c>
      <c r="AQ436">
        <f>(Table2[[#This Row],[Sharpe Ratio]]-AVERAGE(Table2[Sharpe Ratio]))/_xlfn.STDEV.P(Table2[Sharpe Ratio])</f>
        <v>-0.14648183918368729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374</v>
      </c>
      <c r="AT436">
        <f>_xlfn.RANK.AVG(Table2[[#This Row],[6M Return vs Nifty Z-Score]],Table2[6M Return vs Nifty Z-Score])</f>
        <v>515</v>
      </c>
      <c r="AU436">
        <f>_xlfn.RANK.AVG(Table2[[#This Row],[Sharpe Ratio Z-Score]],Table2[Sharpe Ratio Z-Score])</f>
        <v>385</v>
      </c>
      <c r="AV436">
        <f>(Table2[[#This Row],[Rank 1Y]]+Table2[[#This Row],[Rank 6M]]+Table2[[#This Row],[Rank Sharpe]])/3</f>
        <v>424.66666666666669</v>
      </c>
    </row>
    <row r="437" spans="1:48" x14ac:dyDescent="0.3">
      <c r="A437" t="s">
        <v>654</v>
      </c>
      <c r="B437" t="s">
        <v>655</v>
      </c>
      <c r="C437" t="s">
        <v>3092</v>
      </c>
      <c r="D437" t="s">
        <v>288</v>
      </c>
      <c r="E437">
        <v>26858.749912499999</v>
      </c>
      <c r="F437">
        <v>3227.1</v>
      </c>
      <c r="G437">
        <v>17.093611007676898</v>
      </c>
      <c r="H437">
        <f>(Table2[[#This Row],[1Y Return vs Nifty]]-AVERAGE(Table2[1Y Return vs Nifty]))/_xlfn.STDEV.P(Table2[1Y Return vs Nifty])</f>
        <v>-0.2562173499030117</v>
      </c>
      <c r="I437">
        <v>9.5982119451936398</v>
      </c>
      <c r="J437">
        <f>(Table2[[#This Row],[1M Return vs Nifty]]-AVERAGE(Table2[1M Return vs Nifty]))/_xlfn.STDEV.P(Table2[1M Return vs Nifty])</f>
        <v>0.94739284094144316</v>
      </c>
      <c r="K437">
        <v>18.6157193607552</v>
      </c>
      <c r="L437">
        <f>(Table2[[#This Row],[6M Return vs Nifty]]-AVERAGE(Table2[6M Return vs Nifty]))/_xlfn.STDEV.P(Table2[6M Return vs Nifty])</f>
        <v>0.32210603765465112</v>
      </c>
      <c r="M437">
        <v>3.8502528872735802</v>
      </c>
      <c r="N437">
        <f>(Table2[[#This Row],[1W Return vs Nifty]]-AVERAGE(Table2[1W Return vs Nifty]))/_xlfn.STDEV.P(Table2[1W Return vs Nifty])</f>
        <v>0.83237022084502155</v>
      </c>
      <c r="O437">
        <v>3097.13</v>
      </c>
      <c r="P437">
        <v>2924.5607753231998</v>
      </c>
      <c r="Q437">
        <v>2599.71633213421</v>
      </c>
      <c r="R437">
        <v>69.790557567843805</v>
      </c>
      <c r="S437" s="1">
        <f>(Table2[[#This Row],[Close Price]]-Table2[[#This Row],[20D EMA]])/Table2[[#This Row],[20D EMA]]</f>
        <v>4.196465760236083E-2</v>
      </c>
      <c r="T437" s="1">
        <f>(Table2[[#This Row],[Close Price]]-Table2[[#This Row],[50D EMA]])/Table2[[#This Row],[50D EMA]]</f>
        <v>0.10344774751462152</v>
      </c>
      <c r="U437" s="1">
        <f>(Table2[[#This Row],[Close Price]]-Table2[[#This Row],[200D EMA]])/Table2[[#This Row],[200D EMA]]</f>
        <v>0.24132774030416843</v>
      </c>
      <c r="V437">
        <v>1.05069855645132</v>
      </c>
      <c r="W437">
        <v>3194.2</v>
      </c>
      <c r="X437">
        <v>3270.3</v>
      </c>
      <c r="Y437">
        <v>3103.5</v>
      </c>
      <c r="Z437">
        <v>3250</v>
      </c>
      <c r="AA437">
        <v>3050.15</v>
      </c>
      <c r="AB437">
        <v>3360</v>
      </c>
      <c r="AC437" s="1">
        <f>(Table2[[#This Row],[Close Price]]/Table2[[#This Row],[Day Low]])-1</f>
        <v>1.029991860246704E-2</v>
      </c>
      <c r="AD437" s="1">
        <f>(Table2[[#This Row],[Day High]]/Table2[[#This Row],[Close Price]])-1</f>
        <v>1.3386631960583983E-2</v>
      </c>
      <c r="AE437" s="1">
        <f>(Table2[[#This Row],[Close Price]]/Table2[[#This Row],[Current Week Low]])-1</f>
        <v>3.9826002899951529E-2</v>
      </c>
      <c r="AF437" s="1">
        <f>(Table2[[#This Row],[Current Week High]]/Table2[[#This Row],[Close Price]])-1</f>
        <v>7.0961544420686806E-3</v>
      </c>
      <c r="AG437" s="1">
        <f>(Table2[[#This Row],[Close Price]]/Table2[[#This Row],[Current Month Low]])-1</f>
        <v>5.8013540317689127E-2</v>
      </c>
      <c r="AH437" s="1">
        <f>(Table2[[#This Row],[Current Month High]]/Table2[[#This Row],[Close Price]])-1</f>
        <v>4.1182485823184845E-2</v>
      </c>
      <c r="AI437">
        <v>4.11824858231848</v>
      </c>
      <c r="AJ437">
        <v>66.028708133971193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0.08</v>
      </c>
      <c r="AM437" t="s">
        <v>3133</v>
      </c>
      <c r="AN437">
        <v>6.9</v>
      </c>
      <c r="AO437" t="s">
        <v>3133</v>
      </c>
      <c r="AP437">
        <v>-5.3034331120787002E-2</v>
      </c>
      <c r="AQ437">
        <f>(Table2[[#This Row],[Sharpe Ratio]]-AVERAGE(Table2[Sharpe Ratio]))/_xlfn.STDEV.P(Table2[Sharpe Ratio])</f>
        <v>-1.3469434067560548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0.4987083427820494</v>
      </c>
      <c r="AS437">
        <f>_xlfn.RANK.AVG(Table2[[#This Row],[1Y Return vs Nifty Z-Score]],Table2[1Y Return vs Nifty Z-Score])</f>
        <v>373</v>
      </c>
      <c r="AT437">
        <f>_xlfn.RANK.AVG(Table2[[#This Row],[6M Return vs Nifty Z-Score]],Table2[6M Return vs Nifty Z-Score])</f>
        <v>237</v>
      </c>
      <c r="AU437">
        <f>_xlfn.RANK.AVG(Table2[[#This Row],[Sharpe Ratio Z-Score]],Table2[Sharpe Ratio Z-Score])</f>
        <v>664</v>
      </c>
      <c r="AV437">
        <f>(Table2[[#This Row],[Rank 1Y]]+Table2[[#This Row],[Rank 6M]]+Table2[[#This Row],[Rank Sharpe]])/3</f>
        <v>424.66666666666669</v>
      </c>
    </row>
    <row r="438" spans="1:48" x14ac:dyDescent="0.3">
      <c r="A438" t="s">
        <v>1983</v>
      </c>
      <c r="B438" t="s">
        <v>1984</v>
      </c>
      <c r="C438" t="s">
        <v>3100</v>
      </c>
      <c r="D438" t="s">
        <v>46</v>
      </c>
      <c r="E438">
        <v>3214.9622417</v>
      </c>
      <c r="F438">
        <v>1896.95</v>
      </c>
      <c r="G438">
        <v>-7.3843352325701703</v>
      </c>
      <c r="H438">
        <f>(Table2[[#This Row],[1Y Return vs Nifty]]-AVERAGE(Table2[1Y Return vs Nifty]))/_xlfn.STDEV.P(Table2[1Y Return vs Nifty])</f>
        <v>-0.62449049844278171</v>
      </c>
      <c r="I438">
        <v>-4.95536936440402</v>
      </c>
      <c r="J438">
        <f>(Table2[[#This Row],[1M Return vs Nifty]]-AVERAGE(Table2[1M Return vs Nifty]))/_xlfn.STDEV.P(Table2[1M Return vs Nifty])</f>
        <v>-0.44224749867753166</v>
      </c>
      <c r="K438">
        <v>6.7387014953063904</v>
      </c>
      <c r="L438">
        <f>(Table2[[#This Row],[6M Return vs Nifty]]-AVERAGE(Table2[6M Return vs Nifty]))/_xlfn.STDEV.P(Table2[6M Return vs Nifty])</f>
        <v>-6.46442683435004E-2</v>
      </c>
      <c r="M438">
        <v>-1.31662350642065</v>
      </c>
      <c r="N438">
        <f>(Table2[[#This Row],[1W Return vs Nifty]]-AVERAGE(Table2[1W Return vs Nifty]))/_xlfn.STDEV.P(Table2[1W Return vs Nifty])</f>
        <v>-0.16684983221639452</v>
      </c>
      <c r="O438">
        <v>1905.81</v>
      </c>
      <c r="P438">
        <v>1847.64775908004</v>
      </c>
      <c r="Q438">
        <v>1699.8935029905699</v>
      </c>
      <c r="R438">
        <v>46.138263236888001</v>
      </c>
      <c r="S438" s="1">
        <f>(Table2[[#This Row],[Close Price]]-Table2[[#This Row],[20D EMA]])/Table2[[#This Row],[20D EMA]]</f>
        <v>-4.648941919708628E-3</v>
      </c>
      <c r="T438" s="1">
        <f>(Table2[[#This Row],[Close Price]]-Table2[[#This Row],[50D EMA]])/Table2[[#This Row],[50D EMA]]</f>
        <v>2.6683787901492669E-2</v>
      </c>
      <c r="U438" s="1">
        <f>(Table2[[#This Row],[Close Price]]-Table2[[#This Row],[200D EMA]])/Table2[[#This Row],[200D EMA]]</f>
        <v>0.1159228484977175</v>
      </c>
      <c r="V438">
        <v>0.33698291285271698</v>
      </c>
      <c r="W438">
        <v>1879.5</v>
      </c>
      <c r="X438">
        <v>1903.2</v>
      </c>
      <c r="Y438">
        <v>1880</v>
      </c>
      <c r="Z438">
        <v>1918.6</v>
      </c>
      <c r="AA438">
        <v>1847.05</v>
      </c>
      <c r="AB438">
        <v>2005.85</v>
      </c>
      <c r="AC438" s="1">
        <f>(Table2[[#This Row],[Close Price]]/Table2[[#This Row],[Day Low]])-1</f>
        <v>9.2843841447194375E-3</v>
      </c>
      <c r="AD438" s="1">
        <f>(Table2[[#This Row],[Day High]]/Table2[[#This Row],[Close Price]])-1</f>
        <v>3.2947626452990431E-3</v>
      </c>
      <c r="AE438" s="1">
        <f>(Table2[[#This Row],[Close Price]]/Table2[[#This Row],[Current Week Low]])-1</f>
        <v>9.015957446808498E-3</v>
      </c>
      <c r="AF438" s="1">
        <f>(Table2[[#This Row],[Current Week High]]/Table2[[#This Row],[Close Price]])-1</f>
        <v>1.1413057803315807E-2</v>
      </c>
      <c r="AG438" s="1">
        <f>(Table2[[#This Row],[Close Price]]/Table2[[#This Row],[Current Month Low]])-1</f>
        <v>2.7016052624455167E-2</v>
      </c>
      <c r="AH438" s="1">
        <f>(Table2[[#This Row],[Current Month High]]/Table2[[#This Row],[Close Price]])-1</f>
        <v>5.7407944331690164E-2</v>
      </c>
      <c r="AI438">
        <v>10.1768628587996</v>
      </c>
      <c r="AJ438">
        <v>34.154879773691597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0.14000000000000001</v>
      </c>
      <c r="AM438" t="s">
        <v>3133</v>
      </c>
      <c r="AN438">
        <v>-1.43</v>
      </c>
      <c r="AO438" t="s">
        <v>3132</v>
      </c>
      <c r="AP438">
        <v>4.9043724994614998E-2</v>
      </c>
      <c r="AQ438">
        <f>(Table2[[#This Row],[Sharpe Ratio]]-AVERAGE(Table2[Sharpe Ratio]))/_xlfn.STDEV.P(Table2[Sharpe Ratio])</f>
        <v>-0.18151797511496753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-1.479750072795176</v>
      </c>
      <c r="AS438">
        <f>_xlfn.RANK.AVG(Table2[[#This Row],[1Y Return vs Nifty Z-Score]],Table2[1Y Return vs Nifty Z-Score])</f>
        <v>545</v>
      </c>
      <c r="AT438">
        <f>_xlfn.RANK.AVG(Table2[[#This Row],[6M Return vs Nifty Z-Score]],Table2[6M Return vs Nifty Z-Score])</f>
        <v>336</v>
      </c>
      <c r="AU438">
        <f>_xlfn.RANK.AVG(Table2[[#This Row],[Sharpe Ratio Z-Score]],Table2[Sharpe Ratio Z-Score])</f>
        <v>394</v>
      </c>
      <c r="AV438">
        <f>(Table2[[#This Row],[Rank 1Y]]+Table2[[#This Row],[Rank 6M]]+Table2[[#This Row],[Rank Sharpe]])/3</f>
        <v>425</v>
      </c>
    </row>
    <row r="439" spans="1:48" x14ac:dyDescent="0.3">
      <c r="A439" t="s">
        <v>1388</v>
      </c>
      <c r="B439" t="s">
        <v>1389</v>
      </c>
      <c r="C439" t="s">
        <v>3099</v>
      </c>
      <c r="D439" t="s">
        <v>153</v>
      </c>
      <c r="E439">
        <v>7881.3937999999998</v>
      </c>
      <c r="F439">
        <v>420.7</v>
      </c>
      <c r="G439">
        <v>-4.3568699072060602</v>
      </c>
      <c r="H439">
        <f>(Table2[[#This Row],[1Y Return vs Nifty]]-AVERAGE(Table2[1Y Return vs Nifty]))/_xlfn.STDEV.P(Table2[1Y Return vs Nifty])</f>
        <v>-0.57894197993048813</v>
      </c>
      <c r="I439">
        <v>-16.674841821135701</v>
      </c>
      <c r="J439">
        <f>(Table2[[#This Row],[1M Return vs Nifty]]-AVERAGE(Table2[1M Return vs Nifty]))/_xlfn.STDEV.P(Table2[1M Return vs Nifty])</f>
        <v>-1.5612745847589344</v>
      </c>
      <c r="K439">
        <v>-8.0081843516686497</v>
      </c>
      <c r="L439">
        <f>(Table2[[#This Row],[6M Return vs Nifty]]-AVERAGE(Table2[6M Return vs Nifty]))/_xlfn.STDEV.P(Table2[6M Return vs Nifty])</f>
        <v>-0.54484583732732272</v>
      </c>
      <c r="M439">
        <v>-3.7113603485259201</v>
      </c>
      <c r="N439">
        <f>(Table2[[#This Row],[1W Return vs Nifty]]-AVERAGE(Table2[1W Return vs Nifty]))/_xlfn.STDEV.P(Table2[1W Return vs Nifty])</f>
        <v>-0.62996698310408872</v>
      </c>
      <c r="O439">
        <v>466.35</v>
      </c>
      <c r="P439">
        <v>466.29120149138703</v>
      </c>
      <c r="Q439">
        <v>425.33987356038301</v>
      </c>
      <c r="R439">
        <v>19.108240731049001</v>
      </c>
      <c r="S439" s="1">
        <f>(Table2[[#This Row],[Close Price]]-Table2[[#This Row],[20D EMA]])/Table2[[#This Row],[20D EMA]]</f>
        <v>-9.7887852471319897E-2</v>
      </c>
      <c r="T439" s="1">
        <f>(Table2[[#This Row],[Close Price]]-Table2[[#This Row],[50D EMA]])/Table2[[#This Row],[50D EMA]]</f>
        <v>-9.7774097700252582E-2</v>
      </c>
      <c r="U439" s="1">
        <f>(Table2[[#This Row],[Close Price]]-Table2[[#This Row],[200D EMA]])/Table2[[#This Row],[200D EMA]]</f>
        <v>-1.0908625898494154E-2</v>
      </c>
      <c r="V439">
        <v>0.37574951518496402</v>
      </c>
      <c r="W439">
        <v>417.85</v>
      </c>
      <c r="X439">
        <v>427</v>
      </c>
      <c r="Y439">
        <v>402.55</v>
      </c>
      <c r="Z439">
        <v>428</v>
      </c>
      <c r="AA439">
        <v>402.55</v>
      </c>
      <c r="AB439">
        <v>493.7</v>
      </c>
      <c r="AC439" s="1">
        <f>(Table2[[#This Row],[Close Price]]/Table2[[#This Row],[Day Low]])-1</f>
        <v>6.8206294124684153E-3</v>
      </c>
      <c r="AD439" s="1">
        <f>(Table2[[#This Row],[Day High]]/Table2[[#This Row],[Close Price]])-1</f>
        <v>1.4975041597337757E-2</v>
      </c>
      <c r="AE439" s="1">
        <f>(Table2[[#This Row],[Close Price]]/Table2[[#This Row],[Current Week Low]])-1</f>
        <v>4.508756676189285E-2</v>
      </c>
      <c r="AF439" s="1">
        <f>(Table2[[#This Row],[Current Week High]]/Table2[[#This Row],[Close Price]])-1</f>
        <v>1.7352032327073941E-2</v>
      </c>
      <c r="AG439" s="1">
        <f>(Table2[[#This Row],[Close Price]]/Table2[[#This Row],[Current Month Low]])-1</f>
        <v>4.508756676189285E-2</v>
      </c>
      <c r="AH439" s="1">
        <f>(Table2[[#This Row],[Current Month High]]/Table2[[#This Row],[Close Price]])-1</f>
        <v>0.17352032327073919</v>
      </c>
      <c r="AI439">
        <v>30.140242453054402</v>
      </c>
      <c r="AJ439">
        <v>23.735294117647001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-0.05</v>
      </c>
      <c r="AM439" t="s">
        <v>3132</v>
      </c>
      <c r="AN439">
        <v>-12.55</v>
      </c>
      <c r="AO439" t="s">
        <v>3132</v>
      </c>
      <c r="AP439">
        <v>9.1031420798983007E-2</v>
      </c>
      <c r="AQ439">
        <f>(Table2[[#This Row],[Sharpe Ratio]]-AVERAGE(Table2[Sharpe Ratio]))/_xlfn.STDEV.P(Table2[Sharpe Ratio])</f>
        <v>0.29785565687406229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-3.0171737282467719</v>
      </c>
      <c r="AS439">
        <f>_xlfn.RANK.AVG(Table2[[#This Row],[1Y Return vs Nifty Z-Score]],Table2[1Y Return vs Nifty Z-Score])</f>
        <v>521</v>
      </c>
      <c r="AT439">
        <f>_xlfn.RANK.AVG(Table2[[#This Row],[6M Return vs Nifty Z-Score]],Table2[6M Return vs Nifty Z-Score])</f>
        <v>492</v>
      </c>
      <c r="AU439">
        <f>_xlfn.RANK.AVG(Table2[[#This Row],[Sharpe Ratio Z-Score]],Table2[Sharpe Ratio Z-Score])</f>
        <v>263</v>
      </c>
      <c r="AV439">
        <f>(Table2[[#This Row],[Rank 1Y]]+Table2[[#This Row],[Rank 6M]]+Table2[[#This Row],[Rank Sharpe]])/3</f>
        <v>425.33333333333331</v>
      </c>
    </row>
    <row r="440" spans="1:48" x14ac:dyDescent="0.3">
      <c r="A440" t="s">
        <v>1639</v>
      </c>
      <c r="B440" t="s">
        <v>1640</v>
      </c>
      <c r="C440" t="s">
        <v>3099</v>
      </c>
      <c r="D440" t="s">
        <v>1450</v>
      </c>
      <c r="E440">
        <v>5172.5556109500003</v>
      </c>
      <c r="F440">
        <v>799.5</v>
      </c>
      <c r="G440">
        <v>-7.5097801579842498</v>
      </c>
      <c r="H440">
        <f>(Table2[[#This Row],[1Y Return vs Nifty]]-AVERAGE(Table2[1Y Return vs Nifty]))/_xlfn.STDEV.P(Table2[1Y Return vs Nifty])</f>
        <v>-0.62637782988787738</v>
      </c>
      <c r="I440">
        <v>-13.210327676228699</v>
      </c>
      <c r="J440">
        <f>(Table2[[#This Row],[1M Return vs Nifty]]-AVERAGE(Table2[1M Return vs Nifty]))/_xlfn.STDEV.P(Table2[1M Return vs Nifty])</f>
        <v>-1.2304674445419532</v>
      </c>
      <c r="K440">
        <v>-9.9495941848249405</v>
      </c>
      <c r="L440">
        <f>(Table2[[#This Row],[6M Return vs Nifty]]-AVERAGE(Table2[6M Return vs Nifty]))/_xlfn.STDEV.P(Table2[6M Return vs Nifty])</f>
        <v>-0.60806379789175635</v>
      </c>
      <c r="M440">
        <v>-0.16082843363230601</v>
      </c>
      <c r="N440">
        <f>(Table2[[#This Row],[1W Return vs Nifty]]-AVERAGE(Table2[1W Return vs Nifty]))/_xlfn.STDEV.P(Table2[1W Return vs Nifty])</f>
        <v>5.6668890888564971E-2</v>
      </c>
      <c r="O440">
        <v>782.09</v>
      </c>
      <c r="P440">
        <v>773.93494794450498</v>
      </c>
      <c r="Q440">
        <v>760.78719288310003</v>
      </c>
      <c r="R440">
        <v>57.591057261317303</v>
      </c>
      <c r="S440" s="1">
        <f>(Table2[[#This Row],[Close Price]]-Table2[[#This Row],[20D EMA]])/Table2[[#This Row],[20D EMA]]</f>
        <v>2.2260865117825272E-2</v>
      </c>
      <c r="T440" s="1">
        <f>(Table2[[#This Row],[Close Price]]-Table2[[#This Row],[50D EMA]])/Table2[[#This Row],[50D EMA]]</f>
        <v>3.3032559291182387E-2</v>
      </c>
      <c r="U440" s="1">
        <f>(Table2[[#This Row],[Close Price]]-Table2[[#This Row],[200D EMA]])/Table2[[#This Row],[200D EMA]]</f>
        <v>5.088519822500278E-2</v>
      </c>
      <c r="V440">
        <v>0.91076599143523096</v>
      </c>
      <c r="W440">
        <v>794.8</v>
      </c>
      <c r="X440">
        <v>842.4</v>
      </c>
      <c r="Y440">
        <v>751</v>
      </c>
      <c r="Z440">
        <v>808</v>
      </c>
      <c r="AA440">
        <v>741.75</v>
      </c>
      <c r="AB440">
        <v>808</v>
      </c>
      <c r="AC440" s="1">
        <f>(Table2[[#This Row],[Close Price]]/Table2[[#This Row],[Day Low]])-1</f>
        <v>5.9134373427278675E-3</v>
      </c>
      <c r="AD440" s="1">
        <f>(Table2[[#This Row],[Day High]]/Table2[[#This Row],[Close Price]])-1</f>
        <v>5.3658536585365901E-2</v>
      </c>
      <c r="AE440" s="1">
        <f>(Table2[[#This Row],[Close Price]]/Table2[[#This Row],[Current Week Low]])-1</f>
        <v>6.4580559254327596E-2</v>
      </c>
      <c r="AF440" s="1">
        <f>(Table2[[#This Row],[Current Week High]]/Table2[[#This Row],[Close Price]])-1</f>
        <v>1.0631644777986171E-2</v>
      </c>
      <c r="AG440" s="1">
        <f>(Table2[[#This Row],[Close Price]]/Table2[[#This Row],[Current Month Low]])-1</f>
        <v>7.7856420626895906E-2</v>
      </c>
      <c r="AH440" s="1">
        <f>(Table2[[#This Row],[Current Month High]]/Table2[[#This Row],[Close Price]])-1</f>
        <v>1.0631644777986171E-2</v>
      </c>
      <c r="AI440">
        <v>36.210131332082497</v>
      </c>
      <c r="AJ440">
        <v>30.979685452162499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0.05</v>
      </c>
      <c r="AM440" t="s">
        <v>3133</v>
      </c>
      <c r="AN440">
        <v>2.73</v>
      </c>
      <c r="AO440" t="s">
        <v>3133</v>
      </c>
      <c r="AP440">
        <v>0.108374551771399</v>
      </c>
      <c r="AQ440">
        <f>(Table2[[#This Row],[Sharpe Ratio]]-AVERAGE(Table2[Sharpe Ratio]))/_xlfn.STDEV.P(Table2[Sharpe Ratio])</f>
        <v>0.49586222820498049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-1.9123779532280416</v>
      </c>
      <c r="AS440">
        <f>_xlfn.RANK.AVG(Table2[[#This Row],[1Y Return vs Nifty Z-Score]],Table2[1Y Return vs Nifty Z-Score])</f>
        <v>547</v>
      </c>
      <c r="AT440">
        <f>_xlfn.RANK.AVG(Table2[[#This Row],[6M Return vs Nifty Z-Score]],Table2[6M Return vs Nifty Z-Score])</f>
        <v>516</v>
      </c>
      <c r="AU440">
        <f>_xlfn.RANK.AVG(Table2[[#This Row],[Sharpe Ratio Z-Score]],Table2[Sharpe Ratio Z-Score])</f>
        <v>215</v>
      </c>
      <c r="AV440">
        <f>(Table2[[#This Row],[Rank 1Y]]+Table2[[#This Row],[Rank 6M]]+Table2[[#This Row],[Rank Sharpe]])/3</f>
        <v>426</v>
      </c>
    </row>
    <row r="441" spans="1:48" x14ac:dyDescent="0.3">
      <c r="A441" t="s">
        <v>470</v>
      </c>
      <c r="B441" t="s">
        <v>471</v>
      </c>
      <c r="C441" t="s">
        <v>3099</v>
      </c>
      <c r="D441" t="s">
        <v>136</v>
      </c>
      <c r="E441">
        <v>45098.265819405002</v>
      </c>
      <c r="F441">
        <v>51007.35</v>
      </c>
      <c r="G441">
        <v>-1.26830912242034</v>
      </c>
      <c r="H441">
        <f>(Table2[[#This Row],[1Y Return vs Nifty]]-AVERAGE(Table2[1Y Return vs Nifty]))/_xlfn.STDEV.P(Table2[1Y Return vs Nifty])</f>
        <v>-0.53247427412274717</v>
      </c>
      <c r="I441">
        <v>-8.6425319715594604</v>
      </c>
      <c r="J441">
        <f>(Table2[[#This Row],[1M Return vs Nifty]]-AVERAGE(Table2[1M Return vs Nifty]))/_xlfn.STDEV.P(Table2[1M Return vs Nifty])</f>
        <v>-0.79431409923713781</v>
      </c>
      <c r="K441">
        <v>22.2251932075906</v>
      </c>
      <c r="L441">
        <f>(Table2[[#This Row],[6M Return vs Nifty]]-AVERAGE(Table2[6M Return vs Nifty]))/_xlfn.STDEV.P(Table2[6M Return vs Nifty])</f>
        <v>0.43964102249431269</v>
      </c>
      <c r="M441">
        <v>-4.02133641792466</v>
      </c>
      <c r="N441">
        <f>(Table2[[#This Row],[1W Return vs Nifty]]-AVERAGE(Table2[1W Return vs Nifty]))/_xlfn.STDEV.P(Table2[1W Return vs Nifty])</f>
        <v>-0.68991312481755884</v>
      </c>
      <c r="O441">
        <v>53344.72</v>
      </c>
      <c r="P441">
        <v>53198.275400748404</v>
      </c>
      <c r="Q441">
        <v>46422.033733940298</v>
      </c>
      <c r="R441">
        <v>27.353168120704499</v>
      </c>
      <c r="S441" s="1">
        <f>(Table2[[#This Row],[Close Price]]-Table2[[#This Row],[20D EMA]])/Table2[[#This Row],[20D EMA]]</f>
        <v>-4.3816332712965832E-2</v>
      </c>
      <c r="T441" s="1">
        <f>(Table2[[#This Row],[Close Price]]-Table2[[#This Row],[50D EMA]])/Table2[[#This Row],[50D EMA]]</f>
        <v>-4.1184143362617026E-2</v>
      </c>
      <c r="U441" s="1">
        <f>(Table2[[#This Row],[Close Price]]-Table2[[#This Row],[200D EMA]])/Table2[[#This Row],[200D EMA]]</f>
        <v>9.8774566671069014E-2</v>
      </c>
      <c r="V441">
        <v>0.70013352234798198</v>
      </c>
      <c r="W441">
        <v>51016.05</v>
      </c>
      <c r="X441">
        <v>51728.3</v>
      </c>
      <c r="Y441">
        <v>50850</v>
      </c>
      <c r="Z441">
        <v>51900</v>
      </c>
      <c r="AA441">
        <v>49500</v>
      </c>
      <c r="AB441">
        <v>55408.45</v>
      </c>
      <c r="AC441" s="1">
        <f>(Table2[[#This Row],[Close Price]]/Table2[[#This Row],[Day Low]])-1</f>
        <v>-1.7053456706284109E-4</v>
      </c>
      <c r="AD441" s="1">
        <f>(Table2[[#This Row],[Day High]]/Table2[[#This Row],[Close Price]])-1</f>
        <v>1.4134237516750137E-2</v>
      </c>
      <c r="AE441" s="1">
        <f>(Table2[[#This Row],[Close Price]]/Table2[[#This Row],[Current Week Low]])-1</f>
        <v>3.0943952802360286E-3</v>
      </c>
      <c r="AF441" s="1">
        <f>(Table2[[#This Row],[Current Week High]]/Table2[[#This Row],[Close Price]])-1</f>
        <v>1.7500419057253636E-2</v>
      </c>
      <c r="AG441" s="1">
        <f>(Table2[[#This Row],[Close Price]]/Table2[[#This Row],[Current Month Low]])-1</f>
        <v>3.0451515151515229E-2</v>
      </c>
      <c r="AH441" s="1">
        <f>(Table2[[#This Row],[Current Month High]]/Table2[[#This Row],[Close Price]])-1</f>
        <v>8.628364343570083E-2</v>
      </c>
      <c r="AI441">
        <v>17.6183432387685</v>
      </c>
      <c r="AJ441">
        <v>45.828199109718398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-0.12</v>
      </c>
      <c r="AM441" t="s">
        <v>3132</v>
      </c>
      <c r="AN441">
        <v>-5.24</v>
      </c>
      <c r="AO441" t="s">
        <v>3132</v>
      </c>
      <c r="AP441">
        <v>-1.940144898508E-3</v>
      </c>
      <c r="AQ441">
        <f>(Table2[[#This Row],[Sharpe Ratio]]-AVERAGE(Table2[Sharpe Ratio]))/_xlfn.STDEV.P(Table2[Sharpe Ratio])</f>
        <v>-0.76360095002734596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-2.340661425710477</v>
      </c>
      <c r="AS441">
        <f>_xlfn.RANK.AVG(Table2[[#This Row],[1Y Return vs Nifty Z-Score]],Table2[1Y Return vs Nifty Z-Score])</f>
        <v>499</v>
      </c>
      <c r="AT441">
        <f>_xlfn.RANK.AVG(Table2[[#This Row],[6M Return vs Nifty Z-Score]],Table2[6M Return vs Nifty Z-Score])</f>
        <v>201</v>
      </c>
      <c r="AU441">
        <f>_xlfn.RANK.AVG(Table2[[#This Row],[Sharpe Ratio Z-Score]],Table2[Sharpe Ratio Z-Score])</f>
        <v>580</v>
      </c>
      <c r="AV441">
        <f>(Table2[[#This Row],[Rank 1Y]]+Table2[[#This Row],[Rank 6M]]+Table2[[#This Row],[Rank Sharpe]])/3</f>
        <v>426.66666666666669</v>
      </c>
    </row>
    <row r="442" spans="1:48" x14ac:dyDescent="0.3">
      <c r="A442" t="s">
        <v>2031</v>
      </c>
      <c r="B442" t="s">
        <v>2032</v>
      </c>
      <c r="C442" t="s">
        <v>3093</v>
      </c>
      <c r="D442" t="s">
        <v>260</v>
      </c>
      <c r="E442">
        <v>3028.3466370000001</v>
      </c>
      <c r="F442">
        <v>312.45</v>
      </c>
      <c r="G442">
        <v>13.456958634931199</v>
      </c>
      <c r="H442">
        <f>(Table2[[#This Row],[1Y Return vs Nifty]]-AVERAGE(Table2[1Y Return vs Nifty]))/_xlfn.STDEV.P(Table2[1Y Return vs Nifty])</f>
        <v>-0.31093114845093134</v>
      </c>
      <c r="I442">
        <v>-5.6307390784030904</v>
      </c>
      <c r="J442">
        <f>(Table2[[#This Row],[1M Return vs Nifty]]-AVERAGE(Table2[1M Return vs Nifty]))/_xlfn.STDEV.P(Table2[1M Return vs Nifty])</f>
        <v>-0.50673478732249977</v>
      </c>
      <c r="K442">
        <v>-21.6996735039335</v>
      </c>
      <c r="L442">
        <f>(Table2[[#This Row],[6M Return vs Nifty]]-AVERAGE(Table2[6M Return vs Nifty]))/_xlfn.STDEV.P(Table2[6M Return vs Nifty])</f>
        <v>-0.99068061497912074</v>
      </c>
      <c r="M442">
        <v>-2.1547565749410098</v>
      </c>
      <c r="N442">
        <f>(Table2[[#This Row],[1W Return vs Nifty]]-AVERAGE(Table2[1W Return vs Nifty]))/_xlfn.STDEV.P(Table2[1W Return vs Nifty])</f>
        <v>-0.32893603389552112</v>
      </c>
      <c r="O442">
        <v>321.95</v>
      </c>
      <c r="P442">
        <v>325.175724803778</v>
      </c>
      <c r="Q442">
        <v>304.67777458389401</v>
      </c>
      <c r="R442">
        <v>36.306795488102402</v>
      </c>
      <c r="S442" s="1">
        <f>(Table2[[#This Row],[Close Price]]-Table2[[#This Row],[20D EMA]])/Table2[[#This Row],[20D EMA]]</f>
        <v>-2.950768752911943E-2</v>
      </c>
      <c r="T442" s="1">
        <f>(Table2[[#This Row],[Close Price]]-Table2[[#This Row],[50D EMA]])/Table2[[#This Row],[50D EMA]]</f>
        <v>-3.9134916394688253E-2</v>
      </c>
      <c r="U442" s="1">
        <f>(Table2[[#This Row],[Close Price]]-Table2[[#This Row],[200D EMA]])/Table2[[#This Row],[200D EMA]]</f>
        <v>2.5509656642072772E-2</v>
      </c>
      <c r="V442">
        <v>0.30127281194183197</v>
      </c>
      <c r="W442">
        <v>306.60000000000002</v>
      </c>
      <c r="X442">
        <v>313.05</v>
      </c>
      <c r="Y442">
        <v>309</v>
      </c>
      <c r="Z442">
        <v>314.60000000000002</v>
      </c>
      <c r="AA442">
        <v>307</v>
      </c>
      <c r="AB442">
        <v>335.6</v>
      </c>
      <c r="AC442" s="1">
        <f>(Table2[[#This Row],[Close Price]]/Table2[[#This Row],[Day Low]])-1</f>
        <v>1.9080234833659393E-2</v>
      </c>
      <c r="AD442" s="1">
        <f>(Table2[[#This Row],[Day High]]/Table2[[#This Row],[Close Price]])-1</f>
        <v>1.9203072491600359E-3</v>
      </c>
      <c r="AE442" s="1">
        <f>(Table2[[#This Row],[Close Price]]/Table2[[#This Row],[Current Week Low]])-1</f>
        <v>1.1165048543689382E-2</v>
      </c>
      <c r="AF442" s="1">
        <f>(Table2[[#This Row],[Current Week High]]/Table2[[#This Row],[Close Price]])-1</f>
        <v>6.8811009761562403E-3</v>
      </c>
      <c r="AG442" s="1">
        <f>(Table2[[#This Row],[Close Price]]/Table2[[#This Row],[Current Month Low]])-1</f>
        <v>1.7752442996742612E-2</v>
      </c>
      <c r="AH442" s="1">
        <f>(Table2[[#This Row],[Current Month High]]/Table2[[#This Row],[Close Price]])-1</f>
        <v>7.4091854696751502E-2</v>
      </c>
      <c r="AI442">
        <v>28.516562650023999</v>
      </c>
      <c r="AJ442">
        <v>46.690140845070403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-0.15</v>
      </c>
      <c r="AM442" t="s">
        <v>3132</v>
      </c>
      <c r="AN442">
        <v>-4.71</v>
      </c>
      <c r="AO442" t="s">
        <v>3132</v>
      </c>
      <c r="AP442">
        <v>0.101167855748102</v>
      </c>
      <c r="AQ442">
        <f>(Table2[[#This Row],[Sharpe Ratio]]-AVERAGE(Table2[Sharpe Ratio]))/_xlfn.STDEV.P(Table2[Sharpe Ratio])</f>
        <v>0.413583361000046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390</v>
      </c>
      <c r="AT442">
        <f>_xlfn.RANK.AVG(Table2[[#This Row],[6M Return vs Nifty Z-Score]],Table2[6M Return vs Nifty Z-Score])</f>
        <v>655</v>
      </c>
      <c r="AU442">
        <f>_xlfn.RANK.AVG(Table2[[#This Row],[Sharpe Ratio Z-Score]],Table2[Sharpe Ratio Z-Score])</f>
        <v>237</v>
      </c>
      <c r="AV442">
        <f>(Table2[[#This Row],[Rank 1Y]]+Table2[[#This Row],[Rank 6M]]+Table2[[#This Row],[Rank Sharpe]])/3</f>
        <v>427.33333333333331</v>
      </c>
    </row>
    <row r="443" spans="1:48" x14ac:dyDescent="0.3">
      <c r="A443" t="s">
        <v>184</v>
      </c>
      <c r="B443" t="s">
        <v>185</v>
      </c>
      <c r="C443" t="s">
        <v>3095</v>
      </c>
      <c r="D443" t="s">
        <v>186</v>
      </c>
      <c r="E443">
        <v>140808.59163780499</v>
      </c>
      <c r="F443">
        <v>629.35</v>
      </c>
      <c r="G443">
        <v>14.2901727536465</v>
      </c>
      <c r="H443">
        <f>(Table2[[#This Row],[1Y Return vs Nifty]]-AVERAGE(Table2[1Y Return vs Nifty]))/_xlfn.STDEV.P(Table2[1Y Return vs Nifty])</f>
        <v>-0.29839535872840361</v>
      </c>
      <c r="I443">
        <v>-9.6828222244043793</v>
      </c>
      <c r="J443">
        <f>(Table2[[#This Row],[1M Return vs Nifty]]-AVERAGE(Table2[1M Return vs Nifty]))/_xlfn.STDEV.P(Table2[1M Return vs Nifty])</f>
        <v>-0.89364561561877043</v>
      </c>
      <c r="K443">
        <v>-4.58170602662309</v>
      </c>
      <c r="L443">
        <f>(Table2[[#This Row],[6M Return vs Nifty]]-AVERAGE(Table2[6M Return vs Nifty]))/_xlfn.STDEV.P(Table2[6M Return vs Nifty])</f>
        <v>-0.43326971984395241</v>
      </c>
      <c r="M443">
        <v>-1.74629048824648</v>
      </c>
      <c r="N443">
        <f>(Table2[[#This Row],[1W Return vs Nifty]]-AVERAGE(Table2[1W Return vs Nifty]))/_xlfn.STDEV.P(Table2[1W Return vs Nifty])</f>
        <v>-0.24994294915310131</v>
      </c>
      <c r="O443">
        <v>647.97</v>
      </c>
      <c r="P443">
        <v>657.80350210596305</v>
      </c>
      <c r="Q443">
        <v>598.33425491896003</v>
      </c>
      <c r="R443">
        <v>42.156855444665098</v>
      </c>
      <c r="S443" s="1">
        <f>(Table2[[#This Row],[Close Price]]-Table2[[#This Row],[20D EMA]])/Table2[[#This Row],[20D EMA]]</f>
        <v>-2.8735898266895078E-2</v>
      </c>
      <c r="T443" s="1">
        <f>(Table2[[#This Row],[Close Price]]-Table2[[#This Row],[50D EMA]])/Table2[[#This Row],[50D EMA]]</f>
        <v>-4.325532171061558E-2</v>
      </c>
      <c r="U443" s="1">
        <f>(Table2[[#This Row],[Close Price]]-Table2[[#This Row],[200D EMA]])/Table2[[#This Row],[200D EMA]]</f>
        <v>5.1836820014994546E-2</v>
      </c>
      <c r="V443">
        <v>0.87665604472173497</v>
      </c>
      <c r="W443">
        <v>627</v>
      </c>
      <c r="X443">
        <v>634.4</v>
      </c>
      <c r="Y443">
        <v>616.5</v>
      </c>
      <c r="Z443">
        <v>634.4</v>
      </c>
      <c r="AA443">
        <v>608</v>
      </c>
      <c r="AB443">
        <v>690.9</v>
      </c>
      <c r="AC443" s="1">
        <f>(Table2[[#This Row],[Close Price]]/Table2[[#This Row],[Day Low]])-1</f>
        <v>3.7480063795853891E-3</v>
      </c>
      <c r="AD443" s="1">
        <f>(Table2[[#This Row],[Day High]]/Table2[[#This Row],[Close Price]])-1</f>
        <v>8.0241519027568486E-3</v>
      </c>
      <c r="AE443" s="1">
        <f>(Table2[[#This Row],[Close Price]]/Table2[[#This Row],[Current Week Low]])-1</f>
        <v>2.0843471208434661E-2</v>
      </c>
      <c r="AF443" s="1">
        <f>(Table2[[#This Row],[Current Week High]]/Table2[[#This Row],[Close Price]])-1</f>
        <v>8.0241519027568486E-3</v>
      </c>
      <c r="AG443" s="1">
        <f>(Table2[[#This Row],[Close Price]]/Table2[[#This Row],[Current Month Low]])-1</f>
        <v>3.5115131578947301E-2</v>
      </c>
      <c r="AH443" s="1">
        <f>(Table2[[#This Row],[Current Month High]]/Table2[[#This Row],[Close Price]])-1</f>
        <v>9.7799316755382559E-2</v>
      </c>
      <c r="AI443">
        <v>13.649002939540701</v>
      </c>
      <c r="AJ443">
        <v>43.638023507931003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0.02</v>
      </c>
      <c r="AM443" t="s">
        <v>3133</v>
      </c>
      <c r="AN443">
        <v>-2.66</v>
      </c>
      <c r="AO443" t="s">
        <v>3132</v>
      </c>
      <c r="AP443">
        <v>3.2470643518663002E-2</v>
      </c>
      <c r="AQ443">
        <f>(Table2[[#This Row],[Sharpe Ratio]]-AVERAGE(Table2[Sharpe Ratio]))/_xlfn.STDEV.P(Table2[Sharpe Ratio])</f>
        <v>-0.370732889345882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386</v>
      </c>
      <c r="AT443">
        <f>_xlfn.RANK.AVG(Table2[[#This Row],[6M Return vs Nifty Z-Score]],Table2[6M Return vs Nifty Z-Score])</f>
        <v>461</v>
      </c>
      <c r="AU443">
        <f>_xlfn.RANK.AVG(Table2[[#This Row],[Sharpe Ratio Z-Score]],Table2[Sharpe Ratio Z-Score])</f>
        <v>436</v>
      </c>
      <c r="AV443">
        <f>(Table2[[#This Row],[Rank 1Y]]+Table2[[#This Row],[Rank 6M]]+Table2[[#This Row],[Rank Sharpe]])/3</f>
        <v>427.66666666666669</v>
      </c>
    </row>
    <row r="444" spans="1:48" x14ac:dyDescent="0.3">
      <c r="A444" t="s">
        <v>560</v>
      </c>
      <c r="B444" t="s">
        <v>561</v>
      </c>
      <c r="C444" t="s">
        <v>3092</v>
      </c>
      <c r="D444" t="s">
        <v>54</v>
      </c>
      <c r="E444">
        <v>35060.654406509901</v>
      </c>
      <c r="F444">
        <v>1381.95</v>
      </c>
      <c r="G444">
        <v>30.932454741715699</v>
      </c>
      <c r="H444">
        <f>(Table2[[#This Row],[1Y Return vs Nifty]]-AVERAGE(Table2[1Y Return vs Nifty]))/_xlfn.STDEV.P(Table2[1Y Return vs Nifty])</f>
        <v>-4.8010562288427323E-2</v>
      </c>
      <c r="I444">
        <v>11.8881084977182</v>
      </c>
      <c r="J444">
        <f>(Table2[[#This Row],[1M Return vs Nifty]]-AVERAGE(Table2[1M Return vs Nifty]))/_xlfn.STDEV.P(Table2[1M Return vs Nifty])</f>
        <v>1.1660422960308257</v>
      </c>
      <c r="K444">
        <v>5.6634812375779502</v>
      </c>
      <c r="L444">
        <f>(Table2[[#This Row],[6M Return vs Nifty]]-AVERAGE(Table2[6M Return vs Nifty]))/_xlfn.STDEV.P(Table2[6M Return vs Nifty])</f>
        <v>-9.9656572644363867E-2</v>
      </c>
      <c r="M444">
        <v>4.09389467465801</v>
      </c>
      <c r="N444">
        <f>(Table2[[#This Row],[1W Return vs Nifty]]-AVERAGE(Table2[1W Return vs Nifty]))/_xlfn.STDEV.P(Table2[1W Return vs Nifty])</f>
        <v>0.87948800365386948</v>
      </c>
      <c r="O444">
        <v>1293.3599999999999</v>
      </c>
      <c r="P444">
        <v>1251.9991502947</v>
      </c>
      <c r="Q444">
        <v>1165.8797124330299</v>
      </c>
      <c r="R444">
        <v>84.533432507013998</v>
      </c>
      <c r="S444" s="1">
        <f>(Table2[[#This Row],[Close Price]]-Table2[[#This Row],[20D EMA]])/Table2[[#This Row],[20D EMA]]</f>
        <v>6.8496010391538437E-2</v>
      </c>
      <c r="T444" s="1">
        <f>(Table2[[#This Row],[Close Price]]-Table2[[#This Row],[50D EMA]])/Table2[[#This Row],[50D EMA]]</f>
        <v>0.10379467883401655</v>
      </c>
      <c r="U444" s="1">
        <f>(Table2[[#This Row],[Close Price]]-Table2[[#This Row],[200D EMA]])/Table2[[#This Row],[200D EMA]]</f>
        <v>0.18532811340893932</v>
      </c>
      <c r="V444">
        <v>0.94734336852048096</v>
      </c>
      <c r="W444">
        <v>1365.6</v>
      </c>
      <c r="X444">
        <v>1392.75</v>
      </c>
      <c r="Y444">
        <v>1353.2</v>
      </c>
      <c r="Z444">
        <v>1390</v>
      </c>
      <c r="AA444">
        <v>1276.05</v>
      </c>
      <c r="AB444">
        <v>1393</v>
      </c>
      <c r="AC444" s="1">
        <f>(Table2[[#This Row],[Close Price]]/Table2[[#This Row],[Day Low]])-1</f>
        <v>1.1972759226713592E-2</v>
      </c>
      <c r="AD444" s="1">
        <f>(Table2[[#This Row],[Day High]]/Table2[[#This Row],[Close Price]])-1</f>
        <v>7.815043959622292E-3</v>
      </c>
      <c r="AE444" s="1">
        <f>(Table2[[#This Row],[Close Price]]/Table2[[#This Row],[Current Week Low]])-1</f>
        <v>2.124593556015375E-2</v>
      </c>
      <c r="AF444" s="1">
        <f>(Table2[[#This Row],[Current Week High]]/Table2[[#This Row],[Close Price]])-1</f>
        <v>5.8251022106443617E-3</v>
      </c>
      <c r="AG444" s="1">
        <f>(Table2[[#This Row],[Close Price]]/Table2[[#This Row],[Current Month Low]])-1</f>
        <v>8.299047842952878E-2</v>
      </c>
      <c r="AH444" s="1">
        <f>(Table2[[#This Row],[Current Month High]]/Table2[[#This Row],[Close Price]])-1</f>
        <v>7.9959477549838009E-3</v>
      </c>
      <c r="AI444">
        <v>0.79959477549837998</v>
      </c>
      <c r="AJ444">
        <v>63.100436681222703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-0.09</v>
      </c>
      <c r="AM444" t="s">
        <v>3132</v>
      </c>
      <c r="AN444">
        <v>9.8000000000000007</v>
      </c>
      <c r="AO444" t="s">
        <v>3133</v>
      </c>
      <c r="AP444">
        <v>-3.8039131980589003E-2</v>
      </c>
      <c r="AQ444">
        <f>(Table2[[#This Row],[Sharpe Ratio]]-AVERAGE(Table2[Sharpe Ratio]))/_xlfn.STDEV.P(Table2[Sharpe Ratio])</f>
        <v>-1.1757431792482693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0.72211998550363465</v>
      </c>
      <c r="AS444">
        <f>_xlfn.RANK.AVG(Table2[[#This Row],[1Y Return vs Nifty Z-Score]],Table2[1Y Return vs Nifty Z-Score])</f>
        <v>303</v>
      </c>
      <c r="AT444">
        <f>_xlfn.RANK.AVG(Table2[[#This Row],[6M Return vs Nifty Z-Score]],Table2[6M Return vs Nifty Z-Score])</f>
        <v>344</v>
      </c>
      <c r="AU444">
        <f>_xlfn.RANK.AVG(Table2[[#This Row],[Sharpe Ratio Z-Score]],Table2[Sharpe Ratio Z-Score])</f>
        <v>640</v>
      </c>
      <c r="AV444">
        <f>(Table2[[#This Row],[Rank 1Y]]+Table2[[#This Row],[Rank 6M]]+Table2[[#This Row],[Rank Sharpe]])/3</f>
        <v>429</v>
      </c>
    </row>
    <row r="445" spans="1:48" x14ac:dyDescent="0.3">
      <c r="A445" t="s">
        <v>1067</v>
      </c>
      <c r="B445" t="s">
        <v>1068</v>
      </c>
      <c r="C445" t="s">
        <v>3088</v>
      </c>
      <c r="D445" t="s">
        <v>24</v>
      </c>
      <c r="E445">
        <v>12208.494993632001</v>
      </c>
      <c r="F445">
        <v>164.83</v>
      </c>
      <c r="G445">
        <v>10.345359508971301</v>
      </c>
      <c r="H445">
        <f>(Table2[[#This Row],[1Y Return vs Nifty]]-AVERAGE(Table2[1Y Return vs Nifty]))/_xlfn.STDEV.P(Table2[1Y Return vs Nifty])</f>
        <v>-0.35774546840505839</v>
      </c>
      <c r="I445">
        <v>0.84187550527705102</v>
      </c>
      <c r="J445">
        <f>(Table2[[#This Row],[1M Return vs Nifty]]-AVERAGE(Table2[1M Return vs Nifty]))/_xlfn.STDEV.P(Table2[1M Return vs Nifty])</f>
        <v>0.11129909292636525</v>
      </c>
      <c r="K445">
        <v>13.382920223927201</v>
      </c>
      <c r="L445">
        <f>(Table2[[#This Row],[6M Return vs Nifty]]-AVERAGE(Table2[6M Return vs Nifty]))/_xlfn.STDEV.P(Table2[6M Return vs Nifty])</f>
        <v>0.15171085173155432</v>
      </c>
      <c r="M445">
        <v>0.67307744006762005</v>
      </c>
      <c r="N445">
        <f>(Table2[[#This Row],[1W Return vs Nifty]]-AVERAGE(Table2[1W Return vs Nifty]))/_xlfn.STDEV.P(Table2[1W Return vs Nifty])</f>
        <v>0.21793759713893898</v>
      </c>
      <c r="O445">
        <v>164.05</v>
      </c>
      <c r="P445">
        <v>160.73039525392099</v>
      </c>
      <c r="Q445">
        <v>150.60170558041199</v>
      </c>
      <c r="R445">
        <v>53.153788562458701</v>
      </c>
      <c r="S445" s="1">
        <f>(Table2[[#This Row],[Close Price]]-Table2[[#This Row],[20D EMA]])/Table2[[#This Row],[20D EMA]]</f>
        <v>4.7546479731789158E-3</v>
      </c>
      <c r="T445" s="1">
        <f>(Table2[[#This Row],[Close Price]]-Table2[[#This Row],[50D EMA]])/Table2[[#This Row],[50D EMA]]</f>
        <v>2.5506095095470218E-2</v>
      </c>
      <c r="U445" s="1">
        <f>(Table2[[#This Row],[Close Price]]-Table2[[#This Row],[200D EMA]])/Table2[[#This Row],[200D EMA]]</f>
        <v>9.4476316617749037E-2</v>
      </c>
      <c r="V445">
        <v>1.10128467297204</v>
      </c>
      <c r="W445">
        <v>163</v>
      </c>
      <c r="X445">
        <v>165.32</v>
      </c>
      <c r="Y445">
        <v>161.53</v>
      </c>
      <c r="Z445">
        <v>165.89</v>
      </c>
      <c r="AA445">
        <v>157.25</v>
      </c>
      <c r="AB445">
        <v>176.82</v>
      </c>
      <c r="AC445" s="1">
        <f>(Table2[[#This Row],[Close Price]]/Table2[[#This Row],[Day Low]])-1</f>
        <v>1.1226993865030677E-2</v>
      </c>
      <c r="AD445" s="1">
        <f>(Table2[[#This Row],[Day High]]/Table2[[#This Row],[Close Price]])-1</f>
        <v>2.9727598131406019E-3</v>
      </c>
      <c r="AE445" s="1">
        <f>(Table2[[#This Row],[Close Price]]/Table2[[#This Row],[Current Week Low]])-1</f>
        <v>2.0429641552652811E-2</v>
      </c>
      <c r="AF445" s="1">
        <f>(Table2[[#This Row],[Current Week High]]/Table2[[#This Row],[Close Price]])-1</f>
        <v>6.4308681672025081E-3</v>
      </c>
      <c r="AG445" s="1">
        <f>(Table2[[#This Row],[Close Price]]/Table2[[#This Row],[Current Month Low]])-1</f>
        <v>4.8203497615262325E-2</v>
      </c>
      <c r="AH445" s="1">
        <f>(Table2[[#This Row],[Current Month High]]/Table2[[#This Row],[Close Price]])-1</f>
        <v>7.2741612570527137E-2</v>
      </c>
      <c r="AI445">
        <v>7.2741612570527101</v>
      </c>
      <c r="AJ445">
        <v>37.301124531445197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0.1</v>
      </c>
      <c r="AM445" t="s">
        <v>3133</v>
      </c>
      <c r="AN445">
        <v>3.63</v>
      </c>
      <c r="AO445" t="s">
        <v>3133</v>
      </c>
      <c r="AP445">
        <v>-1.8863115583652001E-2</v>
      </c>
      <c r="AQ445">
        <f>(Table2[[#This Row],[Sharpe Ratio]]-AVERAGE(Table2[Sharpe Ratio]))/_xlfn.STDEV.P(Table2[Sharpe Ratio])</f>
        <v>-0.95681055026783879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-0.83360847687603834</v>
      </c>
      <c r="AS445">
        <f>_xlfn.RANK.AVG(Table2[[#This Row],[1Y Return vs Nifty Z-Score]],Table2[1Y Return vs Nifty Z-Score])</f>
        <v>404</v>
      </c>
      <c r="AT445">
        <f>_xlfn.RANK.AVG(Table2[[#This Row],[6M Return vs Nifty Z-Score]],Table2[6M Return vs Nifty Z-Score])</f>
        <v>274</v>
      </c>
      <c r="AU445">
        <f>_xlfn.RANK.AVG(Table2[[#This Row],[Sharpe Ratio Z-Score]],Table2[Sharpe Ratio Z-Score])</f>
        <v>609</v>
      </c>
      <c r="AV445">
        <f>(Table2[[#This Row],[Rank 1Y]]+Table2[[#This Row],[Rank 6M]]+Table2[[#This Row],[Rank Sharpe]])/3</f>
        <v>429</v>
      </c>
    </row>
    <row r="446" spans="1:48" x14ac:dyDescent="0.3">
      <c r="A446" t="s">
        <v>1521</v>
      </c>
      <c r="B446" t="s">
        <v>1522</v>
      </c>
      <c r="C446" t="s">
        <v>3098</v>
      </c>
      <c r="D446" t="s">
        <v>141</v>
      </c>
      <c r="E446">
        <v>6442.1541428</v>
      </c>
      <c r="F446">
        <v>914.3</v>
      </c>
      <c r="G446">
        <v>11.1556791784264</v>
      </c>
      <c r="H446">
        <f>(Table2[[#This Row],[1Y Return vs Nifty]]-AVERAGE(Table2[1Y Return vs Nifty]))/_xlfn.STDEV.P(Table2[1Y Return vs Nifty])</f>
        <v>-0.34555412796068447</v>
      </c>
      <c r="I446">
        <v>-3.97049220715741</v>
      </c>
      <c r="J446">
        <f>(Table2[[#This Row],[1M Return vs Nifty]]-AVERAGE(Table2[1M Return vs Nifty]))/_xlfn.STDEV.P(Table2[1M Return vs Nifty])</f>
        <v>-0.34820706985355682</v>
      </c>
      <c r="K446">
        <v>-2.8014769802284598</v>
      </c>
      <c r="L446">
        <f>(Table2[[#This Row],[6M Return vs Nifty]]-AVERAGE(Table2[6M Return vs Nifty]))/_xlfn.STDEV.P(Table2[6M Return vs Nifty])</f>
        <v>-0.3753002753049462</v>
      </c>
      <c r="M446">
        <v>3.9386047758637499</v>
      </c>
      <c r="N446">
        <f>(Table2[[#This Row],[1W Return vs Nifty]]-AVERAGE(Table2[1W Return vs Nifty]))/_xlfn.STDEV.P(Table2[1W Return vs Nifty])</f>
        <v>0.84945655542675991</v>
      </c>
      <c r="O446">
        <v>902.71</v>
      </c>
      <c r="P446">
        <v>903.71278540455796</v>
      </c>
      <c r="Q446">
        <v>842.73885363236604</v>
      </c>
      <c r="R446">
        <v>56.4083196104229</v>
      </c>
      <c r="S446" s="1">
        <f>(Table2[[#This Row],[Close Price]]-Table2[[#This Row],[20D EMA]])/Table2[[#This Row],[20D EMA]]</f>
        <v>1.2839117767610769E-2</v>
      </c>
      <c r="T446" s="1">
        <f>(Table2[[#This Row],[Close Price]]-Table2[[#This Row],[50D EMA]])/Table2[[#This Row],[50D EMA]]</f>
        <v>1.171524268155894E-2</v>
      </c>
      <c r="U446" s="1">
        <f>(Table2[[#This Row],[Close Price]]-Table2[[#This Row],[200D EMA]])/Table2[[#This Row],[200D EMA]]</f>
        <v>8.491497224696791E-2</v>
      </c>
      <c r="V446">
        <v>0.80721676370305895</v>
      </c>
      <c r="W446">
        <v>902.3</v>
      </c>
      <c r="X446">
        <v>918.9</v>
      </c>
      <c r="Y446">
        <v>898.6</v>
      </c>
      <c r="Z446">
        <v>919.95</v>
      </c>
      <c r="AA446">
        <v>833.85</v>
      </c>
      <c r="AB446">
        <v>941.9</v>
      </c>
      <c r="AC446" s="1">
        <f>(Table2[[#This Row],[Close Price]]/Table2[[#This Row],[Day Low]])-1</f>
        <v>1.3299346115482669E-2</v>
      </c>
      <c r="AD446" s="1">
        <f>(Table2[[#This Row],[Day High]]/Table2[[#This Row],[Close Price]])-1</f>
        <v>5.0311713879471753E-3</v>
      </c>
      <c r="AE446" s="1">
        <f>(Table2[[#This Row],[Close Price]]/Table2[[#This Row],[Current Week Low]])-1</f>
        <v>1.7471622523925978E-2</v>
      </c>
      <c r="AF446" s="1">
        <f>(Table2[[#This Row],[Current Week High]]/Table2[[#This Row],[Close Price]])-1</f>
        <v>6.1795909438915331E-3</v>
      </c>
      <c r="AG446" s="1">
        <f>(Table2[[#This Row],[Close Price]]/Table2[[#This Row],[Current Month Low]])-1</f>
        <v>9.6480182286982075E-2</v>
      </c>
      <c r="AH446" s="1">
        <f>(Table2[[#This Row],[Current Month High]]/Table2[[#This Row],[Close Price]])-1</f>
        <v>3.0187028327682386E-2</v>
      </c>
      <c r="AI446">
        <v>9.7014109154544403</v>
      </c>
      <c r="AJ446">
        <v>48.413278143007801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0</v>
      </c>
      <c r="AM446" t="s">
        <v>3134</v>
      </c>
      <c r="AN446">
        <v>0.7</v>
      </c>
      <c r="AO446" t="s">
        <v>3133</v>
      </c>
      <c r="AP446">
        <v>2.9944298083020002E-2</v>
      </c>
      <c r="AQ446">
        <f>(Table2[[#This Row],[Sharpe Ratio]]-AVERAGE(Table2[Sharpe Ratio]))/_xlfn.STDEV.P(Table2[Sharpe Ratio])</f>
        <v>-0.39957618174243936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398</v>
      </c>
      <c r="AT446">
        <f>_xlfn.RANK.AVG(Table2[[#This Row],[6M Return vs Nifty Z-Score]],Table2[6M Return vs Nifty Z-Score])</f>
        <v>443</v>
      </c>
      <c r="AU446">
        <f>_xlfn.RANK.AVG(Table2[[#This Row],[Sharpe Ratio Z-Score]],Table2[Sharpe Ratio Z-Score])</f>
        <v>446</v>
      </c>
      <c r="AV446">
        <f>(Table2[[#This Row],[Rank 1Y]]+Table2[[#This Row],[Rank 6M]]+Table2[[#This Row],[Rank Sharpe]])/3</f>
        <v>429</v>
      </c>
    </row>
    <row r="447" spans="1:48" x14ac:dyDescent="0.3">
      <c r="A447" t="s">
        <v>35</v>
      </c>
      <c r="B447" t="s">
        <v>36</v>
      </c>
      <c r="C447" t="s">
        <v>3088</v>
      </c>
      <c r="D447" t="s">
        <v>37</v>
      </c>
      <c r="E447">
        <v>679526.128006935</v>
      </c>
      <c r="F447">
        <v>1074.3499999999999</v>
      </c>
      <c r="G447">
        <v>38.505619901518003</v>
      </c>
      <c r="H447">
        <f>(Table2[[#This Row],[1Y Return vs Nifty]]-AVERAGE(Table2[1Y Return vs Nifty]))/_xlfn.STDEV.P(Table2[1Y Return vs Nifty])</f>
        <v>6.5928464721378463E-2</v>
      </c>
      <c r="I447">
        <v>7.0654366038482497</v>
      </c>
      <c r="J447">
        <f>(Table2[[#This Row],[1M Return vs Nifty]]-AVERAGE(Table2[1M Return vs Nifty]))/_xlfn.STDEV.P(Table2[1M Return vs Nifty])</f>
        <v>0.70555224441386066</v>
      </c>
      <c r="K447">
        <v>-7.55785650965763</v>
      </c>
      <c r="L447">
        <f>(Table2[[#This Row],[6M Return vs Nifty]]-AVERAGE(Table2[6M Return vs Nifty]))/_xlfn.STDEV.P(Table2[6M Return vs Nifty])</f>
        <v>-0.53018185073823898</v>
      </c>
      <c r="M447">
        <v>-2.5647110882996298</v>
      </c>
      <c r="N447">
        <f>(Table2[[#This Row],[1W Return vs Nifty]]-AVERAGE(Table2[1W Return vs Nifty]))/_xlfn.STDEV.P(Table2[1W Return vs Nifty])</f>
        <v>-0.40821696484461345</v>
      </c>
      <c r="O447">
        <v>1115.54</v>
      </c>
      <c r="P447">
        <v>1074.28298120161</v>
      </c>
      <c r="Q447">
        <v>940.60198218839503</v>
      </c>
      <c r="R447">
        <v>35.611258686409997</v>
      </c>
      <c r="S447" s="1">
        <f>(Table2[[#This Row],[Close Price]]-Table2[[#This Row],[20D EMA]])/Table2[[#This Row],[20D EMA]]</f>
        <v>-3.6923821646915447E-2</v>
      </c>
      <c r="T447" s="1">
        <f>(Table2[[#This Row],[Close Price]]-Table2[[#This Row],[50D EMA]])/Table2[[#This Row],[50D EMA]]</f>
        <v>6.2384678490316655E-5</v>
      </c>
      <c r="U447" s="1">
        <f>(Table2[[#This Row],[Close Price]]-Table2[[#This Row],[200D EMA]])/Table2[[#This Row],[200D EMA]]</f>
        <v>0.14219406331722595</v>
      </c>
      <c r="V447">
        <v>0.93925496727505298</v>
      </c>
      <c r="W447">
        <v>1060.25</v>
      </c>
      <c r="X447">
        <v>1089.9000000000001</v>
      </c>
      <c r="Y447">
        <v>1071.0999999999999</v>
      </c>
      <c r="Z447">
        <v>1130.3</v>
      </c>
      <c r="AA447">
        <v>1071.0999999999999</v>
      </c>
      <c r="AB447">
        <v>1222</v>
      </c>
      <c r="AC447" s="1">
        <f>(Table2[[#This Row],[Close Price]]/Table2[[#This Row],[Day Low]])-1</f>
        <v>1.3298750294741701E-2</v>
      </c>
      <c r="AD447" s="1">
        <f>(Table2[[#This Row],[Day High]]/Table2[[#This Row],[Close Price]])-1</f>
        <v>1.4473867920137939E-2</v>
      </c>
      <c r="AE447" s="1">
        <f>(Table2[[#This Row],[Close Price]]/Table2[[#This Row],[Current Week Low]])-1</f>
        <v>3.0342638409113221E-3</v>
      </c>
      <c r="AF447" s="1">
        <f>(Table2[[#This Row],[Current Week High]]/Table2[[#This Row],[Close Price]])-1</f>
        <v>5.2078000651556877E-2</v>
      </c>
      <c r="AG447" s="1">
        <f>(Table2[[#This Row],[Close Price]]/Table2[[#This Row],[Current Month Low]])-1</f>
        <v>3.0342638409113221E-3</v>
      </c>
      <c r="AH447" s="1">
        <f>(Table2[[#This Row],[Current Month High]]/Table2[[#This Row],[Close Price]])-1</f>
        <v>0.13743193558896083</v>
      </c>
      <c r="AI447">
        <v>13.743193558895999</v>
      </c>
      <c r="AJ447">
        <v>79.852682681844797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-0.02</v>
      </c>
      <c r="AM447" t="s">
        <v>3132</v>
      </c>
      <c r="AN447">
        <v>-7.46</v>
      </c>
      <c r="AO447" t="s">
        <v>3132</v>
      </c>
      <c r="AP447">
        <v>4.5069642119769998E-3</v>
      </c>
      <c r="AQ447">
        <f>(Table2[[#This Row],[Sharpe Ratio]]-AVERAGE(Table2[Sharpe Ratio]))/_xlfn.STDEV.P(Table2[Sharpe Ratio])</f>
        <v>-0.68999428857770184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-0.85691239502531513</v>
      </c>
      <c r="AS447">
        <f>_xlfn.RANK.AVG(Table2[[#This Row],[1Y Return vs Nifty Z-Score]],Table2[1Y Return vs Nifty Z-Score])</f>
        <v>280</v>
      </c>
      <c r="AT447">
        <f>_xlfn.RANK.AVG(Table2[[#This Row],[6M Return vs Nifty Z-Score]],Table2[6M Return vs Nifty Z-Score])</f>
        <v>490</v>
      </c>
      <c r="AU447">
        <f>_xlfn.RANK.AVG(Table2[[#This Row],[Sharpe Ratio Z-Score]],Table2[Sharpe Ratio Z-Score])</f>
        <v>519</v>
      </c>
      <c r="AV447">
        <f>(Table2[[#This Row],[Rank 1Y]]+Table2[[#This Row],[Rank 6M]]+Table2[[#This Row],[Rank Sharpe]])/3</f>
        <v>429.66666666666669</v>
      </c>
    </row>
    <row r="448" spans="1:48" x14ac:dyDescent="0.3">
      <c r="A448" t="s">
        <v>674</v>
      </c>
      <c r="B448" t="s">
        <v>675</v>
      </c>
      <c r="C448" t="s">
        <v>3099</v>
      </c>
      <c r="D448" t="s">
        <v>260</v>
      </c>
      <c r="E448">
        <v>26195.69345481</v>
      </c>
      <c r="F448">
        <v>5298.7</v>
      </c>
      <c r="G448">
        <v>-19.2965428457602</v>
      </c>
      <c r="H448">
        <f>(Table2[[#This Row],[1Y Return vs Nifty]]-AVERAGE(Table2[1Y Return vs Nifty]))/_xlfn.STDEV.P(Table2[1Y Return vs Nifty])</f>
        <v>-0.80371085299016676</v>
      </c>
      <c r="I448">
        <v>-7.9263845131647201</v>
      </c>
      <c r="J448">
        <f>(Table2[[#This Row],[1M Return vs Nifty]]-AVERAGE(Table2[1M Return vs Nifty]))/_xlfn.STDEV.P(Table2[1M Return vs Nifty])</f>
        <v>-0.72593317112533107</v>
      </c>
      <c r="K448">
        <v>6.0061078169894504</v>
      </c>
      <c r="L448">
        <f>(Table2[[#This Row],[6M Return vs Nifty]]-AVERAGE(Table2[6M Return vs Nifty]))/_xlfn.STDEV.P(Table2[6M Return vs Nifty])</f>
        <v>-8.8499652958658706E-2</v>
      </c>
      <c r="M448">
        <v>-0.96671203048311005</v>
      </c>
      <c r="N448">
        <f>(Table2[[#This Row],[1W Return vs Nifty]]-AVERAGE(Table2[1W Return vs Nifty]))/_xlfn.STDEV.P(Table2[1W Return vs Nifty])</f>
        <v>-9.9180599025561145E-2</v>
      </c>
      <c r="O448">
        <v>5601.38</v>
      </c>
      <c r="P448">
        <v>5737.6246092359797</v>
      </c>
      <c r="Q448">
        <v>5258.3974779371301</v>
      </c>
      <c r="R448">
        <v>22.825094050411199</v>
      </c>
      <c r="S448" s="1">
        <f>(Table2[[#This Row],[Close Price]]-Table2[[#This Row],[20D EMA]])/Table2[[#This Row],[20D EMA]]</f>
        <v>-5.4036683817202238E-2</v>
      </c>
      <c r="T448" s="1">
        <f>(Table2[[#This Row],[Close Price]]-Table2[[#This Row],[50D EMA]])/Table2[[#This Row],[50D EMA]]</f>
        <v>-7.6499359775024908E-2</v>
      </c>
      <c r="U448" s="1">
        <f>(Table2[[#This Row],[Close Price]]-Table2[[#This Row],[200D EMA]])/Table2[[#This Row],[200D EMA]]</f>
        <v>7.6644114926588559E-3</v>
      </c>
      <c r="V448">
        <v>0.69994562574323305</v>
      </c>
      <c r="W448">
        <v>5231</v>
      </c>
      <c r="X448">
        <v>5328</v>
      </c>
      <c r="Y448">
        <v>5275.1</v>
      </c>
      <c r="Z448">
        <v>5360</v>
      </c>
      <c r="AA448">
        <v>5275.1</v>
      </c>
      <c r="AB448">
        <v>5738</v>
      </c>
      <c r="AC448" s="1">
        <f>(Table2[[#This Row],[Close Price]]/Table2[[#This Row],[Day Low]])-1</f>
        <v>1.2942076084878629E-2</v>
      </c>
      <c r="AD448" s="1">
        <f>(Table2[[#This Row],[Day High]]/Table2[[#This Row],[Close Price]])-1</f>
        <v>5.5296582180535125E-3</v>
      </c>
      <c r="AE448" s="1">
        <f>(Table2[[#This Row],[Close Price]]/Table2[[#This Row],[Current Week Low]])-1</f>
        <v>4.4738488369888696E-3</v>
      </c>
      <c r="AF448" s="1">
        <f>(Table2[[#This Row],[Current Week High]]/Table2[[#This Row],[Close Price]])-1</f>
        <v>1.1568875384528221E-2</v>
      </c>
      <c r="AG448" s="1">
        <f>(Table2[[#This Row],[Close Price]]/Table2[[#This Row],[Current Month Low]])-1</f>
        <v>4.4738488369888696E-3</v>
      </c>
      <c r="AH448" s="1">
        <f>(Table2[[#This Row],[Current Month High]]/Table2[[#This Row],[Close Price]])-1</f>
        <v>8.2907128163511867E-2</v>
      </c>
      <c r="AI448">
        <v>38.713269292467899</v>
      </c>
      <c r="AJ448">
        <v>31.661075910050901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-0.19</v>
      </c>
      <c r="AM448" t="s">
        <v>3132</v>
      </c>
      <c r="AN448">
        <v>-5.76</v>
      </c>
      <c r="AO448" t="s">
        <v>3132</v>
      </c>
      <c r="AP448">
        <v>6.7962377054405998E-2</v>
      </c>
      <c r="AQ448">
        <f>(Table2[[#This Row],[Sharpe Ratio]]-AVERAGE(Table2[Sharpe Ratio]))/_xlfn.STDEV.P(Table2[Sharpe Ratio])</f>
        <v>3.4476324560207473E-2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615</v>
      </c>
      <c r="AT448">
        <f>_xlfn.RANK.AVG(Table2[[#This Row],[6M Return vs Nifty Z-Score]],Table2[6M Return vs Nifty Z-Score])</f>
        <v>341</v>
      </c>
      <c r="AU448">
        <f>_xlfn.RANK.AVG(Table2[[#This Row],[Sharpe Ratio Z-Score]],Table2[Sharpe Ratio Z-Score])</f>
        <v>336</v>
      </c>
      <c r="AV448">
        <f>(Table2[[#This Row],[Rank 1Y]]+Table2[[#This Row],[Rank 6M]]+Table2[[#This Row],[Rank Sharpe]])/3</f>
        <v>430.66666666666669</v>
      </c>
    </row>
    <row r="449" spans="1:48" x14ac:dyDescent="0.3">
      <c r="A449" t="s">
        <v>478</v>
      </c>
      <c r="B449" t="s">
        <v>479</v>
      </c>
      <c r="C449" t="s">
        <v>3088</v>
      </c>
      <c r="D449" t="s">
        <v>57</v>
      </c>
      <c r="E449">
        <v>42880.940805625003</v>
      </c>
      <c r="F449">
        <v>3809.3</v>
      </c>
      <c r="G449">
        <v>21.3607696019202</v>
      </c>
      <c r="H449">
        <f>(Table2[[#This Row],[1Y Return vs Nifty]]-AVERAGE(Table2[1Y Return vs Nifty]))/_xlfn.STDEV.P(Table2[1Y Return vs Nifty])</f>
        <v>-0.19201752221335594</v>
      </c>
      <c r="I449">
        <v>-14.0969994456786</v>
      </c>
      <c r="J449">
        <f>(Table2[[#This Row],[1M Return vs Nifty]]-AVERAGE(Table2[1M Return vs Nifty]))/_xlfn.STDEV.P(Table2[1M Return vs Nifty])</f>
        <v>-1.3151307884033261</v>
      </c>
      <c r="K449">
        <v>-9.4721276725377503</v>
      </c>
      <c r="L449">
        <f>(Table2[[#This Row],[6M Return vs Nifty]]-AVERAGE(Table2[6M Return vs Nifty]))/_xlfn.STDEV.P(Table2[6M Return vs Nifty])</f>
        <v>-0.59251609712857622</v>
      </c>
      <c r="M449">
        <v>-9.8612404444491801</v>
      </c>
      <c r="N449">
        <f>(Table2[[#This Row],[1W Return vs Nifty]]-AVERAGE(Table2[1W Return vs Nifty]))/_xlfn.STDEV.P(Table2[1W Return vs Nifty])</f>
        <v>-1.8192897087782274</v>
      </c>
      <c r="O449">
        <v>4162.3999999999996</v>
      </c>
      <c r="P449">
        <v>4352.0041227490901</v>
      </c>
      <c r="Q449">
        <v>4009.5942698396502</v>
      </c>
      <c r="R449">
        <v>34.248290508763098</v>
      </c>
      <c r="S449" s="1">
        <f>(Table2[[#This Row],[Close Price]]-Table2[[#This Row],[20D EMA]])/Table2[[#This Row],[20D EMA]]</f>
        <v>-8.4830866807610872E-2</v>
      </c>
      <c r="T449" s="1">
        <f>(Table2[[#This Row],[Close Price]]-Table2[[#This Row],[50D EMA]])/Table2[[#This Row],[50D EMA]]</f>
        <v>-0.12470211595440139</v>
      </c>
      <c r="U449" s="1">
        <f>(Table2[[#This Row],[Close Price]]-Table2[[#This Row],[200D EMA]])/Table2[[#This Row],[200D EMA]]</f>
        <v>-4.9953750020612461E-2</v>
      </c>
      <c r="V449">
        <v>0.36703265445530803</v>
      </c>
      <c r="W449">
        <v>3820</v>
      </c>
      <c r="X449">
        <v>3926.7</v>
      </c>
      <c r="Y449">
        <v>3732.9</v>
      </c>
      <c r="Z449">
        <v>3908</v>
      </c>
      <c r="AA449">
        <v>3732.9</v>
      </c>
      <c r="AB449">
        <v>4405.1000000000004</v>
      </c>
      <c r="AC449" s="1">
        <f>(Table2[[#This Row],[Close Price]]/Table2[[#This Row],[Day Low]])-1</f>
        <v>-2.8010471204188425E-3</v>
      </c>
      <c r="AD449" s="1">
        <f>(Table2[[#This Row],[Day High]]/Table2[[#This Row],[Close Price]])-1</f>
        <v>3.0819310634499608E-2</v>
      </c>
      <c r="AE449" s="1">
        <f>(Table2[[#This Row],[Close Price]]/Table2[[#This Row],[Current Week Low]])-1</f>
        <v>2.0466661308901957E-2</v>
      </c>
      <c r="AF449" s="1">
        <f>(Table2[[#This Row],[Current Week High]]/Table2[[#This Row],[Close Price]])-1</f>
        <v>2.5910272228493403E-2</v>
      </c>
      <c r="AG449" s="1">
        <f>(Table2[[#This Row],[Close Price]]/Table2[[#This Row],[Current Month Low]])-1</f>
        <v>2.0466661308901957E-2</v>
      </c>
      <c r="AH449" s="1">
        <f>(Table2[[#This Row],[Current Month High]]/Table2[[#This Row],[Close Price]])-1</f>
        <v>0.15640668889297249</v>
      </c>
      <c r="AI449">
        <v>31.205208305987899</v>
      </c>
      <c r="AJ449">
        <v>52.793710641370197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-0.19</v>
      </c>
      <c r="AM449" t="s">
        <v>3132</v>
      </c>
      <c r="AN449">
        <v>-12.92</v>
      </c>
      <c r="AO449" t="s">
        <v>3132</v>
      </c>
      <c r="AP449">
        <v>3.1215351468465002E-2</v>
      </c>
      <c r="AQ449">
        <f>(Table2[[#This Row],[Sharpe Ratio]]-AVERAGE(Table2[Sharpe Ratio]))/_xlfn.STDEV.P(Table2[Sharpe Ratio])</f>
        <v>-0.38506456194144673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345</v>
      </c>
      <c r="AT449">
        <f>_xlfn.RANK.AVG(Table2[[#This Row],[6M Return vs Nifty Z-Score]],Table2[6M Return vs Nifty Z-Score])</f>
        <v>510</v>
      </c>
      <c r="AU449">
        <f>_xlfn.RANK.AVG(Table2[[#This Row],[Sharpe Ratio Z-Score]],Table2[Sharpe Ratio Z-Score])</f>
        <v>440</v>
      </c>
      <c r="AV449">
        <f>(Table2[[#This Row],[Rank 1Y]]+Table2[[#This Row],[Rank 6M]]+Table2[[#This Row],[Rank Sharpe]])/3</f>
        <v>431.66666666666669</v>
      </c>
    </row>
    <row r="450" spans="1:48" x14ac:dyDescent="0.3">
      <c r="A450" t="s">
        <v>1175</v>
      </c>
      <c r="B450" t="s">
        <v>1176</v>
      </c>
      <c r="C450" t="s">
        <v>3104</v>
      </c>
      <c r="D450" t="s">
        <v>1177</v>
      </c>
      <c r="E450">
        <v>10136.555560958001</v>
      </c>
      <c r="F450">
        <v>96.82</v>
      </c>
      <c r="G450">
        <v>32.7562774563972</v>
      </c>
      <c r="H450">
        <f>(Table2[[#This Row],[1Y Return vs Nifty]]-AVERAGE(Table2[1Y Return vs Nifty]))/_xlfn.STDEV.P(Table2[1Y Return vs Nifty])</f>
        <v>-2.0570967196509696E-2</v>
      </c>
      <c r="I450">
        <v>20.441363215955398</v>
      </c>
      <c r="J450">
        <f>(Table2[[#This Row],[1M Return vs Nifty]]-AVERAGE(Table2[1M Return vs Nifty]))/_xlfn.STDEV.P(Table2[1M Return vs Nifty])</f>
        <v>1.9827449026710415</v>
      </c>
      <c r="K450">
        <v>-21.509193465585199</v>
      </c>
      <c r="L450">
        <f>(Table2[[#This Row],[6M Return vs Nifty]]-AVERAGE(Table2[6M Return vs Nifty]))/_xlfn.STDEV.P(Table2[6M Return vs Nifty])</f>
        <v>-0.98447802995716394</v>
      </c>
      <c r="M450">
        <v>8.1103026711677195</v>
      </c>
      <c r="N450">
        <f>(Table2[[#This Row],[1W Return vs Nifty]]-AVERAGE(Table2[1W Return vs Nifty]))/_xlfn.STDEV.P(Table2[1W Return vs Nifty])</f>
        <v>1.6562194571654376</v>
      </c>
      <c r="O450">
        <v>91.49</v>
      </c>
      <c r="P450">
        <v>87.828420627425501</v>
      </c>
      <c r="Q450">
        <v>86.094301598148505</v>
      </c>
      <c r="R450">
        <v>57.8778367394493</v>
      </c>
      <c r="S450" s="1">
        <f>(Table2[[#This Row],[Close Price]]-Table2[[#This Row],[20D EMA]])/Table2[[#This Row],[20D EMA]]</f>
        <v>5.8257733085583109E-2</v>
      </c>
      <c r="T450" s="1">
        <f>(Table2[[#This Row],[Close Price]]-Table2[[#This Row],[50D EMA]])/Table2[[#This Row],[50D EMA]]</f>
        <v>0.1023766487925067</v>
      </c>
      <c r="U450" s="1">
        <f>(Table2[[#This Row],[Close Price]]-Table2[[#This Row],[200D EMA]])/Table2[[#This Row],[200D EMA]]</f>
        <v>0.12458081664817348</v>
      </c>
      <c r="V450">
        <v>2.8023808771021299</v>
      </c>
      <c r="W450">
        <v>96.82</v>
      </c>
      <c r="X450">
        <v>99.47</v>
      </c>
      <c r="Y450">
        <v>95.5</v>
      </c>
      <c r="Z450">
        <v>99.2</v>
      </c>
      <c r="AA450">
        <v>86.88</v>
      </c>
      <c r="AB450">
        <v>102.9</v>
      </c>
      <c r="AC450" s="1">
        <f>(Table2[[#This Row],[Close Price]]/Table2[[#This Row],[Day Low]])-1</f>
        <v>0</v>
      </c>
      <c r="AD450" s="1">
        <f>(Table2[[#This Row],[Day High]]/Table2[[#This Row],[Close Price]])-1</f>
        <v>2.7370378021070119E-2</v>
      </c>
      <c r="AE450" s="1">
        <f>(Table2[[#This Row],[Close Price]]/Table2[[#This Row],[Current Week Low]])-1</f>
        <v>1.3821989528795653E-2</v>
      </c>
      <c r="AF450" s="1">
        <f>(Table2[[#This Row],[Current Week High]]/Table2[[#This Row],[Close Price]])-1</f>
        <v>2.4581697996281848E-2</v>
      </c>
      <c r="AG450" s="1">
        <f>(Table2[[#This Row],[Close Price]]/Table2[[#This Row],[Current Month Low]])-1</f>
        <v>0.11441068139963173</v>
      </c>
      <c r="AH450" s="1">
        <f>(Table2[[#This Row],[Current Month High]]/Table2[[#This Row],[Close Price]])-1</f>
        <v>6.2796942780417364E-2</v>
      </c>
      <c r="AI450">
        <v>40.156992356951001</v>
      </c>
      <c r="AJ450">
        <v>60.165425971877497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0.08</v>
      </c>
      <c r="AM450" t="s">
        <v>3133</v>
      </c>
      <c r="AN450">
        <v>14.84</v>
      </c>
      <c r="AO450" t="s">
        <v>3133</v>
      </c>
      <c r="AP450">
        <v>6.6319066159116993E-2</v>
      </c>
      <c r="AQ450">
        <f>(Table2[[#This Row],[Sharpe Ratio]]-AVERAGE(Table2[Sharpe Ratio]))/_xlfn.STDEV.P(Table2[Sharpe Ratio])</f>
        <v>1.5714639803029559E-2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2.6496300024858352</v>
      </c>
      <c r="AS450">
        <f>_xlfn.RANK.AVG(Table2[[#This Row],[1Y Return vs Nifty Z-Score]],Table2[1Y Return vs Nifty Z-Score])</f>
        <v>299</v>
      </c>
      <c r="AT450">
        <f>_xlfn.RANK.AVG(Table2[[#This Row],[6M Return vs Nifty Z-Score]],Table2[6M Return vs Nifty Z-Score])</f>
        <v>653</v>
      </c>
      <c r="AU450">
        <f>_xlfn.RANK.AVG(Table2[[#This Row],[Sharpe Ratio Z-Score]],Table2[Sharpe Ratio Z-Score])</f>
        <v>344</v>
      </c>
      <c r="AV450">
        <f>(Table2[[#This Row],[Rank 1Y]]+Table2[[#This Row],[Rank 6M]]+Table2[[#This Row],[Rank Sharpe]])/3</f>
        <v>432</v>
      </c>
    </row>
    <row r="451" spans="1:48" x14ac:dyDescent="0.3">
      <c r="A451" t="s">
        <v>199</v>
      </c>
      <c r="B451" t="s">
        <v>200</v>
      </c>
      <c r="C451" t="s">
        <v>3092</v>
      </c>
      <c r="D451" t="s">
        <v>54</v>
      </c>
      <c r="E451">
        <v>128099.19231</v>
      </c>
      <c r="F451">
        <v>1586.25</v>
      </c>
      <c r="G451">
        <v>3.0617332871594498</v>
      </c>
      <c r="H451">
        <f>(Table2[[#This Row],[1Y Return vs Nifty]]-AVERAGE(Table2[1Y Return vs Nifty]))/_xlfn.STDEV.P(Table2[1Y Return vs Nifty])</f>
        <v>-0.46732835314410115</v>
      </c>
      <c r="I451">
        <v>5.1948112791907199</v>
      </c>
      <c r="J451">
        <f>(Table2[[#This Row],[1M Return vs Nifty]]-AVERAGE(Table2[1M Return vs Nifty]))/_xlfn.STDEV.P(Table2[1M Return vs Nifty])</f>
        <v>0.52693666133791683</v>
      </c>
      <c r="K451">
        <v>-2.0745684540542699</v>
      </c>
      <c r="L451">
        <f>(Table2[[#This Row],[6M Return vs Nifty]]-AVERAGE(Table2[6M Return vs Nifty]))/_xlfn.STDEV.P(Table2[6M Return vs Nifty])</f>
        <v>-0.35163001580753744</v>
      </c>
      <c r="M451">
        <v>3.7859726292044402</v>
      </c>
      <c r="N451">
        <f>(Table2[[#This Row],[1W Return vs Nifty]]-AVERAGE(Table2[1W Return vs Nifty]))/_xlfn.STDEV.P(Table2[1W Return vs Nifty])</f>
        <v>0.81993908876742139</v>
      </c>
      <c r="O451">
        <v>1537.99</v>
      </c>
      <c r="P451">
        <v>1511.85680431078</v>
      </c>
      <c r="Q451">
        <v>1398.0567741248501</v>
      </c>
      <c r="R451">
        <v>71.119561767452893</v>
      </c>
      <c r="S451" s="1">
        <f>(Table2[[#This Row],[Close Price]]-Table2[[#This Row],[20D EMA]])/Table2[[#This Row],[20D EMA]]</f>
        <v>3.137861754627793E-2</v>
      </c>
      <c r="T451" s="1">
        <f>(Table2[[#This Row],[Close Price]]-Table2[[#This Row],[50D EMA]])/Table2[[#This Row],[50D EMA]]</f>
        <v>4.9206509159532522E-2</v>
      </c>
      <c r="U451" s="1">
        <f>(Table2[[#This Row],[Close Price]]-Table2[[#This Row],[200D EMA]])/Table2[[#This Row],[200D EMA]]</f>
        <v>0.13461057473360072</v>
      </c>
      <c r="V451">
        <v>0.94183772942477995</v>
      </c>
      <c r="W451">
        <v>1585.3</v>
      </c>
      <c r="X451">
        <v>1606.7</v>
      </c>
      <c r="Y451">
        <v>1571.05</v>
      </c>
      <c r="Z451">
        <v>1593</v>
      </c>
      <c r="AA451">
        <v>1472</v>
      </c>
      <c r="AB451">
        <v>1593</v>
      </c>
      <c r="AC451" s="1">
        <f>(Table2[[#This Row],[Close Price]]/Table2[[#This Row],[Day Low]])-1</f>
        <v>5.9925566138896436E-4</v>
      </c>
      <c r="AD451" s="1">
        <f>(Table2[[#This Row],[Day High]]/Table2[[#This Row],[Close Price]])-1</f>
        <v>1.2892040977147357E-2</v>
      </c>
      <c r="AE451" s="1">
        <f>(Table2[[#This Row],[Close Price]]/Table2[[#This Row],[Current Week Low]])-1</f>
        <v>9.6750580821742815E-3</v>
      </c>
      <c r="AF451" s="1">
        <f>(Table2[[#This Row],[Current Week High]]/Table2[[#This Row],[Close Price]])-1</f>
        <v>4.2553191489360653E-3</v>
      </c>
      <c r="AG451" s="1">
        <f>(Table2[[#This Row],[Close Price]]/Table2[[#This Row],[Current Month Low]])-1</f>
        <v>7.7615489130434812E-2</v>
      </c>
      <c r="AH451" s="1">
        <f>(Table2[[#This Row],[Current Month High]]/Table2[[#This Row],[Close Price]])-1</f>
        <v>4.2553191489360653E-3</v>
      </c>
      <c r="AI451">
        <v>0.86682427107958004</v>
      </c>
      <c r="AJ451">
        <v>40.128091872791501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-0.08</v>
      </c>
      <c r="AM451" t="s">
        <v>3132</v>
      </c>
      <c r="AN451">
        <v>5.75</v>
      </c>
      <c r="AO451" t="s">
        <v>3133</v>
      </c>
      <c r="AP451">
        <v>4.9020874452117003E-2</v>
      </c>
      <c r="AQ451">
        <f>(Table2[[#This Row],[Sharpe Ratio]]-AVERAGE(Table2[Sharpe Ratio]))/_xlfn.STDEV.P(Table2[Sharpe Ratio])</f>
        <v>-0.18177885981798197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0.3461385213357176</v>
      </c>
      <c r="AS451">
        <f>_xlfn.RANK.AVG(Table2[[#This Row],[1Y Return vs Nifty Z-Score]],Table2[1Y Return vs Nifty Z-Score])</f>
        <v>468</v>
      </c>
      <c r="AT451">
        <f>_xlfn.RANK.AVG(Table2[[#This Row],[6M Return vs Nifty Z-Score]],Table2[6M Return vs Nifty Z-Score])</f>
        <v>436</v>
      </c>
      <c r="AU451">
        <f>_xlfn.RANK.AVG(Table2[[#This Row],[Sharpe Ratio Z-Score]],Table2[Sharpe Ratio Z-Score])</f>
        <v>395</v>
      </c>
      <c r="AV451">
        <f>(Table2[[#This Row],[Rank 1Y]]+Table2[[#This Row],[Rank 6M]]+Table2[[#This Row],[Rank Sharpe]])/3</f>
        <v>433</v>
      </c>
    </row>
    <row r="452" spans="1:48" x14ac:dyDescent="0.3">
      <c r="A452" t="s">
        <v>1195</v>
      </c>
      <c r="B452" t="s">
        <v>1196</v>
      </c>
      <c r="C452" t="s">
        <v>3100</v>
      </c>
      <c r="D452" t="s">
        <v>130</v>
      </c>
      <c r="E452">
        <v>9723.1946745000005</v>
      </c>
      <c r="F452">
        <v>703.55</v>
      </c>
      <c r="G452">
        <v>18.956364922943301</v>
      </c>
      <c r="H452">
        <f>(Table2[[#This Row],[1Y Return vs Nifty]]-AVERAGE(Table2[1Y Return vs Nifty]))/_xlfn.STDEV.P(Table2[1Y Return vs Nifty])</f>
        <v>-0.22819203100587299</v>
      </c>
      <c r="I452">
        <v>-3.26253786071408</v>
      </c>
      <c r="J452">
        <f>(Table2[[#This Row],[1M Return vs Nifty]]-AVERAGE(Table2[1M Return vs Nifty]))/_xlfn.STDEV.P(Table2[1M Return vs Nifty])</f>
        <v>-0.28060845632346643</v>
      </c>
      <c r="K452">
        <v>0.47703312794601099</v>
      </c>
      <c r="L452">
        <f>(Table2[[#This Row],[6M Return vs Nifty]]-AVERAGE(Table2[6M Return vs Nifty]))/_xlfn.STDEV.P(Table2[6M Return vs Nifty])</f>
        <v>-0.26854243407586798</v>
      </c>
      <c r="M452">
        <v>-0.55044080829603204</v>
      </c>
      <c r="N452">
        <f>(Table2[[#This Row],[1W Return vs Nifty]]-AVERAGE(Table2[1W Return vs Nifty]))/_xlfn.STDEV.P(Table2[1W Return vs Nifty])</f>
        <v>-1.8678082412362705E-2</v>
      </c>
      <c r="O452">
        <v>714.06</v>
      </c>
      <c r="P452">
        <v>723.57653714099501</v>
      </c>
      <c r="Q452">
        <v>630.74174955036995</v>
      </c>
      <c r="R452">
        <v>42.4118869775901</v>
      </c>
      <c r="S452" s="1">
        <f>(Table2[[#This Row],[Close Price]]-Table2[[#This Row],[20D EMA]])/Table2[[#This Row],[20D EMA]]</f>
        <v>-1.4718651093745611E-2</v>
      </c>
      <c r="T452" s="1">
        <f>(Table2[[#This Row],[Close Price]]-Table2[[#This Row],[50D EMA]])/Table2[[#This Row],[50D EMA]]</f>
        <v>-2.7677151086358015E-2</v>
      </c>
      <c r="U452" s="1">
        <f>(Table2[[#This Row],[Close Price]]-Table2[[#This Row],[200D EMA]])/Table2[[#This Row],[200D EMA]]</f>
        <v>0.11543274327651855</v>
      </c>
      <c r="V452">
        <v>1.0147893027209101</v>
      </c>
      <c r="W452">
        <v>702.6</v>
      </c>
      <c r="X452">
        <v>711.3</v>
      </c>
      <c r="Y452">
        <v>695.35</v>
      </c>
      <c r="Z452">
        <v>708.7</v>
      </c>
      <c r="AA452">
        <v>677.2</v>
      </c>
      <c r="AB452">
        <v>734.5</v>
      </c>
      <c r="AC452" s="1">
        <f>(Table2[[#This Row],[Close Price]]/Table2[[#This Row],[Day Low]])-1</f>
        <v>1.3521206945630304E-3</v>
      </c>
      <c r="AD452" s="1">
        <f>(Table2[[#This Row],[Day High]]/Table2[[#This Row],[Close Price]])-1</f>
        <v>1.1015563925804939E-2</v>
      </c>
      <c r="AE452" s="1">
        <f>(Table2[[#This Row],[Close Price]]/Table2[[#This Row],[Current Week Low]])-1</f>
        <v>1.1792622420363719E-2</v>
      </c>
      <c r="AF452" s="1">
        <f>(Table2[[#This Row],[Current Week High]]/Table2[[#This Row],[Close Price]])-1</f>
        <v>7.3200198990832632E-3</v>
      </c>
      <c r="AG452" s="1">
        <f>(Table2[[#This Row],[Close Price]]/Table2[[#This Row],[Current Month Low]])-1</f>
        <v>3.8910218546957864E-2</v>
      </c>
      <c r="AH452" s="1">
        <f>(Table2[[#This Row],[Current Month High]]/Table2[[#This Row],[Close Price]])-1</f>
        <v>4.3991187548859445E-2</v>
      </c>
      <c r="AI452">
        <v>15.137516878686601</v>
      </c>
      <c r="AJ452">
        <v>71.159226371487605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</v>
      </c>
      <c r="AM452" t="s">
        <v>3132</v>
      </c>
      <c r="AN452">
        <v>-3.22</v>
      </c>
      <c r="AO452" t="s">
        <v>3132</v>
      </c>
      <c r="AQ452">
        <f>(Table2[[#This Row],[Sharpe Ratio]]-AVERAGE(Table2[Sharpe Ratio]))/_xlfn.STDEV.P(Table2[Sharpe Ratio])</f>
        <v>-0.74145031068490286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356</v>
      </c>
      <c r="AT452">
        <f>_xlfn.RANK.AVG(Table2[[#This Row],[6M Return vs Nifty Z-Score]],Table2[6M Return vs Nifty Z-Score])</f>
        <v>397</v>
      </c>
      <c r="AU452">
        <f>_xlfn.RANK.AVG(Table2[[#This Row],[Sharpe Ratio Z-Score]],Table2[Sharpe Ratio Z-Score])</f>
        <v>550.5</v>
      </c>
      <c r="AV452">
        <f>(Table2[[#This Row],[Rank 1Y]]+Table2[[#This Row],[Rank 6M]]+Table2[[#This Row],[Rank Sharpe]])/3</f>
        <v>434.5</v>
      </c>
    </row>
    <row r="453" spans="1:48" x14ac:dyDescent="0.3">
      <c r="A453" t="s">
        <v>137</v>
      </c>
      <c r="B453" t="s">
        <v>138</v>
      </c>
      <c r="C453" t="s">
        <v>3088</v>
      </c>
      <c r="D453" t="s">
        <v>57</v>
      </c>
      <c r="E453">
        <v>209118.34904802</v>
      </c>
      <c r="F453">
        <v>329.15</v>
      </c>
      <c r="G453">
        <v>6.9246722711330797</v>
      </c>
      <c r="H453">
        <f>(Table2[[#This Row],[1Y Return vs Nifty]]-AVERAGE(Table2[1Y Return vs Nifty]))/_xlfn.STDEV.P(Table2[1Y Return vs Nifty])</f>
        <v>-0.40921004990565796</v>
      </c>
      <c r="I453">
        <v>-7.5191174827014198</v>
      </c>
      <c r="J453">
        <f>(Table2[[#This Row],[1M Return vs Nifty]]-AVERAGE(Table2[1M Return vs Nifty]))/_xlfn.STDEV.P(Table2[1M Return vs Nifty])</f>
        <v>-0.68704551299575434</v>
      </c>
      <c r="K453">
        <v>8.6223172665395698</v>
      </c>
      <c r="L453">
        <f>(Table2[[#This Row],[6M Return vs Nifty]]-AVERAGE(Table2[6M Return vs Nifty]))/_xlfn.STDEV.P(Table2[6M Return vs Nifty])</f>
        <v>-3.3082508212393044E-3</v>
      </c>
      <c r="M453">
        <v>0.74574001158054504</v>
      </c>
      <c r="N453">
        <f>(Table2[[#This Row],[1W Return vs Nifty]]-AVERAGE(Table2[1W Return vs Nifty]))/_xlfn.STDEV.P(Table2[1W Return vs Nifty])</f>
        <v>0.23198978128859929</v>
      </c>
      <c r="O453">
        <v>331.38</v>
      </c>
      <c r="P453">
        <v>340.05530296356801</v>
      </c>
      <c r="Q453">
        <v>301.30695256831302</v>
      </c>
      <c r="R453">
        <v>50.9557771252245</v>
      </c>
      <c r="S453" s="1">
        <f>(Table2[[#This Row],[Close Price]]-Table2[[#This Row],[20D EMA]])/Table2[[#This Row],[20D EMA]]</f>
        <v>-6.7294344860885334E-3</v>
      </c>
      <c r="T453" s="1">
        <f>(Table2[[#This Row],[Close Price]]-Table2[[#This Row],[50D EMA]])/Table2[[#This Row],[50D EMA]]</f>
        <v>-3.2069204239806776E-2</v>
      </c>
      <c r="U453" s="1">
        <f>(Table2[[#This Row],[Close Price]]-Table2[[#This Row],[200D EMA]])/Table2[[#This Row],[200D EMA]]</f>
        <v>9.2407583676232335E-2</v>
      </c>
      <c r="V453">
        <v>0.71303382723642295</v>
      </c>
      <c r="W453">
        <v>328</v>
      </c>
      <c r="X453">
        <v>336.5</v>
      </c>
      <c r="Y453">
        <v>322.3</v>
      </c>
      <c r="Z453">
        <v>330.95</v>
      </c>
      <c r="AA453">
        <v>310</v>
      </c>
      <c r="AB453">
        <v>337.2</v>
      </c>
      <c r="AC453" s="1">
        <f>(Table2[[#This Row],[Close Price]]/Table2[[#This Row],[Day Low]])-1</f>
        <v>3.5060975609755296E-3</v>
      </c>
      <c r="AD453" s="1">
        <f>(Table2[[#This Row],[Day High]]/Table2[[#This Row],[Close Price]])-1</f>
        <v>2.2330244569345403E-2</v>
      </c>
      <c r="AE453" s="1">
        <f>(Table2[[#This Row],[Close Price]]/Table2[[#This Row],[Current Week Low]])-1</f>
        <v>2.125349053676695E-2</v>
      </c>
      <c r="AF453" s="1">
        <f>(Table2[[#This Row],[Current Week High]]/Table2[[#This Row],[Close Price]])-1</f>
        <v>5.4686313231049333E-3</v>
      </c>
      <c r="AG453" s="1">
        <f>(Table2[[#This Row],[Close Price]]/Table2[[#This Row],[Current Month Low]])-1</f>
        <v>6.1774193548387091E-2</v>
      </c>
      <c r="AH453" s="1">
        <f>(Table2[[#This Row],[Current Month High]]/Table2[[#This Row],[Close Price]])-1</f>
        <v>2.4456934528330532E-2</v>
      </c>
      <c r="AI453">
        <v>19.914932401640499</v>
      </c>
      <c r="AJ453">
        <v>62.302761341222798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-0.16</v>
      </c>
      <c r="AM453" t="s">
        <v>3132</v>
      </c>
      <c r="AN453">
        <v>-0.02</v>
      </c>
      <c r="AO453" t="s">
        <v>3132</v>
      </c>
      <c r="AQ453">
        <f>(Table2[[#This Row],[Sharpe Ratio]]-AVERAGE(Table2[Sharpe Ratio]))/_xlfn.STDEV.P(Table2[Sharpe Ratio])</f>
        <v>-0.74145031068490286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435</v>
      </c>
      <c r="AT453">
        <f>_xlfn.RANK.AVG(Table2[[#This Row],[6M Return vs Nifty Z-Score]],Table2[6M Return vs Nifty Z-Score])</f>
        <v>319</v>
      </c>
      <c r="AU453">
        <f>_xlfn.RANK.AVG(Table2[[#This Row],[Sharpe Ratio Z-Score]],Table2[Sharpe Ratio Z-Score])</f>
        <v>550.5</v>
      </c>
      <c r="AV453">
        <f>(Table2[[#This Row],[Rank 1Y]]+Table2[[#This Row],[Rank 6M]]+Table2[[#This Row],[Rank Sharpe]])/3</f>
        <v>434.83333333333331</v>
      </c>
    </row>
    <row r="454" spans="1:48" x14ac:dyDescent="0.3">
      <c r="A454" t="s">
        <v>1309</v>
      </c>
      <c r="B454" t="s">
        <v>1310</v>
      </c>
      <c r="C454" t="s">
        <v>3096</v>
      </c>
      <c r="D454" t="s">
        <v>75</v>
      </c>
      <c r="E454">
        <v>8413.3317645000006</v>
      </c>
      <c r="F454">
        <v>765</v>
      </c>
      <c r="G454">
        <v>-31.555701552634901</v>
      </c>
      <c r="H454">
        <f>(Table2[[#This Row],[1Y Return vs Nifty]]-AVERAGE(Table2[1Y Return vs Nifty]))/_xlfn.STDEV.P(Table2[1Y Return vs Nifty])</f>
        <v>-0.98815112143091954</v>
      </c>
      <c r="I454">
        <v>-9.3309265433906905</v>
      </c>
      <c r="J454">
        <f>(Table2[[#This Row],[1M Return vs Nifty]]-AVERAGE(Table2[1M Return vs Nifty]))/_xlfn.STDEV.P(Table2[1M Return vs Nifty])</f>
        <v>-0.86004505893985694</v>
      </c>
      <c r="K454">
        <v>-8.4246635490007495</v>
      </c>
      <c r="L454">
        <f>(Table2[[#This Row],[6M Return vs Nifty]]-AVERAGE(Table2[6M Return vs Nifty]))/_xlfn.STDEV.P(Table2[6M Return vs Nifty])</f>
        <v>-0.55840761342590295</v>
      </c>
      <c r="M454">
        <v>1.9598725281864</v>
      </c>
      <c r="N454">
        <f>(Table2[[#This Row],[1W Return vs Nifty]]-AVERAGE(Table2[1W Return vs Nifty]))/_xlfn.STDEV.P(Table2[1W Return vs Nifty])</f>
        <v>0.46679035812203995</v>
      </c>
      <c r="O454">
        <v>754.77</v>
      </c>
      <c r="P454">
        <v>758.73395367535795</v>
      </c>
      <c r="Q454">
        <v>737.03365135522495</v>
      </c>
      <c r="R454">
        <v>57.071692371793702</v>
      </c>
      <c r="S454" s="1">
        <f>(Table2[[#This Row],[Close Price]]-Table2[[#This Row],[20D EMA]])/Table2[[#This Row],[20D EMA]]</f>
        <v>1.3553797845701364E-2</v>
      </c>
      <c r="T454" s="1">
        <f>(Table2[[#This Row],[Close Price]]-Table2[[#This Row],[50D EMA]])/Table2[[#This Row],[50D EMA]]</f>
        <v>8.2585553134783291E-3</v>
      </c>
      <c r="U454" s="1">
        <f>(Table2[[#This Row],[Close Price]]-Table2[[#This Row],[200D EMA]])/Table2[[#This Row],[200D EMA]]</f>
        <v>3.7944466434268999E-2</v>
      </c>
      <c r="V454">
        <v>0.86205362854836498</v>
      </c>
      <c r="W454">
        <v>758</v>
      </c>
      <c r="X454">
        <v>772.7</v>
      </c>
      <c r="Y454">
        <v>733.7</v>
      </c>
      <c r="Z454">
        <v>770.75</v>
      </c>
      <c r="AA454">
        <v>697</v>
      </c>
      <c r="AB454">
        <v>781.45</v>
      </c>
      <c r="AC454" s="1">
        <f>(Table2[[#This Row],[Close Price]]/Table2[[#This Row],[Day Low]])-1</f>
        <v>9.23482849604218E-3</v>
      </c>
      <c r="AD454" s="1">
        <f>(Table2[[#This Row],[Day High]]/Table2[[#This Row],[Close Price]])-1</f>
        <v>1.006535947712428E-2</v>
      </c>
      <c r="AE454" s="1">
        <f>(Table2[[#This Row],[Close Price]]/Table2[[#This Row],[Current Week Low]])-1</f>
        <v>4.2660487937849156E-2</v>
      </c>
      <c r="AF454" s="1">
        <f>(Table2[[#This Row],[Current Week High]]/Table2[[#This Row],[Close Price]])-1</f>
        <v>7.516339869281019E-3</v>
      </c>
      <c r="AG454" s="1">
        <f>(Table2[[#This Row],[Close Price]]/Table2[[#This Row],[Current Month Low]])-1</f>
        <v>9.7560975609756184E-2</v>
      </c>
      <c r="AH454" s="1">
        <f>(Table2[[#This Row],[Current Month High]]/Table2[[#This Row],[Close Price]])-1</f>
        <v>2.1503267973856266E-2</v>
      </c>
      <c r="AI454">
        <v>20.261437908496699</v>
      </c>
      <c r="AJ454">
        <v>24.1883116883116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-7.0000000000000007E-2</v>
      </c>
      <c r="AM454" t="s">
        <v>3132</v>
      </c>
      <c r="AN454">
        <v>0.48</v>
      </c>
      <c r="AO454" t="s">
        <v>3133</v>
      </c>
      <c r="AP454">
        <v>0.13796876320005499</v>
      </c>
      <c r="AQ454">
        <f>(Table2[[#This Row],[Sharpe Ratio]]-AVERAGE(Table2[Sharpe Ratio]))/_xlfn.STDEV.P(Table2[Sharpe Ratio])</f>
        <v>0.83373941690582443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661</v>
      </c>
      <c r="AT454">
        <f>_xlfn.RANK.AVG(Table2[[#This Row],[6M Return vs Nifty Z-Score]],Table2[6M Return vs Nifty Z-Score])</f>
        <v>497</v>
      </c>
      <c r="AU454">
        <f>_xlfn.RANK.AVG(Table2[[#This Row],[Sharpe Ratio Z-Score]],Table2[Sharpe Ratio Z-Score])</f>
        <v>147</v>
      </c>
      <c r="AV454">
        <f>(Table2[[#This Row],[Rank 1Y]]+Table2[[#This Row],[Rank 6M]]+Table2[[#This Row],[Rank Sharpe]])/3</f>
        <v>435</v>
      </c>
    </row>
    <row r="455" spans="1:48" x14ac:dyDescent="0.3">
      <c r="A455" t="s">
        <v>1205</v>
      </c>
      <c r="B455" t="s">
        <v>1206</v>
      </c>
      <c r="C455" t="s">
        <v>3096</v>
      </c>
      <c r="D455" t="s">
        <v>311</v>
      </c>
      <c r="E455">
        <v>9606.1542750360004</v>
      </c>
      <c r="F455">
        <v>121.32</v>
      </c>
      <c r="G455">
        <v>1.1895859622813201</v>
      </c>
      <c r="H455">
        <f>(Table2[[#This Row],[1Y Return vs Nifty]]-AVERAGE(Table2[1Y Return vs Nifty]))/_xlfn.STDEV.P(Table2[1Y Return vs Nifty])</f>
        <v>-0.49549499682802067</v>
      </c>
      <c r="I455">
        <v>-19.688748619541201</v>
      </c>
      <c r="J455">
        <f>(Table2[[#This Row],[1M Return vs Nifty]]-AVERAGE(Table2[1M Return vs Nifty]))/_xlfn.STDEV.P(Table2[1M Return vs Nifty])</f>
        <v>-1.8490557417002935</v>
      </c>
      <c r="K455">
        <v>-20.724808438847301</v>
      </c>
      <c r="L455">
        <f>(Table2[[#This Row],[6M Return vs Nifty]]-AVERAGE(Table2[6M Return vs Nifty]))/_xlfn.STDEV.P(Table2[6M Return vs Nifty])</f>
        <v>-0.95893616814067617</v>
      </c>
      <c r="M455">
        <v>-17.507656644822202</v>
      </c>
      <c r="N455">
        <f>(Table2[[#This Row],[1W Return vs Nifty]]-AVERAGE(Table2[1W Return vs Nifty]))/_xlfn.STDEV.P(Table2[1W Return vs Nifty])</f>
        <v>-3.2980269223858496</v>
      </c>
      <c r="O455">
        <v>138.79</v>
      </c>
      <c r="P455">
        <v>142.09500894554901</v>
      </c>
      <c r="Q455">
        <v>133.25234361762799</v>
      </c>
      <c r="R455">
        <v>19.413875975812399</v>
      </c>
      <c r="S455" s="1">
        <f>(Table2[[#This Row],[Close Price]]-Table2[[#This Row],[20D EMA]])/Table2[[#This Row],[20D EMA]]</f>
        <v>-0.12587362201887745</v>
      </c>
      <c r="T455" s="1">
        <f>(Table2[[#This Row],[Close Price]]-Table2[[#This Row],[50D EMA]])/Table2[[#This Row],[50D EMA]]</f>
        <v>-0.1462050574451213</v>
      </c>
      <c r="U455" s="1">
        <f>(Table2[[#This Row],[Close Price]]-Table2[[#This Row],[200D EMA]])/Table2[[#This Row],[200D EMA]]</f>
        <v>-8.9546970009535057E-2</v>
      </c>
      <c r="V455">
        <v>1.8612624929966699</v>
      </c>
      <c r="W455">
        <v>120.01</v>
      </c>
      <c r="X455">
        <v>123.9</v>
      </c>
      <c r="Y455">
        <v>115.25</v>
      </c>
      <c r="Z455">
        <v>121.99</v>
      </c>
      <c r="AA455">
        <v>115.25</v>
      </c>
      <c r="AB455">
        <v>152.19</v>
      </c>
      <c r="AC455" s="1">
        <f>(Table2[[#This Row],[Close Price]]/Table2[[#This Row],[Day Low]])-1</f>
        <v>1.0915757020248273E-2</v>
      </c>
      <c r="AD455" s="1">
        <f>(Table2[[#This Row],[Day High]]/Table2[[#This Row],[Close Price]])-1</f>
        <v>2.1266073194856627E-2</v>
      </c>
      <c r="AE455" s="1">
        <f>(Table2[[#This Row],[Close Price]]/Table2[[#This Row],[Current Week Low]])-1</f>
        <v>5.2668112798264666E-2</v>
      </c>
      <c r="AF455" s="1">
        <f>(Table2[[#This Row],[Current Week High]]/Table2[[#This Row],[Close Price]])-1</f>
        <v>5.5225848994395754E-3</v>
      </c>
      <c r="AG455" s="1">
        <f>(Table2[[#This Row],[Close Price]]/Table2[[#This Row],[Current Month Low]])-1</f>
        <v>5.2668112798264666E-2</v>
      </c>
      <c r="AH455" s="1">
        <f>(Table2[[#This Row],[Current Month High]]/Table2[[#This Row],[Close Price]])-1</f>
        <v>0.25445103857566775</v>
      </c>
      <c r="AI455">
        <v>30.234091658423999</v>
      </c>
      <c r="AJ455">
        <v>31.1567567567567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-0.24</v>
      </c>
      <c r="AM455" t="s">
        <v>3132</v>
      </c>
      <c r="AN455">
        <v>-17.37</v>
      </c>
      <c r="AO455" t="s">
        <v>3132</v>
      </c>
      <c r="AP455">
        <v>0.123813629118355</v>
      </c>
      <c r="AQ455">
        <f>(Table2[[#This Row],[Sharpe Ratio]]-AVERAGE(Table2[Sharpe Ratio]))/_xlfn.STDEV.P(Table2[Sharpe Ratio])</f>
        <v>0.67213021435152953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480</v>
      </c>
      <c r="AT455">
        <f>_xlfn.RANK.AVG(Table2[[#This Row],[6M Return vs Nifty Z-Score]],Table2[6M Return vs Nifty Z-Score])</f>
        <v>646</v>
      </c>
      <c r="AU455">
        <f>_xlfn.RANK.AVG(Table2[[#This Row],[Sharpe Ratio Z-Score]],Table2[Sharpe Ratio Z-Score])</f>
        <v>181</v>
      </c>
      <c r="AV455">
        <f>(Table2[[#This Row],[Rank 1Y]]+Table2[[#This Row],[Rank 6M]]+Table2[[#This Row],[Rank Sharpe]])/3</f>
        <v>435.66666666666669</v>
      </c>
    </row>
    <row r="456" spans="1:48" x14ac:dyDescent="0.3">
      <c r="A456" t="s">
        <v>1453</v>
      </c>
      <c r="B456" t="s">
        <v>1454</v>
      </c>
      <c r="C456" t="s">
        <v>609</v>
      </c>
      <c r="D456" t="s">
        <v>609</v>
      </c>
      <c r="E456">
        <v>7142.5366480000002</v>
      </c>
      <c r="F456">
        <v>356.2</v>
      </c>
      <c r="G456">
        <v>-38.913310791272899</v>
      </c>
      <c r="H456">
        <f>(Table2[[#This Row],[1Y Return vs Nifty]]-AVERAGE(Table2[1Y Return vs Nifty]))/_xlfn.STDEV.P(Table2[1Y Return vs Nifty])</f>
        <v>-1.0988470880550854</v>
      </c>
      <c r="I456">
        <v>9.1407163622285399</v>
      </c>
      <c r="J456">
        <f>(Table2[[#This Row],[1M Return vs Nifty]]-AVERAGE(Table2[1M Return vs Nifty]))/_xlfn.STDEV.P(Table2[1M Return vs Nifty])</f>
        <v>0.90370913836944866</v>
      </c>
      <c r="K456">
        <v>-8.8460205600594293</v>
      </c>
      <c r="L456">
        <f>(Table2[[#This Row],[6M Return vs Nifty]]-AVERAGE(Table2[6M Return vs Nifty]))/_xlfn.STDEV.P(Table2[6M Return vs Nifty])</f>
        <v>-0.57212822535118046</v>
      </c>
      <c r="M456">
        <v>-0.238890823803277</v>
      </c>
      <c r="N456">
        <f>(Table2[[#This Row],[1W Return vs Nifty]]-AVERAGE(Table2[1W Return vs Nifty]))/_xlfn.STDEV.P(Table2[1W Return vs Nifty])</f>
        <v>4.1572438079294491E-2</v>
      </c>
      <c r="O456">
        <v>363.93</v>
      </c>
      <c r="P456">
        <v>357.25851487151499</v>
      </c>
      <c r="Q456">
        <v>345.63330946822401</v>
      </c>
      <c r="R456">
        <v>41.2115164519142</v>
      </c>
      <c r="S456" s="1">
        <f>(Table2[[#This Row],[Close Price]]-Table2[[#This Row],[20D EMA]])/Table2[[#This Row],[20D EMA]]</f>
        <v>-2.1240348418651987E-2</v>
      </c>
      <c r="T456" s="1">
        <f>(Table2[[#This Row],[Close Price]]-Table2[[#This Row],[50D EMA]])/Table2[[#This Row],[50D EMA]]</f>
        <v>-2.9628821356313569E-3</v>
      </c>
      <c r="U456" s="1">
        <f>(Table2[[#This Row],[Close Price]]-Table2[[#This Row],[200D EMA]])/Table2[[#This Row],[200D EMA]]</f>
        <v>3.0571968159068388E-2</v>
      </c>
      <c r="V456">
        <v>1.1193131937407601</v>
      </c>
      <c r="W456">
        <v>352.1</v>
      </c>
      <c r="X456">
        <v>360.6</v>
      </c>
      <c r="Y456">
        <v>355</v>
      </c>
      <c r="Z456">
        <v>368.55</v>
      </c>
      <c r="AA456">
        <v>345.35</v>
      </c>
      <c r="AB456">
        <v>379</v>
      </c>
      <c r="AC456" s="1">
        <f>(Table2[[#This Row],[Close Price]]/Table2[[#This Row],[Day Low]])-1</f>
        <v>1.1644419199090983E-2</v>
      </c>
      <c r="AD456" s="1">
        <f>(Table2[[#This Row],[Day High]]/Table2[[#This Row],[Close Price]])-1</f>
        <v>1.2352610892756966E-2</v>
      </c>
      <c r="AE456" s="1">
        <f>(Table2[[#This Row],[Close Price]]/Table2[[#This Row],[Current Week Low]])-1</f>
        <v>3.3802816901407073E-3</v>
      </c>
      <c r="AF456" s="1">
        <f>(Table2[[#This Row],[Current Week High]]/Table2[[#This Row],[Close Price]])-1</f>
        <v>3.4671532846715314E-2</v>
      </c>
      <c r="AG456" s="1">
        <f>(Table2[[#This Row],[Close Price]]/Table2[[#This Row],[Current Month Low]])-1</f>
        <v>3.1417402635007807E-2</v>
      </c>
      <c r="AH456" s="1">
        <f>(Table2[[#This Row],[Current Month High]]/Table2[[#This Row],[Close Price]])-1</f>
        <v>6.4008983717013024E-2</v>
      </c>
      <c r="AI456">
        <v>22.6698483997754</v>
      </c>
      <c r="AJ456">
        <v>33.0345471521942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-0.05</v>
      </c>
      <c r="AM456" t="s">
        <v>3132</v>
      </c>
      <c r="AN456">
        <v>-4.13</v>
      </c>
      <c r="AO456" t="s">
        <v>3132</v>
      </c>
      <c r="AP456">
        <v>0.15051195714566401</v>
      </c>
      <c r="AQ456">
        <f>(Table2[[#This Row],[Sharpe Ratio]]-AVERAGE(Table2[Sharpe Ratio]))/_xlfn.STDEV.P(Table2[Sharpe Ratio])</f>
        <v>0.97694509474213664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0.25125135778461399</v>
      </c>
      <c r="AS456">
        <f>_xlfn.RANK.AVG(Table2[[#This Row],[1Y Return vs Nifty Z-Score]],Table2[1Y Return vs Nifty Z-Score])</f>
        <v>690</v>
      </c>
      <c r="AT456">
        <f>_xlfn.RANK.AVG(Table2[[#This Row],[6M Return vs Nifty Z-Score]],Table2[6M Return vs Nifty Z-Score])</f>
        <v>500</v>
      </c>
      <c r="AU456">
        <f>_xlfn.RANK.AVG(Table2[[#This Row],[Sharpe Ratio Z-Score]],Table2[Sharpe Ratio Z-Score])</f>
        <v>118</v>
      </c>
      <c r="AV456">
        <f>(Table2[[#This Row],[Rank 1Y]]+Table2[[#This Row],[Rank 6M]]+Table2[[#This Row],[Rank Sharpe]])/3</f>
        <v>436</v>
      </c>
    </row>
    <row r="457" spans="1:48" x14ac:dyDescent="0.3">
      <c r="A457" t="s">
        <v>1907</v>
      </c>
      <c r="B457" t="s">
        <v>1908</v>
      </c>
      <c r="C457" t="s">
        <v>3092</v>
      </c>
      <c r="D457" t="s">
        <v>54</v>
      </c>
      <c r="E457">
        <v>3592.9430399799999</v>
      </c>
      <c r="F457">
        <v>358.3</v>
      </c>
      <c r="G457">
        <v>0.60092439266251296</v>
      </c>
      <c r="H457">
        <f>(Table2[[#This Row],[1Y Return vs Nifty]]-AVERAGE(Table2[1Y Return vs Nifty]))/_xlfn.STDEV.P(Table2[1Y Return vs Nifty])</f>
        <v>-0.50435146899852623</v>
      </c>
      <c r="I457">
        <v>-0.88235928854302303</v>
      </c>
      <c r="J457">
        <f>(Table2[[#This Row],[1M Return vs Nifty]]-AVERAGE(Table2[1M Return vs Nifty]))/_xlfn.STDEV.P(Table2[1M Return vs Nifty])</f>
        <v>-5.3338474521507209E-2</v>
      </c>
      <c r="K457">
        <v>-2.3707819452608798</v>
      </c>
      <c r="L457">
        <f>(Table2[[#This Row],[6M Return vs Nifty]]-AVERAGE(Table2[6M Return vs Nifty]))/_xlfn.STDEV.P(Table2[6M Return vs Nifty])</f>
        <v>-0.36127559011438459</v>
      </c>
      <c r="M457">
        <v>6.7644704671840401</v>
      </c>
      <c r="N457">
        <f>(Table2[[#This Row],[1W Return vs Nifty]]-AVERAGE(Table2[1W Return vs Nifty]))/_xlfn.STDEV.P(Table2[1W Return vs Nifty])</f>
        <v>1.3959495331708287</v>
      </c>
      <c r="O457">
        <v>353.46</v>
      </c>
      <c r="P457">
        <v>348.34237025178498</v>
      </c>
      <c r="Q457">
        <v>320.561548642177</v>
      </c>
      <c r="R457">
        <v>57.542887526398403</v>
      </c>
      <c r="S457" s="1">
        <f>(Table2[[#This Row],[Close Price]]-Table2[[#This Row],[20D EMA]])/Table2[[#This Row],[20D EMA]]</f>
        <v>1.3693204322978646E-2</v>
      </c>
      <c r="T457" s="1">
        <f>(Table2[[#This Row],[Close Price]]-Table2[[#This Row],[50D EMA]])/Table2[[#This Row],[50D EMA]]</f>
        <v>2.8585755275815465E-2</v>
      </c>
      <c r="U457" s="1">
        <f>(Table2[[#This Row],[Close Price]]-Table2[[#This Row],[200D EMA]])/Table2[[#This Row],[200D EMA]]</f>
        <v>0.11772607013434448</v>
      </c>
      <c r="V457">
        <v>0.59441718601985905</v>
      </c>
      <c r="W457">
        <v>356.5</v>
      </c>
      <c r="X457">
        <v>362.7</v>
      </c>
      <c r="Y457">
        <v>345.15</v>
      </c>
      <c r="Z457">
        <v>368</v>
      </c>
      <c r="AA457">
        <v>330.55</v>
      </c>
      <c r="AB457">
        <v>368.05</v>
      </c>
      <c r="AC457" s="1">
        <f>(Table2[[#This Row],[Close Price]]/Table2[[#This Row],[Day Low]])-1</f>
        <v>5.0490883590463831E-3</v>
      </c>
      <c r="AD457" s="1">
        <f>(Table2[[#This Row],[Day High]]/Table2[[#This Row],[Close Price]])-1</f>
        <v>1.228021211275454E-2</v>
      </c>
      <c r="AE457" s="1">
        <f>(Table2[[#This Row],[Close Price]]/Table2[[#This Row],[Current Week Low]])-1</f>
        <v>3.8099377082428054E-2</v>
      </c>
      <c r="AF457" s="1">
        <f>(Table2[[#This Row],[Current Week High]]/Table2[[#This Row],[Close Price]])-1</f>
        <v>2.7072285794027318E-2</v>
      </c>
      <c r="AG457" s="1">
        <f>(Table2[[#This Row],[Close Price]]/Table2[[#This Row],[Current Month Low]])-1</f>
        <v>8.3950990772954093E-2</v>
      </c>
      <c r="AH457" s="1">
        <f>(Table2[[#This Row],[Current Month High]]/Table2[[#This Row],[Close Price]])-1</f>
        <v>2.7211833658945084E-2</v>
      </c>
      <c r="AI457">
        <v>7.9960926597822901</v>
      </c>
      <c r="AJ457">
        <v>50.958500105329698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-0.1</v>
      </c>
      <c r="AM457" t="s">
        <v>3132</v>
      </c>
      <c r="AN457">
        <v>0.84</v>
      </c>
      <c r="AO457" t="s">
        <v>3133</v>
      </c>
      <c r="AP457">
        <v>5.4503581969060001E-2</v>
      </c>
      <c r="AQ457">
        <f>(Table2[[#This Row],[Sharpe Ratio]]-AVERAGE(Table2[Sharpe Ratio]))/_xlfn.STDEV.P(Table2[Sharpe Ratio])</f>
        <v>-0.1191827738651753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0.35780122567123529</v>
      </c>
      <c r="AS457">
        <f>_xlfn.RANK.AVG(Table2[[#This Row],[1Y Return vs Nifty Z-Score]],Table2[1Y Return vs Nifty Z-Score])</f>
        <v>488</v>
      </c>
      <c r="AT457">
        <f>_xlfn.RANK.AVG(Table2[[#This Row],[6M Return vs Nifty Z-Score]],Table2[6M Return vs Nifty Z-Score])</f>
        <v>441</v>
      </c>
      <c r="AU457">
        <f>_xlfn.RANK.AVG(Table2[[#This Row],[Sharpe Ratio Z-Score]],Table2[Sharpe Ratio Z-Score])</f>
        <v>381</v>
      </c>
      <c r="AV457">
        <f>(Table2[[#This Row],[Rank 1Y]]+Table2[[#This Row],[Rank 6M]]+Table2[[#This Row],[Rank Sharpe]])/3</f>
        <v>436.66666666666669</v>
      </c>
    </row>
    <row r="458" spans="1:48" x14ac:dyDescent="0.3">
      <c r="A458" t="s">
        <v>1846</v>
      </c>
      <c r="B458" t="s">
        <v>1847</v>
      </c>
      <c r="C458" t="s">
        <v>3104</v>
      </c>
      <c r="D458" t="s">
        <v>1560</v>
      </c>
      <c r="E458">
        <v>3914.3928840239901</v>
      </c>
      <c r="F458">
        <v>173.04</v>
      </c>
      <c r="G458">
        <v>-6.5933497358175597</v>
      </c>
      <c r="H458">
        <f>(Table2[[#This Row],[1Y Return vs Nifty]]-AVERAGE(Table2[1Y Return vs Nifty]))/_xlfn.STDEV.P(Table2[1Y Return vs Nifty])</f>
        <v>-0.612590042559787</v>
      </c>
      <c r="I458">
        <v>12.4522727435837</v>
      </c>
      <c r="J458">
        <f>(Table2[[#This Row],[1M Return vs Nifty]]-AVERAGE(Table2[1M Return vs Nifty]))/_xlfn.STDEV.P(Table2[1M Return vs Nifty])</f>
        <v>1.2199111945203267</v>
      </c>
      <c r="K458">
        <v>4.3640722544958397</v>
      </c>
      <c r="L458">
        <f>(Table2[[#This Row],[6M Return vs Nifty]]-AVERAGE(Table2[6M Return vs Nifty]))/_xlfn.STDEV.P(Table2[6M Return vs Nifty])</f>
        <v>-0.14196911502806286</v>
      </c>
      <c r="M458">
        <v>4.1145876702214101</v>
      </c>
      <c r="N458">
        <f>(Table2[[#This Row],[1W Return vs Nifty]]-AVERAGE(Table2[1W Return vs Nifty]))/_xlfn.STDEV.P(Table2[1W Return vs Nifty])</f>
        <v>0.88348981336429622</v>
      </c>
      <c r="O458">
        <v>161.41</v>
      </c>
      <c r="P458">
        <v>157.12372741103701</v>
      </c>
      <c r="Q458">
        <v>149.814843083554</v>
      </c>
      <c r="R458">
        <v>70.303675881658094</v>
      </c>
      <c r="S458" s="1">
        <f>(Table2[[#This Row],[Close Price]]-Table2[[#This Row],[20D EMA]])/Table2[[#This Row],[20D EMA]]</f>
        <v>7.2052537017532961E-2</v>
      </c>
      <c r="T458" s="1">
        <f>(Table2[[#This Row],[Close Price]]-Table2[[#This Row],[50D EMA]])/Table2[[#This Row],[50D EMA]]</f>
        <v>0.10129770246174136</v>
      </c>
      <c r="U458" s="1">
        <f>(Table2[[#This Row],[Close Price]]-Table2[[#This Row],[200D EMA]])/Table2[[#This Row],[200D EMA]]</f>
        <v>0.15502574002959757</v>
      </c>
      <c r="V458">
        <v>3.1277753061735898</v>
      </c>
      <c r="W458">
        <v>167.43</v>
      </c>
      <c r="X458">
        <v>174.04</v>
      </c>
      <c r="Y458">
        <v>162.27000000000001</v>
      </c>
      <c r="Z458">
        <v>179.09</v>
      </c>
      <c r="AA458">
        <v>159.01</v>
      </c>
      <c r="AB458">
        <v>179.09</v>
      </c>
      <c r="AC458" s="1">
        <f>(Table2[[#This Row],[Close Price]]/Table2[[#This Row],[Day Low]])-1</f>
        <v>3.3506540046586597E-2</v>
      </c>
      <c r="AD458" s="1">
        <f>(Table2[[#This Row],[Day High]]/Table2[[#This Row],[Close Price]])-1</f>
        <v>5.7790106333794888E-3</v>
      </c>
      <c r="AE458" s="1">
        <f>(Table2[[#This Row],[Close Price]]/Table2[[#This Row],[Current Week Low]])-1</f>
        <v>6.6370863375854849E-2</v>
      </c>
      <c r="AF458" s="1">
        <f>(Table2[[#This Row],[Current Week High]]/Table2[[#This Row],[Close Price]])-1</f>
        <v>3.4963014331946374E-2</v>
      </c>
      <c r="AG458" s="1">
        <f>(Table2[[#This Row],[Close Price]]/Table2[[#This Row],[Current Month Low]])-1</f>
        <v>8.8233444437456843E-2</v>
      </c>
      <c r="AH458" s="1">
        <f>(Table2[[#This Row],[Current Month High]]/Table2[[#This Row],[Close Price]])-1</f>
        <v>3.4963014331946374E-2</v>
      </c>
      <c r="AI458">
        <v>3.4963014331946298</v>
      </c>
      <c r="AJ458">
        <v>34.139534883720899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0.01</v>
      </c>
      <c r="AM458" t="s">
        <v>3133</v>
      </c>
      <c r="AN458">
        <v>12.34</v>
      </c>
      <c r="AO458" t="s">
        <v>3133</v>
      </c>
      <c r="AP458">
        <v>3.8915566419390001E-2</v>
      </c>
      <c r="AQ458">
        <f>(Table2[[#This Row],[Sharpe Ratio]]-AVERAGE(Table2[Sharpe Ratio]))/_xlfn.STDEV.P(Table2[Sharpe Ratio])</f>
        <v>-0.29715118785871991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1.0516906624380531</v>
      </c>
      <c r="AS458">
        <f>_xlfn.RANK.AVG(Table2[[#This Row],[1Y Return vs Nifty Z-Score]],Table2[1Y Return vs Nifty Z-Score])</f>
        <v>533</v>
      </c>
      <c r="AT458">
        <f>_xlfn.RANK.AVG(Table2[[#This Row],[6M Return vs Nifty Z-Score]],Table2[6M Return vs Nifty Z-Score])</f>
        <v>356</v>
      </c>
      <c r="AU458">
        <f>_xlfn.RANK.AVG(Table2[[#This Row],[Sharpe Ratio Z-Score]],Table2[Sharpe Ratio Z-Score])</f>
        <v>422</v>
      </c>
      <c r="AV458">
        <f>(Table2[[#This Row],[Rank 1Y]]+Table2[[#This Row],[Rank 6M]]+Table2[[#This Row],[Rank Sharpe]])/3</f>
        <v>437</v>
      </c>
    </row>
    <row r="459" spans="1:48" x14ac:dyDescent="0.3">
      <c r="A459" t="s">
        <v>1155</v>
      </c>
      <c r="B459" t="s">
        <v>1156</v>
      </c>
      <c r="C459" t="s">
        <v>3092</v>
      </c>
      <c r="D459" t="s">
        <v>288</v>
      </c>
      <c r="E459">
        <v>10446.374696085</v>
      </c>
      <c r="F459">
        <v>2038.65</v>
      </c>
      <c r="G459">
        <v>25.940413054545001</v>
      </c>
      <c r="H459">
        <f>(Table2[[#This Row],[1Y Return vs Nifty]]-AVERAGE(Table2[1Y Return vs Nifty]))/_xlfn.STDEV.P(Table2[1Y Return vs Nifty])</f>
        <v>-0.12311632858647366</v>
      </c>
      <c r="I459">
        <v>0.385648940717709</v>
      </c>
      <c r="J459">
        <f>(Table2[[#This Row],[1M Return vs Nifty]]-AVERAGE(Table2[1M Return vs Nifty]))/_xlfn.STDEV.P(Table2[1M Return vs Nifty])</f>
        <v>6.773656184686086E-2</v>
      </c>
      <c r="K459">
        <v>9.6313039626051307</v>
      </c>
      <c r="L459">
        <f>(Table2[[#This Row],[6M Return vs Nifty]]-AVERAGE(Table2[6M Return vs Nifty]))/_xlfn.STDEV.P(Table2[6M Return vs Nifty])</f>
        <v>2.9547295737010624E-2</v>
      </c>
      <c r="M459">
        <v>-0.12424342196780599</v>
      </c>
      <c r="N459">
        <f>(Table2[[#This Row],[1W Return vs Nifty]]-AVERAGE(Table2[1W Return vs Nifty]))/_xlfn.STDEV.P(Table2[1W Return vs Nifty])</f>
        <v>6.3744050910056596E-2</v>
      </c>
      <c r="O459">
        <v>2059.9</v>
      </c>
      <c r="P459">
        <v>2010.9107892735799</v>
      </c>
      <c r="Q459">
        <v>1800.56209189026</v>
      </c>
      <c r="R459">
        <v>42.213431570476999</v>
      </c>
      <c r="S459" s="1">
        <f>(Table2[[#This Row],[Close Price]]-Table2[[#This Row],[20D EMA]])/Table2[[#This Row],[20D EMA]]</f>
        <v>-1.0316034758968881E-2</v>
      </c>
      <c r="T459" s="1">
        <f>(Table2[[#This Row],[Close Price]]-Table2[[#This Row],[50D EMA]])/Table2[[#This Row],[50D EMA]]</f>
        <v>1.3794351730760115E-2</v>
      </c>
      <c r="U459" s="1">
        <f>(Table2[[#This Row],[Close Price]]-Table2[[#This Row],[200D EMA]])/Table2[[#This Row],[200D EMA]]</f>
        <v>0.13222976823853455</v>
      </c>
      <c r="V459">
        <v>0.49758163862885901</v>
      </c>
      <c r="W459">
        <v>2009.55</v>
      </c>
      <c r="X459">
        <v>2053.1</v>
      </c>
      <c r="Y459">
        <v>2004.65</v>
      </c>
      <c r="Z459">
        <v>2137.8000000000002</v>
      </c>
      <c r="AA459">
        <v>1965.1</v>
      </c>
      <c r="AB459">
        <v>2139.9</v>
      </c>
      <c r="AC459" s="1">
        <f>(Table2[[#This Row],[Close Price]]/Table2[[#This Row],[Day Low]])-1</f>
        <v>1.4480853922520076E-2</v>
      </c>
      <c r="AD459" s="1">
        <f>(Table2[[#This Row],[Day High]]/Table2[[#This Row],[Close Price]])-1</f>
        <v>7.0880239374093712E-3</v>
      </c>
      <c r="AE459" s="1">
        <f>(Table2[[#This Row],[Close Price]]/Table2[[#This Row],[Current Week Low]])-1</f>
        <v>1.6960566682463263E-2</v>
      </c>
      <c r="AF459" s="1">
        <f>(Table2[[#This Row],[Current Week High]]/Table2[[#This Row],[Close Price]])-1</f>
        <v>4.8635126186447053E-2</v>
      </c>
      <c r="AG459" s="1">
        <f>(Table2[[#This Row],[Close Price]]/Table2[[#This Row],[Current Month Low]])-1</f>
        <v>3.7428120706325396E-2</v>
      </c>
      <c r="AH459" s="1">
        <f>(Table2[[#This Row],[Current Month High]]/Table2[[#This Row],[Close Price]])-1</f>
        <v>4.9665219630637969E-2</v>
      </c>
      <c r="AI459">
        <v>5.4742108748436298</v>
      </c>
      <c r="AJ459">
        <v>57.303240740740698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-0.09</v>
      </c>
      <c r="AM459" t="s">
        <v>3132</v>
      </c>
      <c r="AN459">
        <v>-0.65</v>
      </c>
      <c r="AO459" t="s">
        <v>3132</v>
      </c>
      <c r="AP459">
        <v>-6.3192550156831007E-2</v>
      </c>
      <c r="AQ459">
        <f>(Table2[[#This Row],[Sharpe Ratio]]-AVERAGE(Table2[Sharpe Ratio]))/_xlfn.STDEV.P(Table2[Sharpe Ratio])</f>
        <v>-1.4629198198590079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-1.4250082399515533</v>
      </c>
      <c r="AS459">
        <f>_xlfn.RANK.AVG(Table2[[#This Row],[1Y Return vs Nifty Z-Score]],Table2[1Y Return vs Nifty Z-Score])</f>
        <v>326</v>
      </c>
      <c r="AT459">
        <f>_xlfn.RANK.AVG(Table2[[#This Row],[6M Return vs Nifty Z-Score]],Table2[6M Return vs Nifty Z-Score])</f>
        <v>306</v>
      </c>
      <c r="AU459">
        <f>_xlfn.RANK.AVG(Table2[[#This Row],[Sharpe Ratio Z-Score]],Table2[Sharpe Ratio Z-Score])</f>
        <v>681</v>
      </c>
      <c r="AV459">
        <f>(Table2[[#This Row],[Rank 1Y]]+Table2[[#This Row],[Rank 6M]]+Table2[[#This Row],[Rank Sharpe]])/3</f>
        <v>437.66666666666669</v>
      </c>
    </row>
    <row r="460" spans="1:48" x14ac:dyDescent="0.3">
      <c r="A460" t="s">
        <v>1047</v>
      </c>
      <c r="B460" t="s">
        <v>1048</v>
      </c>
      <c r="C460" t="s">
        <v>3092</v>
      </c>
      <c r="D460" t="s">
        <v>288</v>
      </c>
      <c r="E460">
        <v>12604.358398875</v>
      </c>
      <c r="F460">
        <v>1241.25</v>
      </c>
      <c r="G460">
        <v>-10.5884739352399</v>
      </c>
      <c r="H460">
        <f>(Table2[[#This Row],[1Y Return vs Nifty]]-AVERAGE(Table2[1Y Return vs Nifty]))/_xlfn.STDEV.P(Table2[1Y Return vs Nifty])</f>
        <v>-0.67269708558080477</v>
      </c>
      <c r="I460">
        <v>-1.0147902612627699</v>
      </c>
      <c r="J460">
        <f>(Table2[[#This Row],[1M Return vs Nifty]]-AVERAGE(Table2[1M Return vs Nifty]))/_xlfn.STDEV.P(Table2[1M Return vs Nifty])</f>
        <v>-6.5983569772734271E-2</v>
      </c>
      <c r="K460">
        <v>-13.658538531416401</v>
      </c>
      <c r="L460">
        <f>(Table2[[#This Row],[6M Return vs Nifty]]-AVERAGE(Table2[6M Return vs Nifty]))/_xlfn.STDEV.P(Table2[6M Return vs Nifty])</f>
        <v>-0.72883783201586483</v>
      </c>
      <c r="M460">
        <v>3.8296512714330602</v>
      </c>
      <c r="N460">
        <f>(Table2[[#This Row],[1W Return vs Nifty]]-AVERAGE(Table2[1W Return vs Nifty]))/_xlfn.STDEV.P(Table2[1W Return vs Nifty])</f>
        <v>0.82838608302077665</v>
      </c>
      <c r="O460">
        <v>1201.3499999999999</v>
      </c>
      <c r="P460">
        <v>1230.2812800286799</v>
      </c>
      <c r="Q460">
        <v>1203.1321482968201</v>
      </c>
      <c r="R460">
        <v>68.819753455189201</v>
      </c>
      <c r="S460" s="1">
        <f>(Table2[[#This Row],[Close Price]]-Table2[[#This Row],[20D EMA]])/Table2[[#This Row],[20D EMA]]</f>
        <v>3.3212635784742241E-2</v>
      </c>
      <c r="T460" s="1">
        <f>(Table2[[#This Row],[Close Price]]-Table2[[#This Row],[50D EMA]])/Table2[[#This Row],[50D EMA]]</f>
        <v>8.9156196630614179E-3</v>
      </c>
      <c r="U460" s="1">
        <f>(Table2[[#This Row],[Close Price]]-Table2[[#This Row],[200D EMA]])/Table2[[#This Row],[200D EMA]]</f>
        <v>3.1682182008967469E-2</v>
      </c>
      <c r="V460">
        <v>0.83299507891791102</v>
      </c>
      <c r="W460">
        <v>1201.1500000000001</v>
      </c>
      <c r="X460">
        <v>1235</v>
      </c>
      <c r="Y460">
        <v>1214.2</v>
      </c>
      <c r="Z460">
        <v>1244.9000000000001</v>
      </c>
      <c r="AA460">
        <v>1143</v>
      </c>
      <c r="AB460">
        <v>1244.9000000000001</v>
      </c>
      <c r="AC460" s="1">
        <f>(Table2[[#This Row],[Close Price]]/Table2[[#This Row],[Day Low]])-1</f>
        <v>3.3384673021687572E-2</v>
      </c>
      <c r="AD460" s="1">
        <f>(Table2[[#This Row],[Day High]]/Table2[[#This Row],[Close Price]])-1</f>
        <v>-5.0352467270896595E-3</v>
      </c>
      <c r="AE460" s="1">
        <f>(Table2[[#This Row],[Close Price]]/Table2[[#This Row],[Current Week Low]])-1</f>
        <v>2.227804315598747E-2</v>
      </c>
      <c r="AF460" s="1">
        <f>(Table2[[#This Row],[Current Week High]]/Table2[[#This Row],[Close Price]])-1</f>
        <v>2.9405840886205237E-3</v>
      </c>
      <c r="AG460" s="1">
        <f>(Table2[[#This Row],[Close Price]]/Table2[[#This Row],[Current Month Low]])-1</f>
        <v>8.5958005249343827E-2</v>
      </c>
      <c r="AH460" s="1">
        <f>(Table2[[#This Row],[Current Month High]]/Table2[[#This Row],[Close Price]])-1</f>
        <v>2.9405840886205237E-3</v>
      </c>
      <c r="AI460">
        <v>32.849949647532704</v>
      </c>
      <c r="AJ460">
        <v>25.006294375346101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-0.14000000000000001</v>
      </c>
      <c r="AM460" t="s">
        <v>3132</v>
      </c>
      <c r="AN460">
        <v>8.06</v>
      </c>
      <c r="AO460" t="s">
        <v>3133</v>
      </c>
      <c r="AP460">
        <v>0.12124355377257</v>
      </c>
      <c r="AQ460">
        <f>(Table2[[#This Row],[Sharpe Ratio]]-AVERAGE(Table2[Sharpe Ratio]))/_xlfn.STDEV.P(Table2[Sharpe Ratio])</f>
        <v>0.64278765745736788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566</v>
      </c>
      <c r="AT460">
        <f>_xlfn.RANK.AVG(Table2[[#This Row],[6M Return vs Nifty Z-Score]],Table2[6M Return vs Nifty Z-Score])</f>
        <v>565</v>
      </c>
      <c r="AU460">
        <f>_xlfn.RANK.AVG(Table2[[#This Row],[Sharpe Ratio Z-Score]],Table2[Sharpe Ratio Z-Score])</f>
        <v>185</v>
      </c>
      <c r="AV460">
        <f>(Table2[[#This Row],[Rank 1Y]]+Table2[[#This Row],[Rank 6M]]+Table2[[#This Row],[Rank Sharpe]])/3</f>
        <v>438.66666666666669</v>
      </c>
    </row>
    <row r="461" spans="1:48" x14ac:dyDescent="0.3">
      <c r="A461" t="s">
        <v>603</v>
      </c>
      <c r="B461" t="s">
        <v>604</v>
      </c>
      <c r="C461" t="s">
        <v>3093</v>
      </c>
      <c r="D461" t="s">
        <v>400</v>
      </c>
      <c r="E461">
        <v>31342.2316851</v>
      </c>
      <c r="F461">
        <v>493.5</v>
      </c>
      <c r="G461">
        <v>-1.7877801666519799</v>
      </c>
      <c r="H461">
        <f>(Table2[[#This Row],[1Y Return vs Nifty]]-AVERAGE(Table2[1Y Return vs Nifty]))/_xlfn.STDEV.P(Table2[1Y Return vs Nifty])</f>
        <v>-0.54028976792099226</v>
      </c>
      <c r="I461">
        <v>-6.1515907919175596</v>
      </c>
      <c r="J461">
        <f>(Table2[[#This Row],[1M Return vs Nifty]]-AVERAGE(Table2[1M Return vs Nifty]))/_xlfn.STDEV.P(Table2[1M Return vs Nifty])</f>
        <v>-0.55646801357534315</v>
      </c>
      <c r="K461">
        <v>-16.369391399045199</v>
      </c>
      <c r="L461">
        <f>(Table2[[#This Row],[6M Return vs Nifty]]-AVERAGE(Table2[6M Return vs Nifty]))/_xlfn.STDEV.P(Table2[6M Return vs Nifty])</f>
        <v>-0.81711109959436612</v>
      </c>
      <c r="M461">
        <v>-7.2123159146988698</v>
      </c>
      <c r="N461">
        <f>(Table2[[#This Row],[1W Return vs Nifty]]-AVERAGE(Table2[1W Return vs Nifty]))/_xlfn.STDEV.P(Table2[1W Return vs Nifty])</f>
        <v>-1.307015307864926</v>
      </c>
      <c r="O461">
        <v>523.89</v>
      </c>
      <c r="P461">
        <v>517.41417171341595</v>
      </c>
      <c r="Q461">
        <v>478.85726584960503</v>
      </c>
      <c r="R461">
        <v>25.526602820457299</v>
      </c>
      <c r="S461" s="1">
        <f>(Table2[[#This Row],[Close Price]]-Table2[[#This Row],[20D EMA]])/Table2[[#This Row],[20D EMA]]</f>
        <v>-5.8008360533699795E-2</v>
      </c>
      <c r="T461" s="1">
        <f>(Table2[[#This Row],[Close Price]]-Table2[[#This Row],[50D EMA]])/Table2[[#This Row],[50D EMA]]</f>
        <v>-4.6218625273104184E-2</v>
      </c>
      <c r="U461" s="1">
        <f>(Table2[[#This Row],[Close Price]]-Table2[[#This Row],[200D EMA]])/Table2[[#This Row],[200D EMA]]</f>
        <v>3.0578494250087924E-2</v>
      </c>
      <c r="V461">
        <v>0.685860221884663</v>
      </c>
      <c r="W461">
        <v>490.45</v>
      </c>
      <c r="X461">
        <v>495.75</v>
      </c>
      <c r="Y461">
        <v>487.2</v>
      </c>
      <c r="Z461">
        <v>497.4</v>
      </c>
      <c r="AA461">
        <v>487.2</v>
      </c>
      <c r="AB461">
        <v>560</v>
      </c>
      <c r="AC461" s="1">
        <f>(Table2[[#This Row],[Close Price]]/Table2[[#This Row],[Day Low]])-1</f>
        <v>6.2187786726475291E-3</v>
      </c>
      <c r="AD461" s="1">
        <f>(Table2[[#This Row],[Day High]]/Table2[[#This Row],[Close Price]])-1</f>
        <v>4.5592705167172287E-3</v>
      </c>
      <c r="AE461" s="1">
        <f>(Table2[[#This Row],[Close Price]]/Table2[[#This Row],[Current Week Low]])-1</f>
        <v>1.2931034482758674E-2</v>
      </c>
      <c r="AF461" s="1">
        <f>(Table2[[#This Row],[Current Week High]]/Table2[[#This Row],[Close Price]])-1</f>
        <v>7.9027355623100259E-3</v>
      </c>
      <c r="AG461" s="1">
        <f>(Table2[[#This Row],[Close Price]]/Table2[[#This Row],[Current Month Low]])-1</f>
        <v>1.2931034482758674E-2</v>
      </c>
      <c r="AH461" s="1">
        <f>(Table2[[#This Row],[Current Month High]]/Table2[[#This Row],[Close Price]])-1</f>
        <v>0.13475177304964547</v>
      </c>
      <c r="AI461">
        <v>15.106382978723399</v>
      </c>
      <c r="AJ461">
        <v>35.205479452054703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-0.04</v>
      </c>
      <c r="AM461" t="s">
        <v>3132</v>
      </c>
      <c r="AN461">
        <v>-8.1</v>
      </c>
      <c r="AO461" t="s">
        <v>3132</v>
      </c>
      <c r="AP461">
        <v>0.10921456094903099</v>
      </c>
      <c r="AQ461">
        <f>(Table2[[#This Row],[Sharpe Ratio]]-AVERAGE(Table2[Sharpe Ratio]))/_xlfn.STDEV.P(Table2[Sharpe Ratio])</f>
        <v>0.50545261516647877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-2.7154315737891488</v>
      </c>
      <c r="AS461">
        <f>_xlfn.RANK.AVG(Table2[[#This Row],[1Y Return vs Nifty Z-Score]],Table2[1Y Return vs Nifty Z-Score])</f>
        <v>504</v>
      </c>
      <c r="AT461">
        <f>_xlfn.RANK.AVG(Table2[[#This Row],[6M Return vs Nifty Z-Score]],Table2[6M Return vs Nifty Z-Score])</f>
        <v>606</v>
      </c>
      <c r="AU461">
        <f>_xlfn.RANK.AVG(Table2[[#This Row],[Sharpe Ratio Z-Score]],Table2[Sharpe Ratio Z-Score])</f>
        <v>212</v>
      </c>
      <c r="AV461">
        <f>(Table2[[#This Row],[Rank 1Y]]+Table2[[#This Row],[Rank 6M]]+Table2[[#This Row],[Rank Sharpe]])/3</f>
        <v>440.66666666666669</v>
      </c>
    </row>
    <row r="462" spans="1:48" x14ac:dyDescent="0.3">
      <c r="A462" t="s">
        <v>1433</v>
      </c>
      <c r="B462" t="s">
        <v>1434</v>
      </c>
      <c r="C462" t="s">
        <v>3104</v>
      </c>
      <c r="D462" t="s">
        <v>1435</v>
      </c>
      <c r="E462">
        <v>7271.4557999999997</v>
      </c>
      <c r="F462">
        <v>950</v>
      </c>
      <c r="G462">
        <v>18.1656656430266</v>
      </c>
      <c r="H462">
        <f>(Table2[[#This Row],[1Y Return vs Nifty]]-AVERAGE(Table2[1Y Return vs Nifty]))/_xlfn.STDEV.P(Table2[1Y Return vs Nifty])</f>
        <v>-0.24008818072795496</v>
      </c>
      <c r="I462">
        <v>2.7749879001528401</v>
      </c>
      <c r="J462">
        <f>(Table2[[#This Row],[1M Return vs Nifty]]-AVERAGE(Table2[1M Return vs Nifty]))/_xlfn.STDEV.P(Table2[1M Return vs Nifty])</f>
        <v>0.29588121795735572</v>
      </c>
      <c r="K462">
        <v>-3.0227305467382699</v>
      </c>
      <c r="L462">
        <f>(Table2[[#This Row],[6M Return vs Nifty]]-AVERAGE(Table2[6M Return vs Nifty]))/_xlfn.STDEV.P(Table2[6M Return vs Nifty])</f>
        <v>-0.38250493606409025</v>
      </c>
      <c r="M462">
        <v>-2.19457252362136</v>
      </c>
      <c r="N462">
        <f>(Table2[[#This Row],[1W Return vs Nifty]]-AVERAGE(Table2[1W Return vs Nifty]))/_xlfn.STDEV.P(Table2[1W Return vs Nifty])</f>
        <v>-0.33663602346787175</v>
      </c>
      <c r="O462">
        <v>916.88</v>
      </c>
      <c r="P462">
        <v>868.76719020774897</v>
      </c>
      <c r="Q462">
        <v>788.90887228341296</v>
      </c>
      <c r="R462">
        <v>61.619600004580697</v>
      </c>
      <c r="S462" s="1">
        <f>(Table2[[#This Row],[Close Price]]-Table2[[#This Row],[20D EMA]])/Table2[[#This Row],[20D EMA]]</f>
        <v>3.6122502399441592E-2</v>
      </c>
      <c r="T462" s="1">
        <f>(Table2[[#This Row],[Close Price]]-Table2[[#This Row],[50D EMA]])/Table2[[#This Row],[50D EMA]]</f>
        <v>9.3503542384957894E-2</v>
      </c>
      <c r="U462" s="1">
        <f>(Table2[[#This Row],[Close Price]]-Table2[[#This Row],[200D EMA]])/Table2[[#This Row],[200D EMA]]</f>
        <v>0.20419484857652301</v>
      </c>
      <c r="V462">
        <v>1.3582616359465001</v>
      </c>
      <c r="W462">
        <v>937.15</v>
      </c>
      <c r="X462">
        <v>965.15</v>
      </c>
      <c r="Y462">
        <v>929.25</v>
      </c>
      <c r="Z462">
        <v>975</v>
      </c>
      <c r="AA462">
        <v>895.15</v>
      </c>
      <c r="AB462">
        <v>1034.9000000000001</v>
      </c>
      <c r="AC462" s="1">
        <f>(Table2[[#This Row],[Close Price]]/Table2[[#This Row],[Day Low]])-1</f>
        <v>1.371178573334042E-2</v>
      </c>
      <c r="AD462" s="1">
        <f>(Table2[[#This Row],[Day High]]/Table2[[#This Row],[Close Price]])-1</f>
        <v>1.594736842105271E-2</v>
      </c>
      <c r="AE462" s="1">
        <f>(Table2[[#This Row],[Close Price]]/Table2[[#This Row],[Current Week Low]])-1</f>
        <v>2.2329835889157934E-2</v>
      </c>
      <c r="AF462" s="1">
        <f>(Table2[[#This Row],[Current Week High]]/Table2[[#This Row],[Close Price]])-1</f>
        <v>2.6315789473684292E-2</v>
      </c>
      <c r="AG462" s="1">
        <f>(Table2[[#This Row],[Close Price]]/Table2[[#This Row],[Current Month Low]])-1</f>
        <v>6.1274646707255798E-2</v>
      </c>
      <c r="AH462" s="1">
        <f>(Table2[[#This Row],[Current Month High]]/Table2[[#This Row],[Close Price]])-1</f>
        <v>8.9368421052631764E-2</v>
      </c>
      <c r="AI462">
        <v>8.9368421052631692</v>
      </c>
      <c r="AJ462">
        <v>60.608622147083601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0.34</v>
      </c>
      <c r="AM462" t="s">
        <v>3133</v>
      </c>
      <c r="AN462">
        <v>4.2</v>
      </c>
      <c r="AO462" t="s">
        <v>3133</v>
      </c>
      <c r="AP462">
        <v>7.1285474359180003E-3</v>
      </c>
      <c r="AQ462">
        <f>(Table2[[#This Row],[Sharpe Ratio]]-AVERAGE(Table2[Sharpe Ratio]))/_xlfn.STDEV.P(Table2[Sharpe Ratio])</f>
        <v>-0.6600636661049305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-1.3234115884074917</v>
      </c>
      <c r="AS462">
        <f>_xlfn.RANK.AVG(Table2[[#This Row],[1Y Return vs Nifty Z-Score]],Table2[1Y Return vs Nifty Z-Score])</f>
        <v>363</v>
      </c>
      <c r="AT462">
        <f>_xlfn.RANK.AVG(Table2[[#This Row],[6M Return vs Nifty Z-Score]],Table2[6M Return vs Nifty Z-Score])</f>
        <v>444</v>
      </c>
      <c r="AU462">
        <f>_xlfn.RANK.AVG(Table2[[#This Row],[Sharpe Ratio Z-Score]],Table2[Sharpe Ratio Z-Score])</f>
        <v>516</v>
      </c>
      <c r="AV462">
        <f>(Table2[[#This Row],[Rank 1Y]]+Table2[[#This Row],[Rank 6M]]+Table2[[#This Row],[Rank Sharpe]])/3</f>
        <v>441</v>
      </c>
    </row>
    <row r="463" spans="1:48" x14ac:dyDescent="0.3">
      <c r="A463" t="s">
        <v>68</v>
      </c>
      <c r="B463" t="s">
        <v>69</v>
      </c>
      <c r="C463" t="s">
        <v>3095</v>
      </c>
      <c r="D463" t="s">
        <v>70</v>
      </c>
      <c r="E463">
        <v>359299.85331117501</v>
      </c>
      <c r="F463">
        <v>3151.75</v>
      </c>
      <c r="G463">
        <v>3.0113911305313801</v>
      </c>
      <c r="H463">
        <f>(Table2[[#This Row],[1Y Return vs Nifty]]-AVERAGE(Table2[1Y Return vs Nifty]))/_xlfn.STDEV.P(Table2[1Y Return vs Nifty])</f>
        <v>-0.46808575592388252</v>
      </c>
      <c r="I463">
        <v>3.6684593629675</v>
      </c>
      <c r="J463">
        <f>(Table2[[#This Row],[1M Return vs Nifty]]-AVERAGE(Table2[1M Return vs Nifty]))/_xlfn.STDEV.P(Table2[1M Return vs Nifty])</f>
        <v>0.38119382662824175</v>
      </c>
      <c r="K463">
        <v>-13.2017674763395</v>
      </c>
      <c r="L463">
        <f>(Table2[[#This Row],[6M Return vs Nifty]]-AVERAGE(Table2[6M Return vs Nifty]))/_xlfn.STDEV.P(Table2[6M Return vs Nifty])</f>
        <v>-0.71396403563672517</v>
      </c>
      <c r="M463">
        <v>1.60951639738551</v>
      </c>
      <c r="N463">
        <f>(Table2[[#This Row],[1W Return vs Nifty]]-AVERAGE(Table2[1W Return vs Nifty]))/_xlfn.STDEV.P(Table2[1W Return vs Nifty])</f>
        <v>0.39903513331416446</v>
      </c>
      <c r="O463">
        <v>3123.41</v>
      </c>
      <c r="P463">
        <v>3127.1183660922602</v>
      </c>
      <c r="Q463">
        <v>2992.4634224679398</v>
      </c>
      <c r="R463">
        <v>53.887916070308499</v>
      </c>
      <c r="S463" s="1">
        <f>(Table2[[#This Row],[Close Price]]-Table2[[#This Row],[20D EMA]])/Table2[[#This Row],[20D EMA]]</f>
        <v>9.0734165543428971E-3</v>
      </c>
      <c r="T463" s="1">
        <f>(Table2[[#This Row],[Close Price]]-Table2[[#This Row],[50D EMA]])/Table2[[#This Row],[50D EMA]]</f>
        <v>7.8767833590259063E-3</v>
      </c>
      <c r="U463" s="1">
        <f>(Table2[[#This Row],[Close Price]]-Table2[[#This Row],[200D EMA]])/Table2[[#This Row],[200D EMA]]</f>
        <v>5.3229247962099928E-2</v>
      </c>
      <c r="V463">
        <v>1.0498293261623699</v>
      </c>
      <c r="W463">
        <v>3134.1</v>
      </c>
      <c r="X463">
        <v>3178.1</v>
      </c>
      <c r="Y463">
        <v>3014</v>
      </c>
      <c r="Z463">
        <v>3169.85</v>
      </c>
      <c r="AA463">
        <v>2996.3</v>
      </c>
      <c r="AB463">
        <v>3258</v>
      </c>
      <c r="AC463" s="1">
        <f>(Table2[[#This Row],[Close Price]]/Table2[[#This Row],[Day Low]])-1</f>
        <v>5.6316007785328637E-3</v>
      </c>
      <c r="AD463" s="1">
        <f>(Table2[[#This Row],[Day High]]/Table2[[#This Row],[Close Price]])-1</f>
        <v>8.3604346791463779E-3</v>
      </c>
      <c r="AE463" s="1">
        <f>(Table2[[#This Row],[Close Price]]/Table2[[#This Row],[Current Week Low]])-1</f>
        <v>4.5703384207033793E-2</v>
      </c>
      <c r="AF463" s="1">
        <f>(Table2[[#This Row],[Current Week High]]/Table2[[#This Row],[Close Price]])-1</f>
        <v>5.7428412786546534E-3</v>
      </c>
      <c r="AG463" s="1">
        <f>(Table2[[#This Row],[Close Price]]/Table2[[#This Row],[Current Month Low]])-1</f>
        <v>5.1880652805126326E-2</v>
      </c>
      <c r="AH463" s="1">
        <f>(Table2[[#This Row],[Current Month High]]/Table2[[#This Row],[Close Price]])-1</f>
        <v>3.3711430157848721E-2</v>
      </c>
      <c r="AI463">
        <v>18.787974934560101</v>
      </c>
      <c r="AJ463">
        <v>47.140522875816998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-0.14000000000000001</v>
      </c>
      <c r="AM463" t="s">
        <v>3132</v>
      </c>
      <c r="AN463">
        <v>5.99</v>
      </c>
      <c r="AO463" t="s">
        <v>3133</v>
      </c>
      <c r="AP463">
        <v>7.8793845502845003E-2</v>
      </c>
      <c r="AQ463">
        <f>(Table2[[#This Row],[Sharpe Ratio]]-AVERAGE(Table2[Sharpe Ratio]))/_xlfn.STDEV.P(Table2[Sharpe Ratio])</f>
        <v>0.15813922795207749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469</v>
      </c>
      <c r="AT463">
        <f>_xlfn.RANK.AVG(Table2[[#This Row],[6M Return vs Nifty Z-Score]],Table2[6M Return vs Nifty Z-Score])</f>
        <v>556</v>
      </c>
      <c r="AU463">
        <f>_xlfn.RANK.AVG(Table2[[#This Row],[Sharpe Ratio Z-Score]],Table2[Sharpe Ratio Z-Score])</f>
        <v>300</v>
      </c>
      <c r="AV463">
        <f>(Table2[[#This Row],[Rank 1Y]]+Table2[[#This Row],[Rank 6M]]+Table2[[#This Row],[Rank Sharpe]])/3</f>
        <v>441.66666666666669</v>
      </c>
    </row>
    <row r="464" spans="1:48" x14ac:dyDescent="0.3">
      <c r="A464" t="s">
        <v>480</v>
      </c>
      <c r="B464" t="s">
        <v>481</v>
      </c>
      <c r="C464" t="s">
        <v>3096</v>
      </c>
      <c r="D464" t="s">
        <v>482</v>
      </c>
      <c r="E464">
        <v>42826.30184154</v>
      </c>
      <c r="F464">
        <v>651.35</v>
      </c>
      <c r="G464">
        <v>7.3136368204238398</v>
      </c>
      <c r="H464">
        <f>(Table2[[#This Row],[1Y Return vs Nifty]]-AVERAGE(Table2[1Y Return vs Nifty]))/_xlfn.STDEV.P(Table2[1Y Return vs Nifty])</f>
        <v>-0.4033580393721054</v>
      </c>
      <c r="I464">
        <v>3.1933604365709201</v>
      </c>
      <c r="J464">
        <f>(Table2[[#This Row],[1M Return vs Nifty]]-AVERAGE(Table2[1M Return vs Nifty]))/_xlfn.STDEV.P(Table2[1M Return vs Nifty])</f>
        <v>0.33582927893474995</v>
      </c>
      <c r="K464">
        <v>24.405865011413699</v>
      </c>
      <c r="L464">
        <f>(Table2[[#This Row],[6M Return vs Nifty]]-AVERAGE(Table2[6M Return vs Nifty]))/_xlfn.STDEV.P(Table2[6M Return vs Nifty])</f>
        <v>0.51065004992564889</v>
      </c>
      <c r="M464">
        <v>-1.1027101186888999</v>
      </c>
      <c r="N464">
        <f>(Table2[[#This Row],[1W Return vs Nifty]]-AVERAGE(Table2[1W Return vs Nifty]))/_xlfn.STDEV.P(Table2[1W Return vs Nifty])</f>
        <v>-0.12548121211533547</v>
      </c>
      <c r="O464">
        <v>593.03</v>
      </c>
      <c r="P464">
        <v>564.74156857583898</v>
      </c>
      <c r="Q464">
        <v>521.30718016397395</v>
      </c>
      <c r="R464">
        <v>76.770812764805697</v>
      </c>
      <c r="S464" s="1">
        <f>(Table2[[#This Row],[Close Price]]-Table2[[#This Row],[20D EMA]])/Table2[[#This Row],[20D EMA]]</f>
        <v>9.83424110078749E-2</v>
      </c>
      <c r="T464" s="1">
        <f>(Table2[[#This Row],[Close Price]]-Table2[[#This Row],[50D EMA]])/Table2[[#This Row],[50D EMA]]</f>
        <v>0.15335940586518101</v>
      </c>
      <c r="U464" s="1">
        <f>(Table2[[#This Row],[Close Price]]-Table2[[#This Row],[200D EMA]])/Table2[[#This Row],[200D EMA]]</f>
        <v>0.24945526320033018</v>
      </c>
      <c r="V464">
        <v>1.1852051645529</v>
      </c>
      <c r="W464">
        <v>642.70000000000005</v>
      </c>
      <c r="X464">
        <v>653.1</v>
      </c>
      <c r="Y464">
        <v>604.20000000000005</v>
      </c>
      <c r="Z464">
        <v>656</v>
      </c>
      <c r="AA464">
        <v>582</v>
      </c>
      <c r="AB464">
        <v>656</v>
      </c>
      <c r="AC464" s="1">
        <f>(Table2[[#This Row],[Close Price]]/Table2[[#This Row],[Day Low]])-1</f>
        <v>1.345884549556553E-2</v>
      </c>
      <c r="AD464" s="1">
        <f>(Table2[[#This Row],[Day High]]/Table2[[#This Row],[Close Price]])-1</f>
        <v>2.6867275658248868E-3</v>
      </c>
      <c r="AE464" s="1">
        <f>(Table2[[#This Row],[Close Price]]/Table2[[#This Row],[Current Week Low]])-1</f>
        <v>7.8037073816616953E-2</v>
      </c>
      <c r="AF464" s="1">
        <f>(Table2[[#This Row],[Current Week High]]/Table2[[#This Row],[Close Price]])-1</f>
        <v>7.1390189606201915E-3</v>
      </c>
      <c r="AG464" s="1">
        <f>(Table2[[#This Row],[Close Price]]/Table2[[#This Row],[Current Month Low]])-1</f>
        <v>0.11915807560137459</v>
      </c>
      <c r="AH464" s="1">
        <f>(Table2[[#This Row],[Current Month High]]/Table2[[#This Row],[Close Price]])-1</f>
        <v>7.1390189606201915E-3</v>
      </c>
      <c r="AI464">
        <v>0.71390189606201904</v>
      </c>
      <c r="AJ464">
        <v>54.696591853698997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0.24</v>
      </c>
      <c r="AM464" t="s">
        <v>3133</v>
      </c>
      <c r="AN464">
        <v>12.63</v>
      </c>
      <c r="AO464" t="s">
        <v>3133</v>
      </c>
      <c r="AP464">
        <v>-9.0221922184281003E-2</v>
      </c>
      <c r="AQ464">
        <f>(Table2[[#This Row],[Sharpe Ratio]]-AVERAGE(Table2[Sharpe Ratio]))/_xlfn.STDEV.P(Table2[Sharpe Ratio])</f>
        <v>-1.7715142304585401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-1.4538741530855821</v>
      </c>
      <c r="AS464">
        <f>_xlfn.RANK.AVG(Table2[[#This Row],[1Y Return vs Nifty Z-Score]],Table2[1Y Return vs Nifty Z-Score])</f>
        <v>432</v>
      </c>
      <c r="AT464">
        <f>_xlfn.RANK.AVG(Table2[[#This Row],[6M Return vs Nifty Z-Score]],Table2[6M Return vs Nifty Z-Score])</f>
        <v>184</v>
      </c>
      <c r="AU464">
        <f>_xlfn.RANK.AVG(Table2[[#This Row],[Sharpe Ratio Z-Score]],Table2[Sharpe Ratio Z-Score])</f>
        <v>712</v>
      </c>
      <c r="AV464">
        <f>(Table2[[#This Row],[Rank 1Y]]+Table2[[#This Row],[Rank 6M]]+Table2[[#This Row],[Rank Sharpe]])/3</f>
        <v>442.66666666666669</v>
      </c>
    </row>
    <row r="465" spans="1:48" x14ac:dyDescent="0.3">
      <c r="A465" t="s">
        <v>924</v>
      </c>
      <c r="B465" t="s">
        <v>925</v>
      </c>
      <c r="C465" t="s">
        <v>3092</v>
      </c>
      <c r="D465" t="s">
        <v>54</v>
      </c>
      <c r="E465">
        <v>15802.800695219999</v>
      </c>
      <c r="F465">
        <v>1510.55</v>
      </c>
      <c r="G465">
        <v>34.902366829779098</v>
      </c>
      <c r="H465">
        <f>(Table2[[#This Row],[1Y Return vs Nifty]]-AVERAGE(Table2[1Y Return vs Nifty]))/_xlfn.STDEV.P(Table2[1Y Return vs Nifty])</f>
        <v>1.1717161996436687E-2</v>
      </c>
      <c r="I465">
        <v>-7.77855496714513</v>
      </c>
      <c r="J465">
        <f>(Table2[[#This Row],[1M Return vs Nifty]]-AVERAGE(Table2[1M Return vs Nifty]))/_xlfn.STDEV.P(Table2[1M Return vs Nifty])</f>
        <v>-0.71181775196036534</v>
      </c>
      <c r="K465">
        <v>-7.4497199732428596</v>
      </c>
      <c r="L465">
        <f>(Table2[[#This Row],[6M Return vs Nifty]]-AVERAGE(Table2[6M Return vs Nifty]))/_xlfn.STDEV.P(Table2[6M Return vs Nifty])</f>
        <v>-0.52666061005124332</v>
      </c>
      <c r="M465">
        <v>4.0468622373119802E-2</v>
      </c>
      <c r="N465">
        <f>(Table2[[#This Row],[1W Return vs Nifty]]-AVERAGE(Table2[1W Return vs Nifty]))/_xlfn.STDEV.P(Table2[1W Return vs Nifty])</f>
        <v>9.5597643902344098E-2</v>
      </c>
      <c r="O465">
        <v>1604.55</v>
      </c>
      <c r="P465">
        <v>1592.8496903242899</v>
      </c>
      <c r="Q465">
        <v>1436.5892050311199</v>
      </c>
      <c r="R465">
        <v>24.3655933740927</v>
      </c>
      <c r="S465" s="1">
        <f>(Table2[[#This Row],[Close Price]]-Table2[[#This Row],[20D EMA]])/Table2[[#This Row],[20D EMA]]</f>
        <v>-5.8583403446449162E-2</v>
      </c>
      <c r="T465" s="1">
        <f>(Table2[[#This Row],[Close Price]]-Table2[[#This Row],[50D EMA]])/Table2[[#This Row],[50D EMA]]</f>
        <v>-5.1668208760824418E-2</v>
      </c>
      <c r="U465" s="1">
        <f>(Table2[[#This Row],[Close Price]]-Table2[[#This Row],[200D EMA]])/Table2[[#This Row],[200D EMA]]</f>
        <v>5.1483607638049766E-2</v>
      </c>
      <c r="V465">
        <v>0.50838930444175001</v>
      </c>
      <c r="W465">
        <v>1486.05</v>
      </c>
      <c r="X465">
        <v>1513</v>
      </c>
      <c r="Y465">
        <v>1478.7</v>
      </c>
      <c r="Z465">
        <v>1546.35</v>
      </c>
      <c r="AA465">
        <v>1478.7</v>
      </c>
      <c r="AB465">
        <v>1655.1</v>
      </c>
      <c r="AC465" s="1">
        <f>(Table2[[#This Row],[Close Price]]/Table2[[#This Row],[Day Low]])-1</f>
        <v>1.648665926449322E-2</v>
      </c>
      <c r="AD465" s="1">
        <f>(Table2[[#This Row],[Day High]]/Table2[[#This Row],[Close Price]])-1</f>
        <v>1.6219257886200822E-3</v>
      </c>
      <c r="AE465" s="1">
        <f>(Table2[[#This Row],[Close Price]]/Table2[[#This Row],[Current Week Low]])-1</f>
        <v>2.1539189828903682E-2</v>
      </c>
      <c r="AF465" s="1">
        <f>(Table2[[#This Row],[Current Week High]]/Table2[[#This Row],[Close Price]])-1</f>
        <v>2.3699976829631542E-2</v>
      </c>
      <c r="AG465" s="1">
        <f>(Table2[[#This Row],[Close Price]]/Table2[[#This Row],[Current Month Low]])-1</f>
        <v>2.1539189828903682E-2</v>
      </c>
      <c r="AH465" s="1">
        <f>(Table2[[#This Row],[Current Month High]]/Table2[[#This Row],[Close Price]])-1</f>
        <v>9.5693621528582185E-2</v>
      </c>
      <c r="AI465">
        <v>19.0956936215285</v>
      </c>
      <c r="AJ465">
        <v>67.829565024165305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-0.1</v>
      </c>
      <c r="AM465" t="s">
        <v>3132</v>
      </c>
      <c r="AN465">
        <v>-10.87</v>
      </c>
      <c r="AO465" t="s">
        <v>3132</v>
      </c>
      <c r="AQ465">
        <f>(Table2[[#This Row],[Sharpe Ratio]]-AVERAGE(Table2[Sharpe Ratio]))/_xlfn.STDEV.P(Table2[Sharpe Ratio])</f>
        <v>-0.74145031068490286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-1.8726138667977308</v>
      </c>
      <c r="AS465">
        <f>_xlfn.RANK.AVG(Table2[[#This Row],[1Y Return vs Nifty Z-Score]],Table2[1Y Return vs Nifty Z-Score])</f>
        <v>291</v>
      </c>
      <c r="AT465">
        <f>_xlfn.RANK.AVG(Table2[[#This Row],[6M Return vs Nifty Z-Score]],Table2[6M Return vs Nifty Z-Score])</f>
        <v>488</v>
      </c>
      <c r="AU465">
        <f>_xlfn.RANK.AVG(Table2[[#This Row],[Sharpe Ratio Z-Score]],Table2[Sharpe Ratio Z-Score])</f>
        <v>550.5</v>
      </c>
      <c r="AV465">
        <f>(Table2[[#This Row],[Rank 1Y]]+Table2[[#This Row],[Rank 6M]]+Table2[[#This Row],[Rank Sharpe]])/3</f>
        <v>443.16666666666669</v>
      </c>
    </row>
    <row r="466" spans="1:48" x14ac:dyDescent="0.3">
      <c r="A466" t="s">
        <v>194</v>
      </c>
      <c r="B466" t="s">
        <v>195</v>
      </c>
      <c r="C466" t="s">
        <v>3092</v>
      </c>
      <c r="D466" t="s">
        <v>196</v>
      </c>
      <c r="E466">
        <v>129840.682478</v>
      </c>
      <c r="F466">
        <v>4891</v>
      </c>
      <c r="G466">
        <v>5.7894813473811801</v>
      </c>
      <c r="H466">
        <f>(Table2[[#This Row],[1Y Return vs Nifty]]-AVERAGE(Table2[1Y Return vs Nifty]))/_xlfn.STDEV.P(Table2[1Y Return vs Nifty])</f>
        <v>-0.42628911085222138</v>
      </c>
      <c r="I466">
        <v>5.9756306765779996</v>
      </c>
      <c r="J466">
        <f>(Table2[[#This Row],[1M Return vs Nifty]]-AVERAGE(Table2[1M Return vs Nifty]))/_xlfn.STDEV.P(Table2[1M Return vs Nifty])</f>
        <v>0.60149275234286959</v>
      </c>
      <c r="K466">
        <v>18.136256929216401</v>
      </c>
      <c r="L466">
        <f>(Table2[[#This Row],[6M Return vs Nifty]]-AVERAGE(Table2[6M Return vs Nifty]))/_xlfn.STDEV.P(Table2[6M Return vs Nifty])</f>
        <v>0.30649334394542588</v>
      </c>
      <c r="M466">
        <v>-2.68217357972512</v>
      </c>
      <c r="N466">
        <f>(Table2[[#This Row],[1W Return vs Nifty]]-AVERAGE(Table2[1W Return vs Nifty]))/_xlfn.STDEV.P(Table2[1W Return vs Nifty])</f>
        <v>-0.43093298666742041</v>
      </c>
      <c r="O466">
        <v>4778.51</v>
      </c>
      <c r="P466">
        <v>4585.5713278778803</v>
      </c>
      <c r="Q466">
        <v>4075.47359589711</v>
      </c>
      <c r="R466">
        <v>58.644671478948702</v>
      </c>
      <c r="S466" s="1">
        <f>(Table2[[#This Row],[Close Price]]-Table2[[#This Row],[20D EMA]])/Table2[[#This Row],[20D EMA]]</f>
        <v>2.3540810838524932E-2</v>
      </c>
      <c r="T466" s="1">
        <f>(Table2[[#This Row],[Close Price]]-Table2[[#This Row],[50D EMA]])/Table2[[#This Row],[50D EMA]]</f>
        <v>6.6606459758955822E-2</v>
      </c>
      <c r="U466" s="1">
        <f>(Table2[[#This Row],[Close Price]]-Table2[[#This Row],[200D EMA]])/Table2[[#This Row],[200D EMA]]</f>
        <v>0.20010592264023069</v>
      </c>
      <c r="V466">
        <v>1.18509968407484</v>
      </c>
      <c r="W466">
        <v>4803.05</v>
      </c>
      <c r="X466">
        <v>4919.95</v>
      </c>
      <c r="Y466">
        <v>4777.55</v>
      </c>
      <c r="Z466">
        <v>4905</v>
      </c>
      <c r="AA466">
        <v>4777.55</v>
      </c>
      <c r="AB466">
        <v>5024.8500000000004</v>
      </c>
      <c r="AC466" s="1">
        <f>(Table2[[#This Row],[Close Price]]/Table2[[#This Row],[Day Low]])-1</f>
        <v>1.8311281373293964E-2</v>
      </c>
      <c r="AD466" s="1">
        <f>(Table2[[#This Row],[Day High]]/Table2[[#This Row],[Close Price]])-1</f>
        <v>5.9190349621753846E-3</v>
      </c>
      <c r="AE466" s="1">
        <f>(Table2[[#This Row],[Close Price]]/Table2[[#This Row],[Current Week Low]])-1</f>
        <v>2.374648093688192E-2</v>
      </c>
      <c r="AF466" s="1">
        <f>(Table2[[#This Row],[Current Week High]]/Table2[[#This Row],[Close Price]])-1</f>
        <v>2.8624003271313647E-3</v>
      </c>
      <c r="AG466" s="1">
        <f>(Table2[[#This Row],[Close Price]]/Table2[[#This Row],[Current Month Low]])-1</f>
        <v>2.374648093688192E-2</v>
      </c>
      <c r="AH466" s="1">
        <f>(Table2[[#This Row],[Current Month High]]/Table2[[#This Row],[Close Price]])-1</f>
        <v>2.73665916990391E-2</v>
      </c>
      <c r="AI466">
        <v>2.73665916990391</v>
      </c>
      <c r="AJ466">
        <v>48.4235122750584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0.03</v>
      </c>
      <c r="AM466" t="s">
        <v>3133</v>
      </c>
      <c r="AN466">
        <v>7.57</v>
      </c>
      <c r="AO466" t="s">
        <v>3133</v>
      </c>
      <c r="AP466">
        <v>-4.0244071058880997E-2</v>
      </c>
      <c r="AQ466">
        <f>(Table2[[#This Row],[Sharpe Ratio]]-AVERAGE(Table2[Sharpe Ratio]))/_xlfn.STDEV.P(Table2[Sharpe Ratio])</f>
        <v>-1.2009169744286521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-1.1501529756599984</v>
      </c>
      <c r="AS466">
        <f>_xlfn.RANK.AVG(Table2[[#This Row],[1Y Return vs Nifty Z-Score]],Table2[1Y Return vs Nifty Z-Score])</f>
        <v>449</v>
      </c>
      <c r="AT466">
        <f>_xlfn.RANK.AVG(Table2[[#This Row],[6M Return vs Nifty Z-Score]],Table2[6M Return vs Nifty Z-Score])</f>
        <v>240</v>
      </c>
      <c r="AU466">
        <f>_xlfn.RANK.AVG(Table2[[#This Row],[Sharpe Ratio Z-Score]],Table2[Sharpe Ratio Z-Score])</f>
        <v>642</v>
      </c>
      <c r="AV466">
        <f>(Table2[[#This Row],[Rank 1Y]]+Table2[[#This Row],[Rank 6M]]+Table2[[#This Row],[Rank Sharpe]])/3</f>
        <v>443.66666666666669</v>
      </c>
    </row>
    <row r="467" spans="1:48" x14ac:dyDescent="0.3">
      <c r="A467" t="s">
        <v>1235</v>
      </c>
      <c r="B467" t="s">
        <v>1236</v>
      </c>
      <c r="C467" t="s">
        <v>3102</v>
      </c>
      <c r="D467" t="s">
        <v>302</v>
      </c>
      <c r="E467">
        <v>9070.91119119</v>
      </c>
      <c r="F467">
        <v>735.1</v>
      </c>
      <c r="G467">
        <v>11.027053640375399</v>
      </c>
      <c r="H467">
        <f>(Table2[[#This Row],[1Y Return vs Nifty]]-AVERAGE(Table2[1Y Return vs Nifty]))/_xlfn.STDEV.P(Table2[1Y Return vs Nifty])</f>
        <v>-0.34748931204090677</v>
      </c>
      <c r="I467">
        <v>-0.47095692792945398</v>
      </c>
      <c r="J467">
        <f>(Table2[[#This Row],[1M Return vs Nifty]]-AVERAGE(Table2[1M Return vs Nifty]))/_xlfn.STDEV.P(Table2[1M Return vs Nifty])</f>
        <v>-1.4055956771318271E-2</v>
      </c>
      <c r="K467">
        <v>1.14986351871297</v>
      </c>
      <c r="L467">
        <f>(Table2[[#This Row],[6M Return vs Nifty]]-AVERAGE(Table2[6M Return vs Nifty]))/_xlfn.STDEV.P(Table2[6M Return vs Nifty])</f>
        <v>-0.24663311622673265</v>
      </c>
      <c r="M467">
        <v>0.37220481304051101</v>
      </c>
      <c r="N467">
        <f>(Table2[[#This Row],[1W Return vs Nifty]]-AVERAGE(Table2[1W Return vs Nifty]))/_xlfn.STDEV.P(Table2[1W Return vs Nifty])</f>
        <v>0.15975196631764418</v>
      </c>
      <c r="O467">
        <v>722.8</v>
      </c>
      <c r="P467">
        <v>702.45786118370097</v>
      </c>
      <c r="Q467">
        <v>655.04997395036605</v>
      </c>
      <c r="R467">
        <v>54.012735448363301</v>
      </c>
      <c r="S467" s="1">
        <f>(Table2[[#This Row],[Close Price]]-Table2[[#This Row],[20D EMA]])/Table2[[#This Row],[20D EMA]]</f>
        <v>1.7017155506364234E-2</v>
      </c>
      <c r="T467" s="1">
        <f>(Table2[[#This Row],[Close Price]]-Table2[[#This Row],[50D EMA]])/Table2[[#This Row],[50D EMA]]</f>
        <v>4.6468465398471423E-2</v>
      </c>
      <c r="U467" s="1">
        <f>(Table2[[#This Row],[Close Price]]-Table2[[#This Row],[200D EMA]])/Table2[[#This Row],[200D EMA]]</f>
        <v>0.12220445650410706</v>
      </c>
      <c r="V467">
        <v>1.30811303815237</v>
      </c>
      <c r="W467">
        <v>725.05</v>
      </c>
      <c r="X467">
        <v>739.9</v>
      </c>
      <c r="Y467">
        <v>710.1</v>
      </c>
      <c r="Z467">
        <v>739.9</v>
      </c>
      <c r="AA467">
        <v>674</v>
      </c>
      <c r="AB467">
        <v>806.9</v>
      </c>
      <c r="AC467" s="1">
        <f>(Table2[[#This Row],[Close Price]]/Table2[[#This Row],[Day Low]])-1</f>
        <v>1.386111302668791E-2</v>
      </c>
      <c r="AD467" s="1">
        <f>(Table2[[#This Row],[Day High]]/Table2[[#This Row],[Close Price]])-1</f>
        <v>6.5297238470956032E-3</v>
      </c>
      <c r="AE467" s="1">
        <f>(Table2[[#This Row],[Close Price]]/Table2[[#This Row],[Current Week Low]])-1</f>
        <v>3.5206308970567424E-2</v>
      </c>
      <c r="AF467" s="1">
        <f>(Table2[[#This Row],[Current Week High]]/Table2[[#This Row],[Close Price]])-1</f>
        <v>6.5297238470956032E-3</v>
      </c>
      <c r="AG467" s="1">
        <f>(Table2[[#This Row],[Close Price]]/Table2[[#This Row],[Current Month Low]])-1</f>
        <v>9.0652818991098005E-2</v>
      </c>
      <c r="AH467" s="1">
        <f>(Table2[[#This Row],[Current Month High]]/Table2[[#This Row],[Close Price]])-1</f>
        <v>9.7673785879472064E-2</v>
      </c>
      <c r="AI467">
        <v>13.9572847231669</v>
      </c>
      <c r="AJ467">
        <v>45.853174603174601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0.18</v>
      </c>
      <c r="AM467" t="s">
        <v>3133</v>
      </c>
      <c r="AN467">
        <v>1.45</v>
      </c>
      <c r="AO467" t="s">
        <v>3133</v>
      </c>
      <c r="AQ467">
        <f>(Table2[[#This Row],[Sharpe Ratio]]-AVERAGE(Table2[Sharpe Ratio]))/_xlfn.STDEV.P(Table2[Sharpe Ratio])</f>
        <v>-0.74145031068490286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-1.1898767294062165</v>
      </c>
      <c r="AS467">
        <f>_xlfn.RANK.AVG(Table2[[#This Row],[1Y Return vs Nifty Z-Score]],Table2[1Y Return vs Nifty Z-Score])</f>
        <v>399</v>
      </c>
      <c r="AT467">
        <f>_xlfn.RANK.AVG(Table2[[#This Row],[6M Return vs Nifty Z-Score]],Table2[6M Return vs Nifty Z-Score])</f>
        <v>385</v>
      </c>
      <c r="AU467">
        <f>_xlfn.RANK.AVG(Table2[[#This Row],[Sharpe Ratio Z-Score]],Table2[Sharpe Ratio Z-Score])</f>
        <v>550.5</v>
      </c>
      <c r="AV467">
        <f>(Table2[[#This Row],[Rank 1Y]]+Table2[[#This Row],[Rank 6M]]+Table2[[#This Row],[Rank Sharpe]])/3</f>
        <v>444.83333333333331</v>
      </c>
    </row>
    <row r="468" spans="1:48" x14ac:dyDescent="0.3">
      <c r="A468" t="s">
        <v>851</v>
      </c>
      <c r="B468" t="s">
        <v>852</v>
      </c>
      <c r="C468" t="s">
        <v>3089</v>
      </c>
      <c r="D468" t="s">
        <v>27</v>
      </c>
      <c r="E468">
        <v>17840.670436601999</v>
      </c>
      <c r="F468">
        <v>91.26</v>
      </c>
      <c r="G468">
        <v>-6.6435898507336804</v>
      </c>
      <c r="H468">
        <f>(Table2[[#This Row],[1Y Return vs Nifty]]-AVERAGE(Table2[1Y Return vs Nifty]))/_xlfn.STDEV.P(Table2[1Y Return vs Nifty])</f>
        <v>-0.61334591011180972</v>
      </c>
      <c r="I468">
        <v>24.312166214179701</v>
      </c>
      <c r="J468">
        <f>(Table2[[#This Row],[1M Return vs Nifty]]-AVERAGE(Table2[1M Return vs Nifty]))/_xlfn.STDEV.P(Table2[1M Return vs Nifty])</f>
        <v>2.3523463003354954</v>
      </c>
      <c r="K468">
        <v>-10.43905052375</v>
      </c>
      <c r="L468">
        <f>(Table2[[#This Row],[6M Return vs Nifty]]-AVERAGE(Table2[6M Return vs Nifty]))/_xlfn.STDEV.P(Table2[6M Return vs Nifty])</f>
        <v>-0.62400192234323859</v>
      </c>
      <c r="M468">
        <v>-3.0183982857551199</v>
      </c>
      <c r="N468">
        <f>(Table2[[#This Row],[1W Return vs Nifty]]-AVERAGE(Table2[1W Return vs Nifty]))/_xlfn.STDEV.P(Table2[1W Return vs Nifty])</f>
        <v>-0.49595534118123685</v>
      </c>
      <c r="O468">
        <v>92.33</v>
      </c>
      <c r="P468">
        <v>87.297421197163601</v>
      </c>
      <c r="Q468">
        <v>84.651808427296601</v>
      </c>
      <c r="R468">
        <v>44.1546873866209</v>
      </c>
      <c r="S468" s="1">
        <f>(Table2[[#This Row],[Close Price]]-Table2[[#This Row],[20D EMA]])/Table2[[#This Row],[20D EMA]]</f>
        <v>-1.1588866024044115E-2</v>
      </c>
      <c r="T468" s="1">
        <f>(Table2[[#This Row],[Close Price]]-Table2[[#This Row],[50D EMA]])/Table2[[#This Row],[50D EMA]]</f>
        <v>4.5391705144265514E-2</v>
      </c>
      <c r="U468" s="1">
        <f>(Table2[[#This Row],[Close Price]]-Table2[[#This Row],[200D EMA]])/Table2[[#This Row],[200D EMA]]</f>
        <v>7.8063206155588094E-2</v>
      </c>
      <c r="V468">
        <v>0.68543995523714396</v>
      </c>
      <c r="W468">
        <v>91.36</v>
      </c>
      <c r="X468">
        <v>93.22</v>
      </c>
      <c r="Y468">
        <v>90.54</v>
      </c>
      <c r="Z468">
        <v>92.9</v>
      </c>
      <c r="AA468">
        <v>89</v>
      </c>
      <c r="AB468">
        <v>99.95</v>
      </c>
      <c r="AC468" s="1">
        <f>(Table2[[#This Row],[Close Price]]/Table2[[#This Row],[Day Low]])-1</f>
        <v>-1.0945709281960925E-3</v>
      </c>
      <c r="AD468" s="1">
        <f>(Table2[[#This Row],[Day High]]/Table2[[#This Row],[Close Price]])-1</f>
        <v>2.147709840017531E-2</v>
      </c>
      <c r="AE468" s="1">
        <f>(Table2[[#This Row],[Close Price]]/Table2[[#This Row],[Current Week Low]])-1</f>
        <v>7.9522862823060425E-3</v>
      </c>
      <c r="AF468" s="1">
        <f>(Table2[[#This Row],[Current Week High]]/Table2[[#This Row],[Close Price]])-1</f>
        <v>1.7970633355248733E-2</v>
      </c>
      <c r="AG468" s="1">
        <f>(Table2[[#This Row],[Close Price]]/Table2[[#This Row],[Current Month Low]])-1</f>
        <v>2.539325842696627E-2</v>
      </c>
      <c r="AH468" s="1">
        <f>(Table2[[#This Row],[Current Month High]]/Table2[[#This Row],[Close Price]])-1</f>
        <v>9.5222441376287437E-2</v>
      </c>
      <c r="AI468">
        <v>22.068814376506602</v>
      </c>
      <c r="AJ468">
        <v>40.292083013066801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0.1</v>
      </c>
      <c r="AM468" t="s">
        <v>3133</v>
      </c>
      <c r="AN468">
        <v>-13.96</v>
      </c>
      <c r="AO468" t="s">
        <v>3132</v>
      </c>
      <c r="AP468">
        <v>8.4719925273510993E-2</v>
      </c>
      <c r="AQ468">
        <f>(Table2[[#This Row],[Sharpe Ratio]]-AVERAGE(Table2[Sharpe Ratio]))/_xlfn.STDEV.P(Table2[Sharpe Ratio])</f>
        <v>0.22579729607653365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0.84484042277574389</v>
      </c>
      <c r="AS468">
        <f>_xlfn.RANK.AVG(Table2[[#This Row],[1Y Return vs Nifty Z-Score]],Table2[1Y Return vs Nifty Z-Score])</f>
        <v>534</v>
      </c>
      <c r="AT468">
        <f>_xlfn.RANK.AVG(Table2[[#This Row],[6M Return vs Nifty Z-Score]],Table2[6M Return vs Nifty Z-Score])</f>
        <v>523</v>
      </c>
      <c r="AU468">
        <f>_xlfn.RANK.AVG(Table2[[#This Row],[Sharpe Ratio Z-Score]],Table2[Sharpe Ratio Z-Score])</f>
        <v>281</v>
      </c>
      <c r="AV468">
        <f>(Table2[[#This Row],[Rank 1Y]]+Table2[[#This Row],[Rank 6M]]+Table2[[#This Row],[Rank Sharpe]])/3</f>
        <v>446</v>
      </c>
    </row>
    <row r="469" spans="1:48" x14ac:dyDescent="0.3">
      <c r="A469" t="s">
        <v>1187</v>
      </c>
      <c r="B469" t="s">
        <v>1188</v>
      </c>
      <c r="C469" t="s">
        <v>3102</v>
      </c>
      <c r="D469" t="s">
        <v>377</v>
      </c>
      <c r="E469">
        <v>9840.6175405100003</v>
      </c>
      <c r="F469">
        <v>667.1</v>
      </c>
      <c r="G469">
        <v>-0.672199405199428</v>
      </c>
      <c r="H469">
        <f>(Table2[[#This Row],[1Y Return vs Nifty]]-AVERAGE(Table2[1Y Return vs Nifty]))/_xlfn.STDEV.P(Table2[1Y Return vs Nifty])</f>
        <v>-0.52350574382688686</v>
      </c>
      <c r="I469">
        <v>-2.3481747871499201</v>
      </c>
      <c r="J469">
        <f>(Table2[[#This Row],[1M Return vs Nifty]]-AVERAGE(Table2[1M Return vs Nifty]))/_xlfn.STDEV.P(Table2[1M Return vs Nifty])</f>
        <v>-0.19330102421774811</v>
      </c>
      <c r="K469">
        <v>-9.1192744740147198</v>
      </c>
      <c r="L469">
        <f>(Table2[[#This Row],[6M Return vs Nifty]]-AVERAGE(Table2[6M Return vs Nifty]))/_xlfn.STDEV.P(Table2[6M Return vs Nifty])</f>
        <v>-0.58102616892882175</v>
      </c>
      <c r="M469">
        <v>-1.0461951833607499</v>
      </c>
      <c r="N469">
        <f>(Table2[[#This Row],[1W Return vs Nifty]]-AVERAGE(Table2[1W Return vs Nifty]))/_xlfn.STDEV.P(Table2[1W Return vs Nifty])</f>
        <v>-0.11455181253723162</v>
      </c>
      <c r="O469">
        <v>677.04</v>
      </c>
      <c r="P469">
        <v>681.47470271084899</v>
      </c>
      <c r="Q469">
        <v>672.02831416991603</v>
      </c>
      <c r="R469">
        <v>47.061309940837099</v>
      </c>
      <c r="S469" s="1">
        <f>(Table2[[#This Row],[Close Price]]-Table2[[#This Row],[20D EMA]])/Table2[[#This Row],[20D EMA]]</f>
        <v>-1.4681555004135562E-2</v>
      </c>
      <c r="T469" s="1">
        <f>(Table2[[#This Row],[Close Price]]-Table2[[#This Row],[50D EMA]])/Table2[[#This Row],[50D EMA]]</f>
        <v>-2.1093523580064832E-2</v>
      </c>
      <c r="U469" s="1">
        <f>(Table2[[#This Row],[Close Price]]-Table2[[#This Row],[200D EMA]])/Table2[[#This Row],[200D EMA]]</f>
        <v>-7.3334918574129142E-3</v>
      </c>
      <c r="V469">
        <v>0.70961332202377103</v>
      </c>
      <c r="W469">
        <v>668.2</v>
      </c>
      <c r="X469">
        <v>676.45</v>
      </c>
      <c r="Y469">
        <v>654.1</v>
      </c>
      <c r="Z469">
        <v>677.8</v>
      </c>
      <c r="AA469">
        <v>639.20000000000005</v>
      </c>
      <c r="AB469">
        <v>720.5</v>
      </c>
      <c r="AC469" s="1">
        <f>(Table2[[#This Row],[Close Price]]/Table2[[#This Row],[Day Low]])-1</f>
        <v>-1.646213708470512E-3</v>
      </c>
      <c r="AD469" s="1">
        <f>(Table2[[#This Row],[Day High]]/Table2[[#This Row],[Close Price]])-1</f>
        <v>1.4015889671713522E-2</v>
      </c>
      <c r="AE469" s="1">
        <f>(Table2[[#This Row],[Close Price]]/Table2[[#This Row],[Current Week Low]])-1</f>
        <v>1.9874636905671927E-2</v>
      </c>
      <c r="AF469" s="1">
        <f>(Table2[[#This Row],[Current Week High]]/Table2[[#This Row],[Close Price]])-1</f>
        <v>1.6039574276720092E-2</v>
      </c>
      <c r="AG469" s="1">
        <f>(Table2[[#This Row],[Close Price]]/Table2[[#This Row],[Current Month Low]])-1</f>
        <v>4.3648310387985001E-2</v>
      </c>
      <c r="AH469" s="1">
        <f>(Table2[[#This Row],[Current Month High]]/Table2[[#This Row],[Close Price]])-1</f>
        <v>8.0047968820266879E-2</v>
      </c>
      <c r="AI469">
        <v>22.155598860740501</v>
      </c>
      <c r="AJ469">
        <v>25.3947368421052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0</v>
      </c>
      <c r="AM469" t="s">
        <v>3134</v>
      </c>
      <c r="AN469">
        <v>0.01</v>
      </c>
      <c r="AO469" t="s">
        <v>3133</v>
      </c>
      <c r="AP469">
        <v>6.7416263817126995E-2</v>
      </c>
      <c r="AQ469">
        <f>(Table2[[#This Row],[Sharpe Ratio]]-AVERAGE(Table2[Sharpe Ratio]))/_xlfn.STDEV.P(Table2[Sharpe Ratio])</f>
        <v>2.8241348312606673E-2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495</v>
      </c>
      <c r="AT469">
        <f>_xlfn.RANK.AVG(Table2[[#This Row],[6M Return vs Nifty Z-Score]],Table2[6M Return vs Nifty Z-Score])</f>
        <v>504</v>
      </c>
      <c r="AU469">
        <f>_xlfn.RANK.AVG(Table2[[#This Row],[Sharpe Ratio Z-Score]],Table2[Sharpe Ratio Z-Score])</f>
        <v>340</v>
      </c>
      <c r="AV469">
        <f>(Table2[[#This Row],[Rank 1Y]]+Table2[[#This Row],[Rank 6M]]+Table2[[#This Row],[Rank Sharpe]])/3</f>
        <v>446.33333333333331</v>
      </c>
    </row>
    <row r="470" spans="1:48" x14ac:dyDescent="0.3">
      <c r="A470" t="s">
        <v>992</v>
      </c>
      <c r="B470" t="s">
        <v>993</v>
      </c>
      <c r="C470" t="s">
        <v>3100</v>
      </c>
      <c r="D470" t="s">
        <v>349</v>
      </c>
      <c r="E470">
        <v>13862.7881402</v>
      </c>
      <c r="F470">
        <v>1000.1</v>
      </c>
      <c r="G470">
        <v>3.3792435338332201</v>
      </c>
      <c r="H470">
        <f>(Table2[[#This Row],[1Y Return vs Nifty]]-AVERAGE(Table2[1Y Return vs Nifty]))/_xlfn.STDEV.P(Table2[1Y Return vs Nifty])</f>
        <v>-0.46255137973756882</v>
      </c>
      <c r="I470">
        <v>13.0264681657035</v>
      </c>
      <c r="J470">
        <f>(Table2[[#This Row],[1M Return vs Nifty]]-AVERAGE(Table2[1M Return vs Nifty]))/_xlfn.STDEV.P(Table2[1M Return vs Nifty])</f>
        <v>1.2747379141041868</v>
      </c>
      <c r="K470">
        <v>17.299841070406501</v>
      </c>
      <c r="L470">
        <f>(Table2[[#This Row],[6M Return vs Nifty]]-AVERAGE(Table2[6M Return vs Nifty]))/_xlfn.STDEV.P(Table2[6M Return vs Nifty])</f>
        <v>0.27925720664218273</v>
      </c>
      <c r="M470">
        <v>1.80614737546995</v>
      </c>
      <c r="N470">
        <f>(Table2[[#This Row],[1W Return vs Nifty]]-AVERAGE(Table2[1W Return vs Nifty]))/_xlfn.STDEV.P(Table2[1W Return vs Nifty])</f>
        <v>0.43706151548092925</v>
      </c>
      <c r="O470">
        <v>943.19</v>
      </c>
      <c r="P470">
        <v>870.81661118144098</v>
      </c>
      <c r="Q470">
        <v>787.984076118085</v>
      </c>
      <c r="R470">
        <v>79.166918966249796</v>
      </c>
      <c r="S470" s="1">
        <f>(Table2[[#This Row],[Close Price]]-Table2[[#This Row],[20D EMA]])/Table2[[#This Row],[20D EMA]]</f>
        <v>6.0337789840859177E-2</v>
      </c>
      <c r="T470" s="1">
        <f>(Table2[[#This Row],[Close Price]]-Table2[[#This Row],[50D EMA]])/Table2[[#This Row],[50D EMA]]</f>
        <v>0.14846224470059163</v>
      </c>
      <c r="U470" s="1">
        <f>(Table2[[#This Row],[Close Price]]-Table2[[#This Row],[200D EMA]])/Table2[[#This Row],[200D EMA]]</f>
        <v>0.26918808426545915</v>
      </c>
      <c r="V470">
        <v>2.0818810155129999</v>
      </c>
      <c r="W470">
        <v>1001.05</v>
      </c>
      <c r="X470">
        <v>1025</v>
      </c>
      <c r="Y470">
        <v>995</v>
      </c>
      <c r="Z470">
        <v>1019.4</v>
      </c>
      <c r="AA470">
        <v>944.15</v>
      </c>
      <c r="AB470">
        <v>1021</v>
      </c>
      <c r="AC470" s="1">
        <f>(Table2[[#This Row],[Close Price]]/Table2[[#This Row],[Day Low]])-1</f>
        <v>-9.490035462763613E-4</v>
      </c>
      <c r="AD470" s="1">
        <f>(Table2[[#This Row],[Day High]]/Table2[[#This Row],[Close Price]])-1</f>
        <v>2.4897510248975019E-2</v>
      </c>
      <c r="AE470" s="1">
        <f>(Table2[[#This Row],[Close Price]]/Table2[[#This Row],[Current Week Low]])-1</f>
        <v>5.1256281407034976E-3</v>
      </c>
      <c r="AF470" s="1">
        <f>(Table2[[#This Row],[Current Week High]]/Table2[[#This Row],[Close Price]])-1</f>
        <v>1.9298070192980576E-2</v>
      </c>
      <c r="AG470" s="1">
        <f>(Table2[[#This Row],[Close Price]]/Table2[[#This Row],[Current Month Low]])-1</f>
        <v>5.9259651538420943E-2</v>
      </c>
      <c r="AH470" s="1">
        <f>(Table2[[#This Row],[Current Month High]]/Table2[[#This Row],[Close Price]])-1</f>
        <v>2.089791020897902E-2</v>
      </c>
      <c r="AI470">
        <v>2.0897910208978998</v>
      </c>
      <c r="AJ470">
        <v>54.539133122150901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0.31</v>
      </c>
      <c r="AM470" t="s">
        <v>3133</v>
      </c>
      <c r="AN470">
        <v>9.86</v>
      </c>
      <c r="AO470" t="s">
        <v>3133</v>
      </c>
      <c r="AP470">
        <v>-3.1671116571836001E-2</v>
      </c>
      <c r="AQ470">
        <f>(Table2[[#This Row],[Sharpe Ratio]]-AVERAGE(Table2[Sharpe Ratio]))/_xlfn.STDEV.P(Table2[Sharpe Ratio])</f>
        <v>-1.1030395307966088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0.42546572569312113</v>
      </c>
      <c r="AS470">
        <f>_xlfn.RANK.AVG(Table2[[#This Row],[1Y Return vs Nifty Z-Score]],Table2[1Y Return vs Nifty Z-Score])</f>
        <v>464</v>
      </c>
      <c r="AT470">
        <f>_xlfn.RANK.AVG(Table2[[#This Row],[6M Return vs Nifty Z-Score]],Table2[6M Return vs Nifty Z-Score])</f>
        <v>246</v>
      </c>
      <c r="AU470">
        <f>_xlfn.RANK.AVG(Table2[[#This Row],[Sharpe Ratio Z-Score]],Table2[Sharpe Ratio Z-Score])</f>
        <v>632</v>
      </c>
      <c r="AV470">
        <f>(Table2[[#This Row],[Rank 1Y]]+Table2[[#This Row],[Rank 6M]]+Table2[[#This Row],[Rank Sharpe]])/3</f>
        <v>447.33333333333331</v>
      </c>
    </row>
    <row r="471" spans="1:48" x14ac:dyDescent="0.3">
      <c r="A471" t="s">
        <v>507</v>
      </c>
      <c r="B471" t="s">
        <v>508</v>
      </c>
      <c r="C471" t="s">
        <v>3092</v>
      </c>
      <c r="D471" t="s">
        <v>509</v>
      </c>
      <c r="E471">
        <v>40449.213889550003</v>
      </c>
      <c r="F471">
        <v>337.85</v>
      </c>
      <c r="G471">
        <v>7.3811584221378199</v>
      </c>
      <c r="H471">
        <f>(Table2[[#This Row],[1Y Return vs Nifty]]-AVERAGE(Table2[1Y Return vs Nifty]))/_xlfn.STDEV.P(Table2[1Y Return vs Nifty])</f>
        <v>-0.40234217012337037</v>
      </c>
      <c r="I471">
        <v>-4.7179138567683996</v>
      </c>
      <c r="J471">
        <f>(Table2[[#This Row],[1M Return vs Nifty]]-AVERAGE(Table2[1M Return vs Nifty]))/_xlfn.STDEV.P(Table2[1M Return vs Nifty])</f>
        <v>-0.41957419612364072</v>
      </c>
      <c r="K471">
        <v>14.044015912654199</v>
      </c>
      <c r="L471">
        <f>(Table2[[#This Row],[6M Return vs Nifty]]-AVERAGE(Table2[6M Return vs Nifty]))/_xlfn.STDEV.P(Table2[6M Return vs Nifty])</f>
        <v>0.1732380534926139</v>
      </c>
      <c r="M471">
        <v>-4.4005573029864902</v>
      </c>
      <c r="N471">
        <f>(Table2[[#This Row],[1W Return vs Nifty]]-AVERAGE(Table2[1W Return vs Nifty]))/_xlfn.STDEV.P(Table2[1W Return vs Nifty])</f>
        <v>-0.76325049231408493</v>
      </c>
      <c r="O471">
        <v>347.06</v>
      </c>
      <c r="P471">
        <v>340.371741612851</v>
      </c>
      <c r="Q471">
        <v>300.92743628993099</v>
      </c>
      <c r="R471">
        <v>39.565312403563098</v>
      </c>
      <c r="S471" s="1">
        <f>(Table2[[#This Row],[Close Price]]-Table2[[#This Row],[20D EMA]])/Table2[[#This Row],[20D EMA]]</f>
        <v>-2.6537198178989165E-2</v>
      </c>
      <c r="T471" s="1">
        <f>(Table2[[#This Row],[Close Price]]-Table2[[#This Row],[50D EMA]])/Table2[[#This Row],[50D EMA]]</f>
        <v>-7.4087866428091389E-3</v>
      </c>
      <c r="U471" s="1">
        <f>(Table2[[#This Row],[Close Price]]-Table2[[#This Row],[200D EMA]])/Table2[[#This Row],[200D EMA]]</f>
        <v>0.1226959035881849</v>
      </c>
      <c r="V471">
        <v>0.62515580559679496</v>
      </c>
      <c r="W471">
        <v>334.05</v>
      </c>
      <c r="X471">
        <v>339</v>
      </c>
      <c r="Y471">
        <v>330.25</v>
      </c>
      <c r="Z471">
        <v>342</v>
      </c>
      <c r="AA471">
        <v>330.25</v>
      </c>
      <c r="AB471">
        <v>370.45</v>
      </c>
      <c r="AC471" s="1">
        <f>(Table2[[#This Row],[Close Price]]/Table2[[#This Row],[Day Low]])-1</f>
        <v>1.1375542583445641E-2</v>
      </c>
      <c r="AD471" s="1">
        <f>(Table2[[#This Row],[Day High]]/Table2[[#This Row],[Close Price]])-1</f>
        <v>3.4038774604112643E-3</v>
      </c>
      <c r="AE471" s="1">
        <f>(Table2[[#This Row],[Close Price]]/Table2[[#This Row],[Current Week Low]])-1</f>
        <v>2.3012869038607109E-2</v>
      </c>
      <c r="AF471" s="1">
        <f>(Table2[[#This Row],[Current Week High]]/Table2[[#This Row],[Close Price]])-1</f>
        <v>1.2283557791919364E-2</v>
      </c>
      <c r="AG471" s="1">
        <f>(Table2[[#This Row],[Close Price]]/Table2[[#This Row],[Current Month Low]])-1</f>
        <v>2.3012869038607109E-2</v>
      </c>
      <c r="AH471" s="1">
        <f>(Table2[[#This Row],[Current Month High]]/Table2[[#This Row],[Close Price]])-1</f>
        <v>9.6492526269054135E-2</v>
      </c>
      <c r="AI471">
        <v>11.5287849637413</v>
      </c>
      <c r="AJ471">
        <v>55.3333333333333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-7.0000000000000007E-2</v>
      </c>
      <c r="AM471" t="s">
        <v>3132</v>
      </c>
      <c r="AN471">
        <v>-6.63</v>
      </c>
      <c r="AO471" t="s">
        <v>3132</v>
      </c>
      <c r="AP471">
        <v>-4.3797641173163003E-2</v>
      </c>
      <c r="AQ471">
        <f>(Table2[[#This Row],[Sharpe Ratio]]-AVERAGE(Table2[Sharpe Ratio]))/_xlfn.STDEV.P(Table2[Sharpe Ratio])</f>
        <v>-1.241488093647674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-2.6534168987161562</v>
      </c>
      <c r="AS471">
        <f>_xlfn.RANK.AVG(Table2[[#This Row],[1Y Return vs Nifty Z-Score]],Table2[1Y Return vs Nifty Z-Score])</f>
        <v>431</v>
      </c>
      <c r="AT471">
        <f>_xlfn.RANK.AVG(Table2[[#This Row],[6M Return vs Nifty Z-Score]],Table2[6M Return vs Nifty Z-Score])</f>
        <v>267</v>
      </c>
      <c r="AU471">
        <f>_xlfn.RANK.AVG(Table2[[#This Row],[Sharpe Ratio Z-Score]],Table2[Sharpe Ratio Z-Score])</f>
        <v>648</v>
      </c>
      <c r="AV471">
        <f>(Table2[[#This Row],[Rank 1Y]]+Table2[[#This Row],[Rank 6M]]+Table2[[#This Row],[Rank Sharpe]])/3</f>
        <v>448.66666666666669</v>
      </c>
    </row>
    <row r="472" spans="1:48" x14ac:dyDescent="0.3">
      <c r="A472" t="s">
        <v>422</v>
      </c>
      <c r="B472" t="s">
        <v>423</v>
      </c>
      <c r="C472" t="s">
        <v>3093</v>
      </c>
      <c r="D472" t="s">
        <v>400</v>
      </c>
      <c r="E472">
        <v>54991.974453349998</v>
      </c>
      <c r="F472">
        <v>2844.65</v>
      </c>
      <c r="G472">
        <v>-5.17570739962943</v>
      </c>
      <c r="H472">
        <f>(Table2[[#This Row],[1Y Return vs Nifty]]-AVERAGE(Table2[1Y Return vs Nifty]))/_xlfn.STDEV.P(Table2[1Y Return vs Nifty])</f>
        <v>-0.59126147187304912</v>
      </c>
      <c r="I472">
        <v>-2.4111642707715002</v>
      </c>
      <c r="J472">
        <f>(Table2[[#This Row],[1M Return vs Nifty]]-AVERAGE(Table2[1M Return vs Nifty]))/_xlfn.STDEV.P(Table2[1M Return vs Nifty])</f>
        <v>-0.19931553882760508</v>
      </c>
      <c r="K472">
        <v>8.6990074552180996</v>
      </c>
      <c r="L472">
        <f>(Table2[[#This Row],[6M Return vs Nifty]]-AVERAGE(Table2[6M Return vs Nifty]))/_xlfn.STDEV.P(Table2[6M Return vs Nifty])</f>
        <v>-8.1099483707845255E-4</v>
      </c>
      <c r="M472">
        <v>-5.9080609747526696</v>
      </c>
      <c r="N472">
        <f>(Table2[[#This Row],[1W Return vs Nifty]]-AVERAGE(Table2[1W Return vs Nifty]))/_xlfn.STDEV.P(Table2[1W Return vs Nifty])</f>
        <v>-1.0547859934789352</v>
      </c>
      <c r="O472">
        <v>3155.31</v>
      </c>
      <c r="P472">
        <v>3097.7596467745798</v>
      </c>
      <c r="Q472">
        <v>2742.6603005039401</v>
      </c>
      <c r="R472">
        <v>20.3841725227261</v>
      </c>
      <c r="S472" s="1">
        <f>(Table2[[#This Row],[Close Price]]-Table2[[#This Row],[20D EMA]])/Table2[[#This Row],[20D EMA]]</f>
        <v>-9.8456253109837022E-2</v>
      </c>
      <c r="T472" s="1">
        <f>(Table2[[#This Row],[Close Price]]-Table2[[#This Row],[50D EMA]])/Table2[[#This Row],[50D EMA]]</f>
        <v>-8.1707322592997206E-2</v>
      </c>
      <c r="U472" s="1">
        <f>(Table2[[#This Row],[Close Price]]-Table2[[#This Row],[200D EMA]])/Table2[[#This Row],[200D EMA]]</f>
        <v>3.7186413307298848E-2</v>
      </c>
      <c r="V472">
        <v>0.99101533513776696</v>
      </c>
      <c r="W472">
        <v>2815.05</v>
      </c>
      <c r="X472">
        <v>2866.8</v>
      </c>
      <c r="Y472">
        <v>2753.05</v>
      </c>
      <c r="Z472">
        <v>2989.9</v>
      </c>
      <c r="AA472">
        <v>2753.05</v>
      </c>
      <c r="AB472">
        <v>3375</v>
      </c>
      <c r="AC472" s="1">
        <f>(Table2[[#This Row],[Close Price]]/Table2[[#This Row],[Day Low]])-1</f>
        <v>1.0514910925205623E-2</v>
      </c>
      <c r="AD472" s="1">
        <f>(Table2[[#This Row],[Day High]]/Table2[[#This Row],[Close Price]])-1</f>
        <v>7.7865466753379575E-3</v>
      </c>
      <c r="AE472" s="1">
        <f>(Table2[[#This Row],[Close Price]]/Table2[[#This Row],[Current Week Low]])-1</f>
        <v>3.3272189026715804E-2</v>
      </c>
      <c r="AF472" s="1">
        <f>(Table2[[#This Row],[Current Week High]]/Table2[[#This Row],[Close Price]])-1</f>
        <v>5.106076318703523E-2</v>
      </c>
      <c r="AG472" s="1">
        <f>(Table2[[#This Row],[Close Price]]/Table2[[#This Row],[Current Month Low]])-1</f>
        <v>3.3272189026715804E-2</v>
      </c>
      <c r="AH472" s="1">
        <f>(Table2[[#This Row],[Current Month High]]/Table2[[#This Row],[Close Price]])-1</f>
        <v>0.18643769883816996</v>
      </c>
      <c r="AI472">
        <v>18.643769883816901</v>
      </c>
      <c r="AJ472">
        <v>29.667699881484101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-0.12</v>
      </c>
      <c r="AM472" t="s">
        <v>3132</v>
      </c>
      <c r="AN472">
        <v>-10.01</v>
      </c>
      <c r="AO472" t="s">
        <v>3132</v>
      </c>
      <c r="AP472">
        <v>9.955177861466E-3</v>
      </c>
      <c r="AQ472">
        <f>(Table2[[#This Row],[Sharpe Ratio]]-AVERAGE(Table2[Sharpe Ratio]))/_xlfn.STDEV.P(Table2[Sharpe Ratio])</f>
        <v>-0.62779201919915584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-2.4739660182158234</v>
      </c>
      <c r="AS472">
        <f>_xlfn.RANK.AVG(Table2[[#This Row],[1Y Return vs Nifty Z-Score]],Table2[1Y Return vs Nifty Z-Score])</f>
        <v>526</v>
      </c>
      <c r="AT472">
        <f>_xlfn.RANK.AVG(Table2[[#This Row],[6M Return vs Nifty Z-Score]],Table2[6M Return vs Nifty Z-Score])</f>
        <v>318</v>
      </c>
      <c r="AU472">
        <f>_xlfn.RANK.AVG(Table2[[#This Row],[Sharpe Ratio Z-Score]],Table2[Sharpe Ratio Z-Score])</f>
        <v>503</v>
      </c>
      <c r="AV472">
        <f>(Table2[[#This Row],[Rank 1Y]]+Table2[[#This Row],[Rank 6M]]+Table2[[#This Row],[Rank Sharpe]])/3</f>
        <v>449</v>
      </c>
    </row>
    <row r="473" spans="1:48" x14ac:dyDescent="0.3">
      <c r="A473" t="s">
        <v>805</v>
      </c>
      <c r="B473" t="s">
        <v>806</v>
      </c>
      <c r="C473" t="s">
        <v>3099</v>
      </c>
      <c r="D473" t="s">
        <v>260</v>
      </c>
      <c r="E473">
        <v>19638.052591759999</v>
      </c>
      <c r="F473">
        <v>621.1</v>
      </c>
      <c r="G473">
        <v>2.07487042122135</v>
      </c>
      <c r="H473">
        <f>(Table2[[#This Row],[1Y Return vs Nifty]]-AVERAGE(Table2[1Y Return vs Nifty]))/_xlfn.STDEV.P(Table2[1Y Return vs Nifty])</f>
        <v>-0.48217580363071261</v>
      </c>
      <c r="I473">
        <v>-11.3818614306738</v>
      </c>
      <c r="J473">
        <f>(Table2[[#This Row],[1M Return vs Nifty]]-AVERAGE(Table2[1M Return vs Nifty]))/_xlfn.STDEV.P(Table2[1M Return vs Nifty])</f>
        <v>-1.0558773968827502</v>
      </c>
      <c r="K473">
        <v>-21.215000319383599</v>
      </c>
      <c r="L473">
        <f>(Table2[[#This Row],[6M Return vs Nifty]]-AVERAGE(Table2[6M Return vs Nifty]))/_xlfn.STDEV.P(Table2[6M Return vs Nifty])</f>
        <v>-0.97489824397005853</v>
      </c>
      <c r="M473">
        <v>-7.9835028888186796</v>
      </c>
      <c r="N473">
        <f>(Table2[[#This Row],[1W Return vs Nifty]]-AVERAGE(Table2[1W Return vs Nifty]))/_xlfn.STDEV.P(Table2[1W Return vs Nifty])</f>
        <v>-1.4561548324993279</v>
      </c>
      <c r="O473">
        <v>669.31</v>
      </c>
      <c r="P473">
        <v>674.33358785991402</v>
      </c>
      <c r="Q473">
        <v>619.92887680141405</v>
      </c>
      <c r="R473">
        <v>21.8838501397431</v>
      </c>
      <c r="S473" s="1">
        <f>(Table2[[#This Row],[Close Price]]-Table2[[#This Row],[20D EMA]])/Table2[[#This Row],[20D EMA]]</f>
        <v>-7.2029403415457605E-2</v>
      </c>
      <c r="T473" s="1">
        <f>(Table2[[#This Row],[Close Price]]-Table2[[#This Row],[50D EMA]])/Table2[[#This Row],[50D EMA]]</f>
        <v>-7.8942512753751096E-2</v>
      </c>
      <c r="U473" s="1">
        <f>(Table2[[#This Row],[Close Price]]-Table2[[#This Row],[200D EMA]])/Table2[[#This Row],[200D EMA]]</f>
        <v>1.8891250954924104E-3</v>
      </c>
      <c r="V473">
        <v>0.66992446819548801</v>
      </c>
      <c r="W473">
        <v>620</v>
      </c>
      <c r="X473">
        <v>624.95000000000005</v>
      </c>
      <c r="Y473">
        <v>619.45000000000005</v>
      </c>
      <c r="Z473">
        <v>631.70000000000005</v>
      </c>
      <c r="AA473">
        <v>619.45000000000005</v>
      </c>
      <c r="AB473">
        <v>738</v>
      </c>
      <c r="AC473" s="1">
        <f>(Table2[[#This Row],[Close Price]]/Table2[[#This Row],[Day Low]])-1</f>
        <v>1.7741935483870375E-3</v>
      </c>
      <c r="AD473" s="1">
        <f>(Table2[[#This Row],[Day High]]/Table2[[#This Row],[Close Price]])-1</f>
        <v>6.1986797617130662E-3</v>
      </c>
      <c r="AE473" s="1">
        <f>(Table2[[#This Row],[Close Price]]/Table2[[#This Row],[Current Week Low]])-1</f>
        <v>2.6636532407779967E-3</v>
      </c>
      <c r="AF473" s="1">
        <f>(Table2[[#This Row],[Current Week High]]/Table2[[#This Row],[Close Price]])-1</f>
        <v>1.7066494928352993E-2</v>
      </c>
      <c r="AG473" s="1">
        <f>(Table2[[#This Row],[Close Price]]/Table2[[#This Row],[Current Month Low]])-1</f>
        <v>2.6636532407779967E-3</v>
      </c>
      <c r="AH473" s="1">
        <f>(Table2[[#This Row],[Current Month High]]/Table2[[#This Row],[Close Price]])-1</f>
        <v>0.18821445821928839</v>
      </c>
      <c r="AI473">
        <v>28.6346804057317</v>
      </c>
      <c r="AJ473">
        <v>34.146868250539903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-7.0000000000000007E-2</v>
      </c>
      <c r="AM473" t="s">
        <v>3132</v>
      </c>
      <c r="AN473">
        <v>-11.08</v>
      </c>
      <c r="AO473" t="s">
        <v>3132</v>
      </c>
      <c r="AP473">
        <v>0.10508397581961799</v>
      </c>
      <c r="AQ473">
        <f>(Table2[[#This Row],[Sharpe Ratio]]-AVERAGE(Table2[Sharpe Ratio]))/_xlfn.STDEV.P(Table2[Sharpe Ratio])</f>
        <v>0.45829371402190594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474</v>
      </c>
      <c r="AT473">
        <f>_xlfn.RANK.AVG(Table2[[#This Row],[6M Return vs Nifty Z-Score]],Table2[6M Return vs Nifty Z-Score])</f>
        <v>648</v>
      </c>
      <c r="AU473">
        <f>_xlfn.RANK.AVG(Table2[[#This Row],[Sharpe Ratio Z-Score]],Table2[Sharpe Ratio Z-Score])</f>
        <v>226</v>
      </c>
      <c r="AV473">
        <f>(Table2[[#This Row],[Rank 1Y]]+Table2[[#This Row],[Rank 6M]]+Table2[[#This Row],[Rank Sharpe]])/3</f>
        <v>449.33333333333331</v>
      </c>
    </row>
    <row r="474" spans="1:48" x14ac:dyDescent="0.3">
      <c r="A474" t="s">
        <v>1413</v>
      </c>
      <c r="B474" t="s">
        <v>1414</v>
      </c>
      <c r="C474" t="s">
        <v>3088</v>
      </c>
      <c r="D474" t="s">
        <v>257</v>
      </c>
      <c r="E474">
        <v>7415.5521867199996</v>
      </c>
      <c r="F474">
        <v>6682.45</v>
      </c>
      <c r="G474">
        <v>22.781829599397899</v>
      </c>
      <c r="H474">
        <f>(Table2[[#This Row],[1Y Return vs Nifty]]-AVERAGE(Table2[1Y Return vs Nifty]))/_xlfn.STDEV.P(Table2[1Y Return vs Nifty])</f>
        <v>-0.17063753247081179</v>
      </c>
      <c r="I474">
        <v>-4.6571037220536704</v>
      </c>
      <c r="J474">
        <f>(Table2[[#This Row],[1M Return vs Nifty]]-AVERAGE(Table2[1M Return vs Nifty]))/_xlfn.STDEV.P(Table2[1M Return vs Nifty])</f>
        <v>-0.4137677753905169</v>
      </c>
      <c r="K474">
        <v>-11.1925331240293</v>
      </c>
      <c r="L474">
        <f>(Table2[[#This Row],[6M Return vs Nifty]]-AVERAGE(Table2[6M Return vs Nifty]))/_xlfn.STDEV.P(Table2[6M Return vs Nifty])</f>
        <v>-0.64853751111843405</v>
      </c>
      <c r="M474">
        <v>-1.2561164278933601</v>
      </c>
      <c r="N474">
        <f>(Table2[[#This Row],[1W Return vs Nifty]]-AVERAGE(Table2[1W Return vs Nifty]))/_xlfn.STDEV.P(Table2[1W Return vs Nifty])</f>
        <v>-0.1551483937437389</v>
      </c>
      <c r="O474">
        <v>6842.45</v>
      </c>
      <c r="P474">
        <v>6871.3528617010797</v>
      </c>
      <c r="Q474">
        <v>6248.6536654769297</v>
      </c>
      <c r="R474">
        <v>38.930741158147697</v>
      </c>
      <c r="S474" s="1">
        <f>(Table2[[#This Row],[Close Price]]-Table2[[#This Row],[20D EMA]])/Table2[[#This Row],[20D EMA]]</f>
        <v>-2.3383437219124729E-2</v>
      </c>
      <c r="T474" s="1">
        <f>(Table2[[#This Row],[Close Price]]-Table2[[#This Row],[50D EMA]])/Table2[[#This Row],[50D EMA]]</f>
        <v>-2.7491363855576312E-2</v>
      </c>
      <c r="U474" s="1">
        <f>(Table2[[#This Row],[Close Price]]-Table2[[#This Row],[200D EMA]])/Table2[[#This Row],[200D EMA]]</f>
        <v>6.942236804061383E-2</v>
      </c>
      <c r="V474">
        <v>0.390481757744923</v>
      </c>
      <c r="W474">
        <v>6605.5</v>
      </c>
      <c r="X474">
        <v>6739.95</v>
      </c>
      <c r="Y474">
        <v>6610</v>
      </c>
      <c r="Z474">
        <v>6733.55</v>
      </c>
      <c r="AA474">
        <v>6458</v>
      </c>
      <c r="AB474">
        <v>7088.1</v>
      </c>
      <c r="AC474" s="1">
        <f>(Table2[[#This Row],[Close Price]]/Table2[[#This Row],[Day Low]])-1</f>
        <v>1.1649383089849419E-2</v>
      </c>
      <c r="AD474" s="1">
        <f>(Table2[[#This Row],[Day High]]/Table2[[#This Row],[Close Price]])-1</f>
        <v>8.6046285419270063E-3</v>
      </c>
      <c r="AE474" s="1">
        <f>(Table2[[#This Row],[Close Price]]/Table2[[#This Row],[Current Week Low]])-1</f>
        <v>1.0960665658093838E-2</v>
      </c>
      <c r="AF474" s="1">
        <f>(Table2[[#This Row],[Current Week High]]/Table2[[#This Row],[Close Price]])-1</f>
        <v>7.6468959737820974E-3</v>
      </c>
      <c r="AG474" s="1">
        <f>(Table2[[#This Row],[Close Price]]/Table2[[#This Row],[Current Month Low]])-1</f>
        <v>3.4755342211210793E-2</v>
      </c>
      <c r="AH474" s="1">
        <f>(Table2[[#This Row],[Current Month High]]/Table2[[#This Row],[Close Price]])-1</f>
        <v>6.0703783791872912E-2</v>
      </c>
      <c r="AI474">
        <v>17.097771027093302</v>
      </c>
      <c r="AJ474">
        <v>54.969736323369098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-7.0000000000000007E-2</v>
      </c>
      <c r="AM474" t="s">
        <v>3132</v>
      </c>
      <c r="AN474">
        <v>-4.12</v>
      </c>
      <c r="AO474" t="s">
        <v>3132</v>
      </c>
      <c r="AP474">
        <v>1.6881902331555999E-2</v>
      </c>
      <c r="AQ474">
        <f>(Table2[[#This Row],[Sharpe Ratio]]-AVERAGE(Table2[Sharpe Ratio]))/_xlfn.STDEV.P(Table2[Sharpe Ratio])</f>
        <v>-0.54870958794392843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337</v>
      </c>
      <c r="AT474">
        <f>_xlfn.RANK.AVG(Table2[[#This Row],[6M Return vs Nifty Z-Score]],Table2[6M Return vs Nifty Z-Score])</f>
        <v>529</v>
      </c>
      <c r="AU474">
        <f>_xlfn.RANK.AVG(Table2[[#This Row],[Sharpe Ratio Z-Score]],Table2[Sharpe Ratio Z-Score])</f>
        <v>482</v>
      </c>
      <c r="AV474">
        <f>(Table2[[#This Row],[Rank 1Y]]+Table2[[#This Row],[Rank 6M]]+Table2[[#This Row],[Rank Sharpe]])/3</f>
        <v>449.33333333333331</v>
      </c>
    </row>
    <row r="475" spans="1:48" x14ac:dyDescent="0.3">
      <c r="A475" t="s">
        <v>1289</v>
      </c>
      <c r="B475" t="s">
        <v>1290</v>
      </c>
      <c r="C475" t="s">
        <v>3097</v>
      </c>
      <c r="D475" t="s">
        <v>78</v>
      </c>
      <c r="E475">
        <v>8656.3319908890007</v>
      </c>
      <c r="F475">
        <v>214.17</v>
      </c>
      <c r="G475">
        <v>6.6828080686421201</v>
      </c>
      <c r="H475">
        <f>(Table2[[#This Row],[1Y Return vs Nifty]]-AVERAGE(Table2[1Y Return vs Nifty]))/_xlfn.STDEV.P(Table2[1Y Return vs Nifty])</f>
        <v>-0.41284892101421333</v>
      </c>
      <c r="I475">
        <v>-5.0919087446751101</v>
      </c>
      <c r="J475">
        <f>(Table2[[#This Row],[1M Return vs Nifty]]-AVERAGE(Table2[1M Return vs Nifty]))/_xlfn.STDEV.P(Table2[1M Return vs Nifty])</f>
        <v>-0.45528488286049928</v>
      </c>
      <c r="K475">
        <v>-9.8405228180606095</v>
      </c>
      <c r="L475">
        <f>(Table2[[#This Row],[6M Return vs Nifty]]-AVERAGE(Table2[6M Return vs Nifty]))/_xlfn.STDEV.P(Table2[6M Return vs Nifty])</f>
        <v>-0.60451211640490288</v>
      </c>
      <c r="M475">
        <v>-1.7513603485259199</v>
      </c>
      <c r="N475">
        <f>(Table2[[#This Row],[1W Return vs Nifty]]-AVERAGE(Table2[1W Return vs Nifty]))/_xlfn.STDEV.P(Table2[1W Return vs Nifty])</f>
        <v>-0.25092340730062318</v>
      </c>
      <c r="O475">
        <v>206.67</v>
      </c>
      <c r="P475">
        <v>210.271690245092</v>
      </c>
      <c r="Q475">
        <v>198.13360856633801</v>
      </c>
      <c r="R475">
        <v>67.478786293831902</v>
      </c>
      <c r="S475" s="1">
        <f>(Table2[[#This Row],[Close Price]]-Table2[[#This Row],[20D EMA]])/Table2[[#This Row],[20D EMA]]</f>
        <v>3.6289737262302224E-2</v>
      </c>
      <c r="T475" s="1">
        <f>(Table2[[#This Row],[Close Price]]-Table2[[#This Row],[50D EMA]])/Table2[[#This Row],[50D EMA]]</f>
        <v>1.8539394201683199E-2</v>
      </c>
      <c r="U475" s="1">
        <f>(Table2[[#This Row],[Close Price]]-Table2[[#This Row],[200D EMA]])/Table2[[#This Row],[200D EMA]]</f>
        <v>8.0937260213946788E-2</v>
      </c>
      <c r="V475">
        <v>0.76072213776228403</v>
      </c>
      <c r="W475">
        <v>212.41</v>
      </c>
      <c r="X475">
        <v>215.3</v>
      </c>
      <c r="Y475">
        <v>189.92</v>
      </c>
      <c r="Z475">
        <v>216.65</v>
      </c>
      <c r="AA475">
        <v>189.92</v>
      </c>
      <c r="AB475">
        <v>216.65</v>
      </c>
      <c r="AC475" s="1">
        <f>(Table2[[#This Row],[Close Price]]/Table2[[#This Row],[Day Low]])-1</f>
        <v>8.2858622475401322E-3</v>
      </c>
      <c r="AD475" s="1">
        <f>(Table2[[#This Row],[Day High]]/Table2[[#This Row],[Close Price]])-1</f>
        <v>5.2761824718683403E-3</v>
      </c>
      <c r="AE475" s="1">
        <f>(Table2[[#This Row],[Close Price]]/Table2[[#This Row],[Current Week Low]])-1</f>
        <v>0.12768534119629327</v>
      </c>
      <c r="AF475" s="1">
        <f>(Table2[[#This Row],[Current Week High]]/Table2[[#This Row],[Close Price]])-1</f>
        <v>1.1579586309940826E-2</v>
      </c>
      <c r="AG475" s="1">
        <f>(Table2[[#This Row],[Close Price]]/Table2[[#This Row],[Current Month Low]])-1</f>
        <v>0.12768534119629327</v>
      </c>
      <c r="AH475" s="1">
        <f>(Table2[[#This Row],[Current Month High]]/Table2[[#This Row],[Close Price]])-1</f>
        <v>1.1579586309940826E-2</v>
      </c>
      <c r="AI475">
        <v>19.5312135219685</v>
      </c>
      <c r="AJ475">
        <v>45.6938775510203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-0.06</v>
      </c>
      <c r="AM475" t="s">
        <v>3132</v>
      </c>
      <c r="AN475">
        <v>1.94</v>
      </c>
      <c r="AO475" t="s">
        <v>3133</v>
      </c>
      <c r="AP475">
        <v>4.5994691121186003E-2</v>
      </c>
      <c r="AQ475">
        <f>(Table2[[#This Row],[Sharpe Ratio]]-AVERAGE(Table2[Sharpe Ratio]))/_xlfn.STDEV.P(Table2[Sharpe Ratio])</f>
        <v>-0.21632880276250857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436</v>
      </c>
      <c r="AT475">
        <f>_xlfn.RANK.AVG(Table2[[#This Row],[6M Return vs Nifty Z-Score]],Table2[6M Return vs Nifty Z-Score])</f>
        <v>514</v>
      </c>
      <c r="AU475">
        <f>_xlfn.RANK.AVG(Table2[[#This Row],[Sharpe Ratio Z-Score]],Table2[Sharpe Ratio Z-Score])</f>
        <v>402</v>
      </c>
      <c r="AV475">
        <f>(Table2[[#This Row],[Rank 1Y]]+Table2[[#This Row],[Rank 6M]]+Table2[[#This Row],[Rank Sharpe]])/3</f>
        <v>450.66666666666669</v>
      </c>
    </row>
    <row r="476" spans="1:48" x14ac:dyDescent="0.3">
      <c r="A476" t="s">
        <v>835</v>
      </c>
      <c r="B476" t="s">
        <v>836</v>
      </c>
      <c r="C476" t="s">
        <v>3099</v>
      </c>
      <c r="D476" t="s">
        <v>525</v>
      </c>
      <c r="E476">
        <v>18371.697012500001</v>
      </c>
      <c r="F476">
        <v>1625</v>
      </c>
      <c r="G476">
        <v>10.3198849852983</v>
      </c>
      <c r="H476">
        <f>(Table2[[#This Row],[1Y Return vs Nifty]]-AVERAGE(Table2[1Y Return vs Nifty]))/_xlfn.STDEV.P(Table2[1Y Return vs Nifty])</f>
        <v>-0.35812873516071375</v>
      </c>
      <c r="I476">
        <v>-9.0100792576352102</v>
      </c>
      <c r="J476">
        <f>(Table2[[#This Row],[1M Return vs Nifty]]-AVERAGE(Table2[1M Return vs Nifty]))/_xlfn.STDEV.P(Table2[1M Return vs Nifty])</f>
        <v>-0.82940914042205272</v>
      </c>
      <c r="K476">
        <v>0.39778430246346502</v>
      </c>
      <c r="L476">
        <f>(Table2[[#This Row],[6M Return vs Nifty]]-AVERAGE(Table2[6M Return vs Nifty]))/_xlfn.STDEV.P(Table2[6M Return vs Nifty])</f>
        <v>-0.27112300672908685</v>
      </c>
      <c r="M476">
        <v>-1.8790340645379999</v>
      </c>
      <c r="N476">
        <f>(Table2[[#This Row],[1W Return vs Nifty]]-AVERAGE(Table2[1W Return vs Nifty]))/_xlfn.STDEV.P(Table2[1W Return vs Nifty])</f>
        <v>-0.2756141735523247</v>
      </c>
      <c r="O476">
        <v>1713.14</v>
      </c>
      <c r="P476">
        <v>1723.32526579724</v>
      </c>
      <c r="Q476">
        <v>1597.3270074086699</v>
      </c>
      <c r="R476">
        <v>28.562344998392</v>
      </c>
      <c r="S476" s="1">
        <f>(Table2[[#This Row],[Close Price]]-Table2[[#This Row],[20D EMA]])/Table2[[#This Row],[20D EMA]]</f>
        <v>-5.1449385339201757E-2</v>
      </c>
      <c r="T476" s="1">
        <f>(Table2[[#This Row],[Close Price]]-Table2[[#This Row],[50D EMA]])/Table2[[#This Row],[50D EMA]]</f>
        <v>-5.7055547057016584E-2</v>
      </c>
      <c r="U476" s="1">
        <f>(Table2[[#This Row],[Close Price]]-Table2[[#This Row],[200D EMA]])/Table2[[#This Row],[200D EMA]]</f>
        <v>1.7324563137653147E-2</v>
      </c>
      <c r="V476">
        <v>0.92212610397205197</v>
      </c>
      <c r="W476">
        <v>1611.3</v>
      </c>
      <c r="X476">
        <v>1635.95</v>
      </c>
      <c r="Y476">
        <v>1615.65</v>
      </c>
      <c r="Z476">
        <v>1649.9</v>
      </c>
      <c r="AA476">
        <v>1615.65</v>
      </c>
      <c r="AB476">
        <v>1790</v>
      </c>
      <c r="AC476" s="1">
        <f>(Table2[[#This Row],[Close Price]]/Table2[[#This Row],[Day Low]])-1</f>
        <v>8.5024514367282311E-3</v>
      </c>
      <c r="AD476" s="1">
        <f>(Table2[[#This Row],[Day High]]/Table2[[#This Row],[Close Price]])-1</f>
        <v>6.738461538461582E-3</v>
      </c>
      <c r="AE476" s="1">
        <f>(Table2[[#This Row],[Close Price]]/Table2[[#This Row],[Current Week Low]])-1</f>
        <v>5.7871444929284976E-3</v>
      </c>
      <c r="AF476" s="1">
        <f>(Table2[[#This Row],[Current Week High]]/Table2[[#This Row],[Close Price]])-1</f>
        <v>1.5323076923076995E-2</v>
      </c>
      <c r="AG476" s="1">
        <f>(Table2[[#This Row],[Close Price]]/Table2[[#This Row],[Current Month Low]])-1</f>
        <v>5.7871444929284976E-3</v>
      </c>
      <c r="AH476" s="1">
        <f>(Table2[[#This Row],[Current Month High]]/Table2[[#This Row],[Close Price]])-1</f>
        <v>0.10153846153846158</v>
      </c>
      <c r="AI476">
        <v>17.043076923076899</v>
      </c>
      <c r="AJ476">
        <v>42.945109078114001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-0.14000000000000001</v>
      </c>
      <c r="AM476" t="s">
        <v>3132</v>
      </c>
      <c r="AN476">
        <v>-6.43</v>
      </c>
      <c r="AO476" t="s">
        <v>3132</v>
      </c>
      <c r="AQ476">
        <f>(Table2[[#This Row],[Sharpe Ratio]]-AVERAGE(Table2[Sharpe Ratio]))/_xlfn.STDEV.P(Table2[Sharpe Ratio])</f>
        <v>-0.74145031068490286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405</v>
      </c>
      <c r="AT476">
        <f>_xlfn.RANK.AVG(Table2[[#This Row],[6M Return vs Nifty Z-Score]],Table2[6M Return vs Nifty Z-Score])</f>
        <v>400</v>
      </c>
      <c r="AU476">
        <f>_xlfn.RANK.AVG(Table2[[#This Row],[Sharpe Ratio Z-Score]],Table2[Sharpe Ratio Z-Score])</f>
        <v>550.5</v>
      </c>
      <c r="AV476">
        <f>(Table2[[#This Row],[Rank 1Y]]+Table2[[#This Row],[Rank 6M]]+Table2[[#This Row],[Rank Sharpe]])/3</f>
        <v>451.83333333333331</v>
      </c>
    </row>
    <row r="477" spans="1:48" x14ac:dyDescent="0.3">
      <c r="A477" t="s">
        <v>946</v>
      </c>
      <c r="B477" t="s">
        <v>947</v>
      </c>
      <c r="C477" t="s">
        <v>3091</v>
      </c>
      <c r="D477" t="s">
        <v>46</v>
      </c>
      <c r="E477">
        <v>15457.188583650001</v>
      </c>
      <c r="F477">
        <v>1598.65</v>
      </c>
      <c r="G477">
        <v>0.95349248079016302</v>
      </c>
      <c r="H477">
        <f>(Table2[[#This Row],[1Y Return vs Nifty]]-AVERAGE(Table2[1Y Return vs Nifty]))/_xlfn.STDEV.P(Table2[1Y Return vs Nifty])</f>
        <v>-0.4990470468621655</v>
      </c>
      <c r="I477">
        <v>-7.8413665324492197</v>
      </c>
      <c r="J477">
        <f>(Table2[[#This Row],[1M Return vs Nifty]]-AVERAGE(Table2[1M Return vs Nifty]))/_xlfn.STDEV.P(Table2[1M Return vs Nifty])</f>
        <v>-0.71781527814202162</v>
      </c>
      <c r="K477">
        <v>17.480453803894999</v>
      </c>
      <c r="L477">
        <f>(Table2[[#This Row],[6M Return vs Nifty]]-AVERAGE(Table2[6M Return vs Nifty]))/_xlfn.STDEV.P(Table2[6M Return vs Nifty])</f>
        <v>0.28513848346900678</v>
      </c>
      <c r="M477">
        <v>-2.4308725436478702</v>
      </c>
      <c r="N477">
        <f>(Table2[[#This Row],[1W Return vs Nifty]]-AVERAGE(Table2[1W Return vs Nifty]))/_xlfn.STDEV.P(Table2[1W Return vs Nifty])</f>
        <v>-0.38233398497464671</v>
      </c>
      <c r="O477">
        <v>1673.58</v>
      </c>
      <c r="P477">
        <v>1657.2045344471501</v>
      </c>
      <c r="Q477">
        <v>1443.98312876106</v>
      </c>
      <c r="R477">
        <v>29.823826449888301</v>
      </c>
      <c r="S477" s="1">
        <f>(Table2[[#This Row],[Close Price]]-Table2[[#This Row],[20D EMA]])/Table2[[#This Row],[20D EMA]]</f>
        <v>-4.4772284563629965E-2</v>
      </c>
      <c r="T477" s="1">
        <f>(Table2[[#This Row],[Close Price]]-Table2[[#This Row],[50D EMA]])/Table2[[#This Row],[50D EMA]]</f>
        <v>-3.5333317783060501E-2</v>
      </c>
      <c r="U477" s="1">
        <f>(Table2[[#This Row],[Close Price]]-Table2[[#This Row],[200D EMA]])/Table2[[#This Row],[200D EMA]]</f>
        <v>0.10711127308782653</v>
      </c>
      <c r="V477">
        <v>0.59731773774493002</v>
      </c>
      <c r="W477">
        <v>1586.05</v>
      </c>
      <c r="X477">
        <v>1621.6</v>
      </c>
      <c r="Y477">
        <v>1582.95</v>
      </c>
      <c r="Z477">
        <v>1614.35</v>
      </c>
      <c r="AA477">
        <v>1581</v>
      </c>
      <c r="AB477">
        <v>1810</v>
      </c>
      <c r="AC477" s="1">
        <f>(Table2[[#This Row],[Close Price]]/Table2[[#This Row],[Day Low]])-1</f>
        <v>7.9442640522051633E-3</v>
      </c>
      <c r="AD477" s="1">
        <f>(Table2[[#This Row],[Day High]]/Table2[[#This Row],[Close Price]])-1</f>
        <v>1.4355862759202864E-2</v>
      </c>
      <c r="AE477" s="1">
        <f>(Table2[[#This Row],[Close Price]]/Table2[[#This Row],[Current Week Low]])-1</f>
        <v>9.918190719858444E-3</v>
      </c>
      <c r="AF477" s="1">
        <f>(Table2[[#This Row],[Current Week High]]/Table2[[#This Row],[Close Price]])-1</f>
        <v>9.8207862884307495E-3</v>
      </c>
      <c r="AG477" s="1">
        <f>(Table2[[#This Row],[Close Price]]/Table2[[#This Row],[Current Month Low]])-1</f>
        <v>1.1163820366856481E-2</v>
      </c>
      <c r="AH477" s="1">
        <f>(Table2[[#This Row],[Current Month High]]/Table2[[#This Row],[Close Price]])-1</f>
        <v>0.13220529822037341</v>
      </c>
      <c r="AI477">
        <v>16.3481687673974</v>
      </c>
      <c r="AJ477">
        <v>55.973462120103399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-0.03</v>
      </c>
      <c r="AM477" t="s">
        <v>3132</v>
      </c>
      <c r="AN477">
        <v>-5.86</v>
      </c>
      <c r="AO477" t="s">
        <v>3132</v>
      </c>
      <c r="AP477">
        <v>-2.9368575535977999E-2</v>
      </c>
      <c r="AQ477">
        <f>(Table2[[#This Row],[Sharpe Ratio]]-AVERAGE(Table2[Sharpe Ratio]))/_xlfn.STDEV.P(Table2[Sharpe Ratio])</f>
        <v>-1.0767514138133423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-2.3908092403231693</v>
      </c>
      <c r="AS477">
        <f>_xlfn.RANK.AVG(Table2[[#This Row],[1Y Return vs Nifty Z-Score]],Table2[1Y Return vs Nifty Z-Score])</f>
        <v>484</v>
      </c>
      <c r="AT477">
        <f>_xlfn.RANK.AVG(Table2[[#This Row],[6M Return vs Nifty Z-Score]],Table2[6M Return vs Nifty Z-Score])</f>
        <v>245</v>
      </c>
      <c r="AU477">
        <f>_xlfn.RANK.AVG(Table2[[#This Row],[Sharpe Ratio Z-Score]],Table2[Sharpe Ratio Z-Score])</f>
        <v>629</v>
      </c>
      <c r="AV477">
        <f>(Table2[[#This Row],[Rank 1Y]]+Table2[[#This Row],[Rank 6M]]+Table2[[#This Row],[Rank Sharpe]])/3</f>
        <v>452.66666666666669</v>
      </c>
    </row>
    <row r="478" spans="1:48" x14ac:dyDescent="0.3">
      <c r="A478" t="s">
        <v>1949</v>
      </c>
      <c r="B478" t="s">
        <v>1950</v>
      </c>
      <c r="C478" t="s">
        <v>3090</v>
      </c>
      <c r="D478" t="s">
        <v>380</v>
      </c>
      <c r="E478">
        <v>3409.1353119999999</v>
      </c>
      <c r="F478">
        <v>2328.75</v>
      </c>
      <c r="G478">
        <v>-2.4928248427502702</v>
      </c>
      <c r="H478">
        <f>(Table2[[#This Row],[1Y Return vs Nifty]]-AVERAGE(Table2[1Y Return vs Nifty]))/_xlfn.STDEV.P(Table2[1Y Return vs Nifty])</f>
        <v>-0.55089723556470338</v>
      </c>
      <c r="I478">
        <v>19.7223420742821</v>
      </c>
      <c r="J478">
        <f>(Table2[[#This Row],[1M Return vs Nifty]]-AVERAGE(Table2[1M Return vs Nifty]))/_xlfn.STDEV.P(Table2[1M Return vs Nifty])</f>
        <v>1.9140895825644246</v>
      </c>
      <c r="K478">
        <v>20.772952164435701</v>
      </c>
      <c r="L478">
        <f>(Table2[[#This Row],[6M Return vs Nifty]]-AVERAGE(Table2[6M Return vs Nifty]))/_xlfn.STDEV.P(Table2[6M Return vs Nifty])</f>
        <v>0.39235182295061832</v>
      </c>
      <c r="M478">
        <v>21.787311630225702</v>
      </c>
      <c r="N478">
        <f>(Table2[[#This Row],[1W Return vs Nifty]]-AVERAGE(Table2[1W Return vs Nifty]))/_xlfn.STDEV.P(Table2[1W Return vs Nifty])</f>
        <v>4.301210468460015</v>
      </c>
      <c r="O478">
        <v>2043.21</v>
      </c>
      <c r="P478">
        <v>1931.74140055932</v>
      </c>
      <c r="Q478">
        <v>1875.2895277447601</v>
      </c>
      <c r="R478">
        <v>82.8128399057709</v>
      </c>
      <c r="S478" s="1">
        <f>(Table2[[#This Row],[Close Price]]-Table2[[#This Row],[20D EMA]])/Table2[[#This Row],[20D EMA]]</f>
        <v>0.13975068641989807</v>
      </c>
      <c r="T478" s="1">
        <f>(Table2[[#This Row],[Close Price]]-Table2[[#This Row],[50D EMA]])/Table2[[#This Row],[50D EMA]]</f>
        <v>0.20551850228282592</v>
      </c>
      <c r="U478" s="1">
        <f>(Table2[[#This Row],[Close Price]]-Table2[[#This Row],[200D EMA]])/Table2[[#This Row],[200D EMA]]</f>
        <v>0.24180824643145932</v>
      </c>
      <c r="V478">
        <v>3.3958225908055701</v>
      </c>
      <c r="W478">
        <v>2356.1</v>
      </c>
      <c r="X478">
        <v>2428.9499999999998</v>
      </c>
      <c r="Y478">
        <v>2301</v>
      </c>
      <c r="Z478">
        <v>2520</v>
      </c>
      <c r="AA478">
        <v>1825</v>
      </c>
      <c r="AB478">
        <v>2520</v>
      </c>
      <c r="AC478" s="1">
        <f>(Table2[[#This Row],[Close Price]]/Table2[[#This Row],[Day Low]])-1</f>
        <v>-1.1608166037095136E-2</v>
      </c>
      <c r="AD478" s="1">
        <f>(Table2[[#This Row],[Day High]]/Table2[[#This Row],[Close Price]])-1</f>
        <v>4.3027375201288187E-2</v>
      </c>
      <c r="AE478" s="1">
        <f>(Table2[[#This Row],[Close Price]]/Table2[[#This Row],[Current Week Low]])-1</f>
        <v>1.205997392438074E-2</v>
      </c>
      <c r="AF478" s="1">
        <f>(Table2[[#This Row],[Current Week High]]/Table2[[#This Row],[Close Price]])-1</f>
        <v>8.212560386473422E-2</v>
      </c>
      <c r="AG478" s="1">
        <f>(Table2[[#This Row],[Close Price]]/Table2[[#This Row],[Current Month Low]])-1</f>
        <v>0.27602739726027403</v>
      </c>
      <c r="AH478" s="1">
        <f>(Table2[[#This Row],[Current Month High]]/Table2[[#This Row],[Close Price]])-1</f>
        <v>8.212560386473422E-2</v>
      </c>
      <c r="AI478">
        <v>3.40311325818571</v>
      </c>
      <c r="AJ478">
        <v>52.106466361854899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0.19</v>
      </c>
      <c r="AM478" t="s">
        <v>3133</v>
      </c>
      <c r="AN478">
        <v>24.95</v>
      </c>
      <c r="AO478" t="s">
        <v>3133</v>
      </c>
      <c r="AP478">
        <v>-3.2187918386763999E-2</v>
      </c>
      <c r="AQ478">
        <f>(Table2[[#This Row],[Sharpe Ratio]]-AVERAGE(Table2[Sharpe Ratio]))/_xlfn.STDEV.P(Table2[Sharpe Ratio])</f>
        <v>-1.1089398584591423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4.9478147799512122</v>
      </c>
      <c r="AS478">
        <f>_xlfn.RANK.AVG(Table2[[#This Row],[1Y Return vs Nifty Z-Score]],Table2[1Y Return vs Nifty Z-Score])</f>
        <v>509</v>
      </c>
      <c r="AT478">
        <f>_xlfn.RANK.AVG(Table2[[#This Row],[6M Return vs Nifty Z-Score]],Table2[6M Return vs Nifty Z-Score])</f>
        <v>216</v>
      </c>
      <c r="AU478">
        <f>_xlfn.RANK.AVG(Table2[[#This Row],[Sharpe Ratio Z-Score]],Table2[Sharpe Ratio Z-Score])</f>
        <v>634</v>
      </c>
      <c r="AV478">
        <f>(Table2[[#This Row],[Rank 1Y]]+Table2[[#This Row],[Rank 6M]]+Table2[[#This Row],[Rank Sharpe]])/3</f>
        <v>453</v>
      </c>
    </row>
    <row r="479" spans="1:48" x14ac:dyDescent="0.3">
      <c r="A479" t="s">
        <v>1808</v>
      </c>
      <c r="B479" t="s">
        <v>1809</v>
      </c>
      <c r="C479" t="s">
        <v>3099</v>
      </c>
      <c r="D479" t="s">
        <v>525</v>
      </c>
      <c r="E479">
        <v>4081.755617415</v>
      </c>
      <c r="F479">
        <v>366.45</v>
      </c>
      <c r="G479">
        <v>10.5560005046821</v>
      </c>
      <c r="H479">
        <f>(Table2[[#This Row],[1Y Return vs Nifty]]-AVERAGE(Table2[1Y Return vs Nifty]))/_xlfn.STDEV.P(Table2[1Y Return vs Nifty])</f>
        <v>-0.35457635356427081</v>
      </c>
      <c r="I479">
        <v>-17.450800791192901</v>
      </c>
      <c r="J479">
        <f>(Table2[[#This Row],[1M Return vs Nifty]]-AVERAGE(Table2[1M Return vs Nifty]))/_xlfn.STDEV.P(Table2[1M Return vs Nifty])</f>
        <v>-1.6353665806561619</v>
      </c>
      <c r="K479">
        <v>-0.15691960576512001</v>
      </c>
      <c r="L479">
        <f>(Table2[[#This Row],[6M Return vs Nifty]]-AVERAGE(Table2[6M Return vs Nifty]))/_xlfn.STDEV.P(Table2[6M Return vs Nifty])</f>
        <v>-0.28918578213922297</v>
      </c>
      <c r="M479">
        <v>-2.9144231146294701</v>
      </c>
      <c r="N479">
        <f>(Table2[[#This Row],[1W Return vs Nifty]]-AVERAGE(Table2[1W Return vs Nifty]))/_xlfn.STDEV.P(Table2[1W Return vs Nifty])</f>
        <v>-0.47584762655968404</v>
      </c>
      <c r="O479">
        <v>374.79</v>
      </c>
      <c r="P479">
        <v>369.083167680923</v>
      </c>
      <c r="Q479">
        <v>331.93330255576802</v>
      </c>
      <c r="R479">
        <v>45.278266030563998</v>
      </c>
      <c r="S479" s="1">
        <f>(Table2[[#This Row],[Close Price]]-Table2[[#This Row],[20D EMA]])/Table2[[#This Row],[20D EMA]]</f>
        <v>-2.225246137837197E-2</v>
      </c>
      <c r="T479" s="1">
        <f>(Table2[[#This Row],[Close Price]]-Table2[[#This Row],[50D EMA]])/Table2[[#This Row],[50D EMA]]</f>
        <v>-7.1343477879744852E-3</v>
      </c>
      <c r="U479" s="1">
        <f>(Table2[[#This Row],[Close Price]]-Table2[[#This Row],[200D EMA]])/Table2[[#This Row],[200D EMA]]</f>
        <v>0.10398684669018055</v>
      </c>
      <c r="V479">
        <v>0.138375543045924</v>
      </c>
      <c r="W479">
        <v>348.15</v>
      </c>
      <c r="X479">
        <v>348.15</v>
      </c>
      <c r="Y479">
        <v>350.1</v>
      </c>
      <c r="Z479">
        <v>370</v>
      </c>
      <c r="AA479">
        <v>339</v>
      </c>
      <c r="AB479">
        <v>388</v>
      </c>
      <c r="AC479" s="1">
        <f>(Table2[[#This Row],[Close Price]]/Table2[[#This Row],[Day Low]])-1</f>
        <v>5.2563550193881925E-2</v>
      </c>
      <c r="AD479" s="1">
        <f>(Table2[[#This Row],[Day High]]/Table2[[#This Row],[Close Price]])-1</f>
        <v>-4.9938600081866569E-2</v>
      </c>
      <c r="AE479" s="1">
        <f>(Table2[[#This Row],[Close Price]]/Table2[[#This Row],[Current Week Low]])-1</f>
        <v>4.6700942587831973E-2</v>
      </c>
      <c r="AF479" s="1">
        <f>(Table2[[#This Row],[Current Week High]]/Table2[[#This Row],[Close Price]])-1</f>
        <v>9.6875426388320918E-3</v>
      </c>
      <c r="AG479" s="1">
        <f>(Table2[[#This Row],[Close Price]]/Table2[[#This Row],[Current Month Low]])-1</f>
        <v>8.097345132743361E-2</v>
      </c>
      <c r="AH479" s="1">
        <f>(Table2[[#This Row],[Current Month High]]/Table2[[#This Row],[Close Price]])-1</f>
        <v>5.8807477145585985E-2</v>
      </c>
      <c r="AI479">
        <v>23.3183244644562</v>
      </c>
      <c r="AJ479">
        <v>55.737356566085801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</v>
      </c>
      <c r="AM479" t="s">
        <v>3134</v>
      </c>
      <c r="AN479">
        <v>-4.3</v>
      </c>
      <c r="AO479" t="s">
        <v>3132</v>
      </c>
      <c r="AQ479">
        <f>(Table2[[#This Row],[Sharpe Ratio]]-AVERAGE(Table2[Sharpe Ratio]))/_xlfn.STDEV.P(Table2[Sharpe Ratio])</f>
        <v>-0.74145031068490286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-3.4964266536042428</v>
      </c>
      <c r="AS479">
        <f>_xlfn.RANK.AVG(Table2[[#This Row],[1Y Return vs Nifty Z-Score]],Table2[1Y Return vs Nifty Z-Score])</f>
        <v>401</v>
      </c>
      <c r="AT479">
        <f>_xlfn.RANK.AVG(Table2[[#This Row],[6M Return vs Nifty Z-Score]],Table2[6M Return vs Nifty Z-Score])</f>
        <v>411</v>
      </c>
      <c r="AU479">
        <f>_xlfn.RANK.AVG(Table2[[#This Row],[Sharpe Ratio Z-Score]],Table2[Sharpe Ratio Z-Score])</f>
        <v>550.5</v>
      </c>
      <c r="AV479">
        <f>(Table2[[#This Row],[Rank 1Y]]+Table2[[#This Row],[Rank 6M]]+Table2[[#This Row],[Rank Sharpe]])/3</f>
        <v>454.16666666666669</v>
      </c>
    </row>
    <row r="480" spans="1:48" x14ac:dyDescent="0.3">
      <c r="A480" t="s">
        <v>1915</v>
      </c>
      <c r="B480" t="s">
        <v>1916</v>
      </c>
      <c r="C480" t="s">
        <v>3092</v>
      </c>
      <c r="D480" t="s">
        <v>54</v>
      </c>
      <c r="E480">
        <v>3577.3300289650001</v>
      </c>
      <c r="F480">
        <v>143.57</v>
      </c>
      <c r="G480">
        <v>36.0880919359833</v>
      </c>
      <c r="H480">
        <f>(Table2[[#This Row],[1Y Return vs Nifty]]-AVERAGE(Table2[1Y Return vs Nifty]))/_xlfn.STDEV.P(Table2[1Y Return vs Nifty])</f>
        <v>2.9556514770506151E-2</v>
      </c>
      <c r="I480">
        <v>-3.4770484608440801</v>
      </c>
      <c r="J480">
        <f>(Table2[[#This Row],[1M Return vs Nifty]]-AVERAGE(Table2[1M Return vs Nifty]))/_xlfn.STDEV.P(Table2[1M Return vs Nifty])</f>
        <v>-0.30109087758289488</v>
      </c>
      <c r="K480">
        <v>0.45786906482269701</v>
      </c>
      <c r="L480">
        <f>(Table2[[#This Row],[6M Return vs Nifty]]-AVERAGE(Table2[6M Return vs Nifty]))/_xlfn.STDEV.P(Table2[6M Return vs Nifty])</f>
        <v>-0.26916647180664138</v>
      </c>
      <c r="M480">
        <v>0.62662972039869802</v>
      </c>
      <c r="N480">
        <f>(Table2[[#This Row],[1W Return vs Nifty]]-AVERAGE(Table2[1W Return vs Nifty]))/_xlfn.STDEV.P(Table2[1W Return vs Nifty])</f>
        <v>0.2089550921638241</v>
      </c>
      <c r="O480">
        <v>137.87</v>
      </c>
      <c r="P480">
        <v>132.18517737066199</v>
      </c>
      <c r="Q480">
        <v>121.305726446143</v>
      </c>
      <c r="R480">
        <v>60.636229361397099</v>
      </c>
      <c r="S480" s="1">
        <f>(Table2[[#This Row],[Close Price]]-Table2[[#This Row],[20D EMA]])/Table2[[#This Row],[20D EMA]]</f>
        <v>4.1343294407775358E-2</v>
      </c>
      <c r="T480" s="1">
        <f>(Table2[[#This Row],[Close Price]]-Table2[[#This Row],[50D EMA]])/Table2[[#This Row],[50D EMA]]</f>
        <v>8.6127831091179691E-2</v>
      </c>
      <c r="U480" s="1">
        <f>(Table2[[#This Row],[Close Price]]-Table2[[#This Row],[200D EMA]])/Table2[[#This Row],[200D EMA]]</f>
        <v>0.18353852044851179</v>
      </c>
      <c r="V480">
        <v>0.64832971623670899</v>
      </c>
      <c r="W480">
        <v>142.24</v>
      </c>
      <c r="X480">
        <v>144.66999999999999</v>
      </c>
      <c r="Y480">
        <v>136.1</v>
      </c>
      <c r="Z480">
        <v>145.9</v>
      </c>
      <c r="AA480">
        <v>130.03</v>
      </c>
      <c r="AB480">
        <v>145.9</v>
      </c>
      <c r="AC480" s="1">
        <f>(Table2[[#This Row],[Close Price]]/Table2[[#This Row],[Day Low]])-1</f>
        <v>9.3503937007872739E-3</v>
      </c>
      <c r="AD480" s="1">
        <f>(Table2[[#This Row],[Day High]]/Table2[[#This Row],[Close Price]])-1</f>
        <v>7.6617677787838012E-3</v>
      </c>
      <c r="AE480" s="1">
        <f>(Table2[[#This Row],[Close Price]]/Table2[[#This Row],[Current Week Low]])-1</f>
        <v>5.4886113152094129E-2</v>
      </c>
      <c r="AF480" s="1">
        <f>(Table2[[#This Row],[Current Week High]]/Table2[[#This Row],[Close Price]])-1</f>
        <v>1.6229017204151264E-2</v>
      </c>
      <c r="AG480" s="1">
        <f>(Table2[[#This Row],[Close Price]]/Table2[[#This Row],[Current Month Low]])-1</f>
        <v>0.10412981619626227</v>
      </c>
      <c r="AH480" s="1">
        <f>(Table2[[#This Row],[Current Month High]]/Table2[[#This Row],[Close Price]])-1</f>
        <v>1.6229017204151264E-2</v>
      </c>
      <c r="AI480">
        <v>8.30953541826287</v>
      </c>
      <c r="AJ480">
        <v>66.168981481481396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0.13</v>
      </c>
      <c r="AM480" t="s">
        <v>3133</v>
      </c>
      <c r="AN480">
        <v>0.48</v>
      </c>
      <c r="AO480" t="s">
        <v>3133</v>
      </c>
      <c r="AP480">
        <v>-6.3779260205813995E-2</v>
      </c>
      <c r="AQ480">
        <f>(Table2[[#This Row],[Sharpe Ratio]]-AVERAGE(Table2[Sharpe Ratio]))/_xlfn.STDEV.P(Table2[Sharpe Ratio])</f>
        <v>-1.4696182900112134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-1.8013640324664193</v>
      </c>
      <c r="AS480">
        <f>_xlfn.RANK.AVG(Table2[[#This Row],[1Y Return vs Nifty Z-Score]],Table2[1Y Return vs Nifty Z-Score])</f>
        <v>286</v>
      </c>
      <c r="AT480">
        <f>_xlfn.RANK.AVG(Table2[[#This Row],[6M Return vs Nifty Z-Score]],Table2[6M Return vs Nifty Z-Score])</f>
        <v>398</v>
      </c>
      <c r="AU480">
        <f>_xlfn.RANK.AVG(Table2[[#This Row],[Sharpe Ratio Z-Score]],Table2[Sharpe Ratio Z-Score])</f>
        <v>682</v>
      </c>
      <c r="AV480">
        <f>(Table2[[#This Row],[Rank 1Y]]+Table2[[#This Row],[Rank 6M]]+Table2[[#This Row],[Rank Sharpe]])/3</f>
        <v>455.33333333333331</v>
      </c>
    </row>
    <row r="481" spans="1:48" x14ac:dyDescent="0.3">
      <c r="A481" t="s">
        <v>2039</v>
      </c>
      <c r="B481" t="s">
        <v>2040</v>
      </c>
      <c r="C481" t="s">
        <v>3088</v>
      </c>
      <c r="D481" t="s">
        <v>536</v>
      </c>
      <c r="E481">
        <v>3013.4810140439999</v>
      </c>
      <c r="F481">
        <v>52.54</v>
      </c>
      <c r="G481">
        <v>-7.6464192549860801</v>
      </c>
      <c r="H481">
        <f>(Table2[[#This Row],[1Y Return vs Nifty]]-AVERAGE(Table2[1Y Return vs Nifty]))/_xlfn.STDEV.P(Table2[1Y Return vs Nifty])</f>
        <v>-0.62843357876372696</v>
      </c>
      <c r="I481">
        <v>-1.60978091546839</v>
      </c>
      <c r="J481">
        <f>(Table2[[#This Row],[1M Return vs Nifty]]-AVERAGE(Table2[1M Return vs Nifty]))/_xlfn.STDEV.P(Table2[1M Return vs Nifty])</f>
        <v>-0.12279591013016561</v>
      </c>
      <c r="K481">
        <v>29.3661006520617</v>
      </c>
      <c r="L481">
        <f>(Table2[[#This Row],[6M Return vs Nifty]]-AVERAGE(Table2[6M Return vs Nifty]))/_xlfn.STDEV.P(Table2[6M Return vs Nifty])</f>
        <v>0.67216977428543534</v>
      </c>
      <c r="M481">
        <v>-5.0818762452430999E-2</v>
      </c>
      <c r="N481">
        <f>(Table2[[#This Row],[1W Return vs Nifty]]-AVERAGE(Table2[1W Return vs Nifty]))/_xlfn.STDEV.P(Table2[1W Return vs Nifty])</f>
        <v>7.7943614938046232E-2</v>
      </c>
      <c r="O481">
        <v>53.74</v>
      </c>
      <c r="P481">
        <v>52.370371105301302</v>
      </c>
      <c r="Q481">
        <v>46.483502191406899</v>
      </c>
      <c r="R481">
        <v>44.297319768537399</v>
      </c>
      <c r="S481" s="1">
        <f>(Table2[[#This Row],[Close Price]]-Table2[[#This Row],[20D EMA]])/Table2[[#This Row],[20D EMA]]</f>
        <v>-2.2329735764793503E-2</v>
      </c>
      <c r="T481" s="1">
        <f>(Table2[[#This Row],[Close Price]]-Table2[[#This Row],[50D EMA]])/Table2[[#This Row],[50D EMA]]</f>
        <v>3.2390241107442858E-3</v>
      </c>
      <c r="U481" s="1">
        <f>(Table2[[#This Row],[Close Price]]-Table2[[#This Row],[200D EMA]])/Table2[[#This Row],[200D EMA]]</f>
        <v>0.13029349173506821</v>
      </c>
      <c r="V481">
        <v>0.80346903206471398</v>
      </c>
      <c r="W481">
        <v>51.6</v>
      </c>
      <c r="X481">
        <v>53.3</v>
      </c>
      <c r="Y481">
        <v>51.15</v>
      </c>
      <c r="Z481">
        <v>53.19</v>
      </c>
      <c r="AA481">
        <v>49.2</v>
      </c>
      <c r="AB481">
        <v>57.73</v>
      </c>
      <c r="AC481" s="1">
        <f>(Table2[[#This Row],[Close Price]]/Table2[[#This Row],[Day Low]])-1</f>
        <v>1.8217054263565791E-2</v>
      </c>
      <c r="AD481" s="1">
        <f>(Table2[[#This Row],[Day High]]/Table2[[#This Row],[Close Price]])-1</f>
        <v>1.4465169394746846E-2</v>
      </c>
      <c r="AE481" s="1">
        <f>(Table2[[#This Row],[Close Price]]/Table2[[#This Row],[Current Week Low]])-1</f>
        <v>2.7174975562072268E-2</v>
      </c>
      <c r="AF481" s="1">
        <f>(Table2[[#This Row],[Current Week High]]/Table2[[#This Row],[Close Price]])-1</f>
        <v>1.2371526456033566E-2</v>
      </c>
      <c r="AG481" s="1">
        <f>(Table2[[#This Row],[Close Price]]/Table2[[#This Row],[Current Month Low]])-1</f>
        <v>6.7886178861788604E-2</v>
      </c>
      <c r="AH481" s="1">
        <f>(Table2[[#This Row],[Current Month High]]/Table2[[#This Row],[Close Price]])-1</f>
        <v>9.87818804720213E-2</v>
      </c>
      <c r="AI481">
        <v>18.500190331176199</v>
      </c>
      <c r="AJ481">
        <v>58.0150375939849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0.08</v>
      </c>
      <c r="AM481" t="s">
        <v>3133</v>
      </c>
      <c r="AN481">
        <v>-8.15</v>
      </c>
      <c r="AO481" t="s">
        <v>3132</v>
      </c>
      <c r="AP481">
        <v>-5.6178728089813001E-2</v>
      </c>
      <c r="AQ481">
        <f>(Table2[[#This Row],[Sharpe Ratio]]-AVERAGE(Table2[Sharpe Ratio]))/_xlfn.STDEV.P(Table2[Sharpe Ratio])</f>
        <v>-1.3828429951135679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-1.3839590947839786</v>
      </c>
      <c r="AS481">
        <f>_xlfn.RANK.AVG(Table2[[#This Row],[1Y Return vs Nifty Z-Score]],Table2[1Y Return vs Nifty Z-Score])</f>
        <v>548</v>
      </c>
      <c r="AT481">
        <f>_xlfn.RANK.AVG(Table2[[#This Row],[6M Return vs Nifty Z-Score]],Table2[6M Return vs Nifty Z-Score])</f>
        <v>148</v>
      </c>
      <c r="AU481">
        <f>_xlfn.RANK.AVG(Table2[[#This Row],[Sharpe Ratio Z-Score]],Table2[Sharpe Ratio Z-Score])</f>
        <v>671</v>
      </c>
      <c r="AV481">
        <f>(Table2[[#This Row],[Rank 1Y]]+Table2[[#This Row],[Rank 6M]]+Table2[[#This Row],[Rank Sharpe]])/3</f>
        <v>455.66666666666669</v>
      </c>
    </row>
    <row r="482" spans="1:48" x14ac:dyDescent="0.3">
      <c r="A482" t="s">
        <v>187</v>
      </c>
      <c r="B482" t="s">
        <v>188</v>
      </c>
      <c r="C482" t="s">
        <v>3090</v>
      </c>
      <c r="D482" t="s">
        <v>124</v>
      </c>
      <c r="E482">
        <v>135988.21821419999</v>
      </c>
      <c r="F482">
        <v>5645.75</v>
      </c>
      <c r="G482">
        <v>0.15507226990445799</v>
      </c>
      <c r="H482">
        <f>(Table2[[#This Row],[1Y Return vs Nifty]]-AVERAGE(Table2[1Y Return vs Nifty]))/_xlfn.STDEV.P(Table2[1Y Return vs Nifty])</f>
        <v>-0.51105935876263053</v>
      </c>
      <c r="I482">
        <v>2.7673406557288002E-2</v>
      </c>
      <c r="J482">
        <f>(Table2[[#This Row],[1M Return vs Nifty]]-AVERAGE(Table2[1M Return vs Nifty]))/_xlfn.STDEV.P(Table2[1M Return vs Nifty])</f>
        <v>3.3555473887575342E-2</v>
      </c>
      <c r="K482">
        <v>0.95810902194629</v>
      </c>
      <c r="L482">
        <f>(Table2[[#This Row],[6M Return vs Nifty]]-AVERAGE(Table2[6M Return vs Nifty]))/_xlfn.STDEV.P(Table2[6M Return vs Nifty])</f>
        <v>-0.25287720132799157</v>
      </c>
      <c r="M482">
        <v>-0.59751959685558798</v>
      </c>
      <c r="N482">
        <f>(Table2[[#This Row],[1W Return vs Nifty]]-AVERAGE(Table2[1W Return vs Nifty]))/_xlfn.STDEV.P(Table2[1W Return vs Nifty])</f>
        <v>-2.7782629534867483E-2</v>
      </c>
      <c r="O482">
        <v>5748.94</v>
      </c>
      <c r="P482">
        <v>5598.2390812862504</v>
      </c>
      <c r="Q482">
        <v>5161.6913392881497</v>
      </c>
      <c r="R482">
        <v>33.599255824579103</v>
      </c>
      <c r="S482" s="1">
        <f>(Table2[[#This Row],[Close Price]]-Table2[[#This Row],[20D EMA]])/Table2[[#This Row],[20D EMA]]</f>
        <v>-1.7949395888633316E-2</v>
      </c>
      <c r="T482" s="1">
        <f>(Table2[[#This Row],[Close Price]]-Table2[[#This Row],[50D EMA]])/Table2[[#This Row],[50D EMA]]</f>
        <v>8.4867612875928582E-3</v>
      </c>
      <c r="U482" s="1">
        <f>(Table2[[#This Row],[Close Price]]-Table2[[#This Row],[200D EMA]])/Table2[[#This Row],[200D EMA]]</f>
        <v>9.377907916101913E-2</v>
      </c>
      <c r="V482">
        <v>1.2314931214560101</v>
      </c>
      <c r="W482">
        <v>5654</v>
      </c>
      <c r="X482">
        <v>5695</v>
      </c>
      <c r="Y482">
        <v>5625</v>
      </c>
      <c r="Z482">
        <v>5774.5</v>
      </c>
      <c r="AA482">
        <v>5625</v>
      </c>
      <c r="AB482">
        <v>5924.8</v>
      </c>
      <c r="AC482" s="1">
        <f>(Table2[[#This Row],[Close Price]]/Table2[[#This Row],[Day Low]])-1</f>
        <v>-1.4591439688715901E-3</v>
      </c>
      <c r="AD482" s="1">
        <f>(Table2[[#This Row],[Day High]]/Table2[[#This Row],[Close Price]])-1</f>
        <v>8.7233759907894282E-3</v>
      </c>
      <c r="AE482" s="1">
        <f>(Table2[[#This Row],[Close Price]]/Table2[[#This Row],[Current Week Low]])-1</f>
        <v>3.6888888888888527E-3</v>
      </c>
      <c r="AF482" s="1">
        <f>(Table2[[#This Row],[Current Week High]]/Table2[[#This Row],[Close Price]])-1</f>
        <v>2.2804764645972586E-2</v>
      </c>
      <c r="AG482" s="1">
        <f>(Table2[[#This Row],[Close Price]]/Table2[[#This Row],[Current Month Low]])-1</f>
        <v>3.6888888888888527E-3</v>
      </c>
      <c r="AH482" s="1">
        <f>(Table2[[#This Row],[Current Month High]]/Table2[[#This Row],[Close Price]])-1</f>
        <v>4.9426559801620806E-2</v>
      </c>
      <c r="AI482">
        <v>6.3631935526723602</v>
      </c>
      <c r="AJ482">
        <v>29.8560158244589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-0.03</v>
      </c>
      <c r="AM482" t="s">
        <v>3132</v>
      </c>
      <c r="AN482">
        <v>-3.15</v>
      </c>
      <c r="AO482" t="s">
        <v>3132</v>
      </c>
      <c r="AP482">
        <v>1.2595044145244001E-2</v>
      </c>
      <c r="AQ482">
        <f>(Table2[[#This Row],[Sharpe Ratio]]-AVERAGE(Table2[Sharpe Ratio]))/_xlfn.STDEV.P(Table2[Sharpe Ratio])</f>
        <v>-0.59765265898476672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-1.355816374722681</v>
      </c>
      <c r="AS482">
        <f>_xlfn.RANK.AVG(Table2[[#This Row],[1Y Return vs Nifty Z-Score]],Table2[1Y Return vs Nifty Z-Score])</f>
        <v>490</v>
      </c>
      <c r="AT482">
        <f>_xlfn.RANK.AVG(Table2[[#This Row],[6M Return vs Nifty Z-Score]],Table2[6M Return vs Nifty Z-Score])</f>
        <v>388</v>
      </c>
      <c r="AU482">
        <f>_xlfn.RANK.AVG(Table2[[#This Row],[Sharpe Ratio Z-Score]],Table2[Sharpe Ratio Z-Score])</f>
        <v>492</v>
      </c>
      <c r="AV482">
        <f>(Table2[[#This Row],[Rank 1Y]]+Table2[[#This Row],[Rank 6M]]+Table2[[#This Row],[Rank Sharpe]])/3</f>
        <v>456.66666666666669</v>
      </c>
    </row>
    <row r="483" spans="1:48" x14ac:dyDescent="0.3">
      <c r="A483" t="s">
        <v>817</v>
      </c>
      <c r="B483" t="s">
        <v>818</v>
      </c>
      <c r="C483" t="s">
        <v>3092</v>
      </c>
      <c r="D483" t="s">
        <v>288</v>
      </c>
      <c r="E483">
        <v>19195.5365766</v>
      </c>
      <c r="F483">
        <v>385.5</v>
      </c>
      <c r="G483">
        <v>0.273295118650281</v>
      </c>
      <c r="H483">
        <f>(Table2[[#This Row],[1Y Return vs Nifty]]-AVERAGE(Table2[1Y Return vs Nifty]))/_xlfn.STDEV.P(Table2[1Y Return vs Nifty])</f>
        <v>-0.50928068418308692</v>
      </c>
      <c r="I483">
        <v>20.753904469381901</v>
      </c>
      <c r="J483">
        <f>(Table2[[#This Row],[1M Return vs Nifty]]-AVERAGE(Table2[1M Return vs Nifty]))/_xlfn.STDEV.P(Table2[1M Return vs Nifty])</f>
        <v>2.0125877244698329</v>
      </c>
      <c r="K483">
        <v>-25.505410253125198</v>
      </c>
      <c r="L483">
        <f>(Table2[[#This Row],[6M Return vs Nifty]]-AVERAGE(Table2[6M Return vs Nifty]))/_xlfn.STDEV.P(Table2[6M Return vs Nifty])</f>
        <v>-1.1146064917415095</v>
      </c>
      <c r="M483">
        <v>10.8902880031224</v>
      </c>
      <c r="N483">
        <f>(Table2[[#This Row],[1W Return vs Nifty]]-AVERAGE(Table2[1W Return vs Nifty]))/_xlfn.STDEV.P(Table2[1W Return vs Nifty])</f>
        <v>2.1938396515048693</v>
      </c>
      <c r="O483">
        <v>365.12</v>
      </c>
      <c r="P483">
        <v>360.36628295765098</v>
      </c>
      <c r="Q483">
        <v>369.09198274926501</v>
      </c>
      <c r="R483">
        <v>61.131455175723602</v>
      </c>
      <c r="S483" s="1">
        <f>(Table2[[#This Row],[Close Price]]-Table2[[#This Row],[20D EMA]])/Table2[[#This Row],[20D EMA]]</f>
        <v>5.5817265556529348E-2</v>
      </c>
      <c r="T483" s="1">
        <f>(Table2[[#This Row],[Close Price]]-Table2[[#This Row],[50D EMA]])/Table2[[#This Row],[50D EMA]]</f>
        <v>6.9744918520311866E-2</v>
      </c>
      <c r="U483" s="1">
        <f>(Table2[[#This Row],[Close Price]]-Table2[[#This Row],[200D EMA]])/Table2[[#This Row],[200D EMA]]</f>
        <v>4.4455089835645202E-2</v>
      </c>
      <c r="V483">
        <v>1.7685880005285</v>
      </c>
      <c r="W483">
        <v>382.75</v>
      </c>
      <c r="X483">
        <v>390.25</v>
      </c>
      <c r="Y483">
        <v>383.1</v>
      </c>
      <c r="Z483">
        <v>408.5</v>
      </c>
      <c r="AA483">
        <v>354.9</v>
      </c>
      <c r="AB483">
        <v>410.45</v>
      </c>
      <c r="AC483" s="1">
        <f>(Table2[[#This Row],[Close Price]]/Table2[[#This Row],[Day Low]])-1</f>
        <v>7.1848465055519561E-3</v>
      </c>
      <c r="AD483" s="1">
        <f>(Table2[[#This Row],[Day High]]/Table2[[#This Row],[Close Price]])-1</f>
        <v>1.2321660181582317E-2</v>
      </c>
      <c r="AE483" s="1">
        <f>(Table2[[#This Row],[Close Price]]/Table2[[#This Row],[Current Week Low]])-1</f>
        <v>6.2646828504306917E-3</v>
      </c>
      <c r="AF483" s="1">
        <f>(Table2[[#This Row],[Current Week High]]/Table2[[#This Row],[Close Price]])-1</f>
        <v>5.9662775616083019E-2</v>
      </c>
      <c r="AG483" s="1">
        <f>(Table2[[#This Row],[Close Price]]/Table2[[#This Row],[Current Month Low]])-1</f>
        <v>8.6221470836855607E-2</v>
      </c>
      <c r="AH483" s="1">
        <f>(Table2[[#This Row],[Current Month High]]/Table2[[#This Row],[Close Price]])-1</f>
        <v>6.4721141374837865E-2</v>
      </c>
      <c r="AI483">
        <v>44.747081712062197</v>
      </c>
      <c r="AJ483">
        <v>30.9665364362153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-0.08</v>
      </c>
      <c r="AM483" t="s">
        <v>3132</v>
      </c>
      <c r="AN483">
        <v>18.41</v>
      </c>
      <c r="AO483" t="s">
        <v>3133</v>
      </c>
      <c r="AP483">
        <v>0.109983427907193</v>
      </c>
      <c r="AQ483">
        <f>(Table2[[#This Row],[Sharpe Ratio]]-AVERAGE(Table2[Sharpe Ratio]))/_xlfn.STDEV.P(Table2[Sharpe Ratio])</f>
        <v>0.51423077122361904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489</v>
      </c>
      <c r="AT483">
        <f>_xlfn.RANK.AVG(Table2[[#This Row],[6M Return vs Nifty Z-Score]],Table2[6M Return vs Nifty Z-Score])</f>
        <v>673</v>
      </c>
      <c r="AU483">
        <f>_xlfn.RANK.AVG(Table2[[#This Row],[Sharpe Ratio Z-Score]],Table2[Sharpe Ratio Z-Score])</f>
        <v>209</v>
      </c>
      <c r="AV483">
        <f>(Table2[[#This Row],[Rank 1Y]]+Table2[[#This Row],[Rank 6M]]+Table2[[#This Row],[Rank Sharpe]])/3</f>
        <v>457</v>
      </c>
    </row>
    <row r="484" spans="1:48" x14ac:dyDescent="0.3">
      <c r="A484" t="s">
        <v>1554</v>
      </c>
      <c r="B484" t="s">
        <v>1555</v>
      </c>
      <c r="C484" t="s">
        <v>3099</v>
      </c>
      <c r="D484" t="s">
        <v>260</v>
      </c>
      <c r="E484">
        <v>6183.8950188999997</v>
      </c>
      <c r="F484">
        <v>779.75</v>
      </c>
      <c r="G484">
        <v>32.447097395905601</v>
      </c>
      <c r="H484">
        <f>(Table2[[#This Row],[1Y Return vs Nifty]]-AVERAGE(Table2[1Y Return vs Nifty]))/_xlfn.STDEV.P(Table2[1Y Return vs Nifty])</f>
        <v>-2.5222612119062168E-2</v>
      </c>
      <c r="I484">
        <v>-2.0441749058605501</v>
      </c>
      <c r="J484">
        <f>(Table2[[#This Row],[1M Return vs Nifty]]-AVERAGE(Table2[1M Return vs Nifty]))/_xlfn.STDEV.P(Table2[1M Return vs Nifty])</f>
        <v>-0.16427377042417537</v>
      </c>
      <c r="K484">
        <v>-10.284355474472299</v>
      </c>
      <c r="L484">
        <f>(Table2[[#This Row],[6M Return vs Nifty]]-AVERAGE(Table2[6M Return vs Nifty]))/_xlfn.STDEV.P(Table2[6M Return vs Nifty])</f>
        <v>-0.61896460082681681</v>
      </c>
      <c r="M484">
        <v>0.119864114371127</v>
      </c>
      <c r="N484">
        <f>(Table2[[#This Row],[1W Return vs Nifty]]-AVERAGE(Table2[1W Return vs Nifty]))/_xlfn.STDEV.P(Table2[1W Return vs Nifty])</f>
        <v>0.11095190471336454</v>
      </c>
      <c r="O484">
        <v>773.38</v>
      </c>
      <c r="P484">
        <v>751.46494749016097</v>
      </c>
      <c r="Q484">
        <v>693.87266357966701</v>
      </c>
      <c r="R484">
        <v>52.329231479354902</v>
      </c>
      <c r="S484" s="1">
        <f>(Table2[[#This Row],[Close Price]]-Table2[[#This Row],[20D EMA]])/Table2[[#This Row],[20D EMA]]</f>
        <v>8.2365719310041694E-3</v>
      </c>
      <c r="T484" s="1">
        <f>(Table2[[#This Row],[Close Price]]-Table2[[#This Row],[50D EMA]])/Table2[[#This Row],[50D EMA]]</f>
        <v>3.7639882744110793E-2</v>
      </c>
      <c r="U484" s="1">
        <f>(Table2[[#This Row],[Close Price]]-Table2[[#This Row],[200D EMA]])/Table2[[#This Row],[200D EMA]]</f>
        <v>0.12376526836681323</v>
      </c>
      <c r="V484">
        <v>0.85572031196408405</v>
      </c>
      <c r="W484">
        <v>777</v>
      </c>
      <c r="X484">
        <v>787.05</v>
      </c>
      <c r="Y484">
        <v>747.7</v>
      </c>
      <c r="Z484">
        <v>788.45</v>
      </c>
      <c r="AA484">
        <v>741.55</v>
      </c>
      <c r="AB484">
        <v>816.9</v>
      </c>
      <c r="AC484" s="1">
        <f>(Table2[[#This Row],[Close Price]]/Table2[[#This Row],[Day Low]])-1</f>
        <v>3.5392535392535507E-3</v>
      </c>
      <c r="AD484" s="1">
        <f>(Table2[[#This Row],[Day High]]/Table2[[#This Row],[Close Price]])-1</f>
        <v>9.3619749919846562E-3</v>
      </c>
      <c r="AE484" s="1">
        <f>(Table2[[#This Row],[Close Price]]/Table2[[#This Row],[Current Week Low]])-1</f>
        <v>4.2864785341714562E-2</v>
      </c>
      <c r="AF484" s="1">
        <f>(Table2[[#This Row],[Current Week High]]/Table2[[#This Row],[Close Price]])-1</f>
        <v>1.1157422250721361E-2</v>
      </c>
      <c r="AG484" s="1">
        <f>(Table2[[#This Row],[Close Price]]/Table2[[#This Row],[Current Month Low]])-1</f>
        <v>5.1513721259524026E-2</v>
      </c>
      <c r="AH484" s="1">
        <f>(Table2[[#This Row],[Current Month High]]/Table2[[#This Row],[Close Price]])-1</f>
        <v>4.7643475472908037E-2</v>
      </c>
      <c r="AI484">
        <v>13.344020519397199</v>
      </c>
      <c r="AJ484">
        <v>67.310374423345095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0.13</v>
      </c>
      <c r="AM484" t="s">
        <v>3133</v>
      </c>
      <c r="AN484">
        <v>1.0900000000000001</v>
      </c>
      <c r="AO484" t="s">
        <v>3133</v>
      </c>
      <c r="AQ484">
        <f>(Table2[[#This Row],[Sharpe Ratio]]-AVERAGE(Table2[Sharpe Ratio]))/_xlfn.STDEV.P(Table2[Sharpe Ratio])</f>
        <v>-0.74145031068490286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-1.4389593893415926</v>
      </c>
      <c r="AS484">
        <f>_xlfn.RANK.AVG(Table2[[#This Row],[1Y Return vs Nifty Z-Score]],Table2[1Y Return vs Nifty Z-Score])</f>
        <v>300</v>
      </c>
      <c r="AT484">
        <f>_xlfn.RANK.AVG(Table2[[#This Row],[6M Return vs Nifty Z-Score]],Table2[6M Return vs Nifty Z-Score])</f>
        <v>522</v>
      </c>
      <c r="AU484">
        <f>_xlfn.RANK.AVG(Table2[[#This Row],[Sharpe Ratio Z-Score]],Table2[Sharpe Ratio Z-Score])</f>
        <v>550.5</v>
      </c>
      <c r="AV484">
        <f>(Table2[[#This Row],[Rank 1Y]]+Table2[[#This Row],[Rank 6M]]+Table2[[#This Row],[Rank Sharpe]])/3</f>
        <v>457.5</v>
      </c>
    </row>
    <row r="485" spans="1:48" x14ac:dyDescent="0.3">
      <c r="A485" t="s">
        <v>544</v>
      </c>
      <c r="B485" t="s">
        <v>545</v>
      </c>
      <c r="C485" t="s">
        <v>3088</v>
      </c>
      <c r="D485" t="s">
        <v>57</v>
      </c>
      <c r="E485">
        <v>36878.293078499999</v>
      </c>
      <c r="F485">
        <v>298.75</v>
      </c>
      <c r="G485">
        <v>-18.962617349656099</v>
      </c>
      <c r="H485">
        <f>(Table2[[#This Row],[1Y Return vs Nifty]]-AVERAGE(Table2[1Y Return vs Nifty]))/_xlfn.STDEV.P(Table2[1Y Return vs Nifty])</f>
        <v>-0.79868691051472485</v>
      </c>
      <c r="I485">
        <v>-1.1968556207399099</v>
      </c>
      <c r="J485">
        <f>(Table2[[#This Row],[1M Return vs Nifty]]-AVERAGE(Table2[1M Return vs Nifty]))/_xlfn.STDEV.P(Table2[1M Return vs Nifty])</f>
        <v>-8.3367975892059271E-2</v>
      </c>
      <c r="K485">
        <v>-6.14664217452885</v>
      </c>
      <c r="L485">
        <f>(Table2[[#This Row],[6M Return vs Nifty]]-AVERAGE(Table2[6M Return vs Nifty]))/_xlfn.STDEV.P(Table2[6M Return vs Nifty])</f>
        <v>-0.48422860034128762</v>
      </c>
      <c r="M485">
        <v>0.96551039977339004</v>
      </c>
      <c r="N485">
        <f>(Table2[[#This Row],[1W Return vs Nifty]]-AVERAGE(Table2[1W Return vs Nifty]))/_xlfn.STDEV.P(Table2[1W Return vs Nifty])</f>
        <v>0.27449108424591134</v>
      </c>
      <c r="O485">
        <v>298.70999999999998</v>
      </c>
      <c r="P485">
        <v>294.537758772975</v>
      </c>
      <c r="Q485">
        <v>283.83110523240799</v>
      </c>
      <c r="R485">
        <v>49.648905834139697</v>
      </c>
      <c r="S485" s="1">
        <f>(Table2[[#This Row],[Close Price]]-Table2[[#This Row],[20D EMA]])/Table2[[#This Row],[20D EMA]]</f>
        <v>1.3390914264678271E-4</v>
      </c>
      <c r="T485" s="1">
        <f>(Table2[[#This Row],[Close Price]]-Table2[[#This Row],[50D EMA]])/Table2[[#This Row],[50D EMA]]</f>
        <v>1.4301192636804615E-2</v>
      </c>
      <c r="U485" s="1">
        <f>(Table2[[#This Row],[Close Price]]-Table2[[#This Row],[200D EMA]])/Table2[[#This Row],[200D EMA]]</f>
        <v>5.256257856367097E-2</v>
      </c>
      <c r="V485">
        <v>0.72172784787730504</v>
      </c>
      <c r="W485">
        <v>297.14999999999998</v>
      </c>
      <c r="X485">
        <v>299.8</v>
      </c>
      <c r="Y485">
        <v>296.89999999999998</v>
      </c>
      <c r="Z485">
        <v>304.25</v>
      </c>
      <c r="AA485">
        <v>287.10000000000002</v>
      </c>
      <c r="AB485">
        <v>310.85000000000002</v>
      </c>
      <c r="AC485" s="1">
        <f>(Table2[[#This Row],[Close Price]]/Table2[[#This Row],[Day Low]])-1</f>
        <v>5.3844859498570763E-3</v>
      </c>
      <c r="AD485" s="1">
        <f>(Table2[[#This Row],[Day High]]/Table2[[#This Row],[Close Price]])-1</f>
        <v>3.5146443514644243E-3</v>
      </c>
      <c r="AE485" s="1">
        <f>(Table2[[#This Row],[Close Price]]/Table2[[#This Row],[Current Week Low]])-1</f>
        <v>6.2310542270125335E-3</v>
      </c>
      <c r="AF485" s="1">
        <f>(Table2[[#This Row],[Current Week High]]/Table2[[#This Row],[Close Price]])-1</f>
        <v>1.8410041841004254E-2</v>
      </c>
      <c r="AG485" s="1">
        <f>(Table2[[#This Row],[Close Price]]/Table2[[#This Row],[Current Month Low]])-1</f>
        <v>4.0578195750609503E-2</v>
      </c>
      <c r="AH485" s="1">
        <f>(Table2[[#This Row],[Current Month High]]/Table2[[#This Row],[Close Price]])-1</f>
        <v>4.0502092050209271E-2</v>
      </c>
      <c r="AI485">
        <v>5.8912133891213498</v>
      </c>
      <c r="AJ485">
        <v>25.868969875710899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0.05</v>
      </c>
      <c r="AM485" t="s">
        <v>3133</v>
      </c>
      <c r="AN485">
        <v>3.07</v>
      </c>
      <c r="AO485" t="s">
        <v>3133</v>
      </c>
      <c r="AP485">
        <v>8.2213596154523005E-2</v>
      </c>
      <c r="AQ485">
        <f>(Table2[[#This Row],[Sharpe Ratio]]-AVERAGE(Table2[Sharpe Ratio]))/_xlfn.STDEV.P(Table2[Sharpe Ratio])</f>
        <v>0.19718253001918437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-0.89460987248297585</v>
      </c>
      <c r="AS485">
        <f>_xlfn.RANK.AVG(Table2[[#This Row],[1Y Return vs Nifty Z-Score]],Table2[1Y Return vs Nifty Z-Score])</f>
        <v>614</v>
      </c>
      <c r="AT485">
        <f>_xlfn.RANK.AVG(Table2[[#This Row],[6M Return vs Nifty Z-Score]],Table2[6M Return vs Nifty Z-Score])</f>
        <v>475</v>
      </c>
      <c r="AU485">
        <f>_xlfn.RANK.AVG(Table2[[#This Row],[Sharpe Ratio Z-Score]],Table2[Sharpe Ratio Z-Score])</f>
        <v>284</v>
      </c>
      <c r="AV485">
        <f>(Table2[[#This Row],[Rank 1Y]]+Table2[[#This Row],[Rank 6M]]+Table2[[#This Row],[Rank Sharpe]])/3</f>
        <v>457.66666666666669</v>
      </c>
    </row>
    <row r="486" spans="1:48" x14ac:dyDescent="0.3">
      <c r="A486" t="s">
        <v>1120</v>
      </c>
      <c r="B486" t="s">
        <v>1121</v>
      </c>
      <c r="C486" t="s">
        <v>3093</v>
      </c>
      <c r="D486" t="s">
        <v>400</v>
      </c>
      <c r="E486">
        <v>11006.470033199999</v>
      </c>
      <c r="F486">
        <v>2721</v>
      </c>
      <c r="G486">
        <v>-4.7402305062365597</v>
      </c>
      <c r="H486">
        <f>(Table2[[#This Row],[1Y Return vs Nifty]]-AVERAGE(Table2[1Y Return vs Nifty]))/_xlfn.STDEV.P(Table2[1Y Return vs Nifty])</f>
        <v>-0.58470967847208066</v>
      </c>
      <c r="I486">
        <v>5.3455075950741904</v>
      </c>
      <c r="J486">
        <f>(Table2[[#This Row],[1M Return vs Nifty]]-AVERAGE(Table2[1M Return vs Nifty]))/_xlfn.STDEV.P(Table2[1M Return vs Nifty])</f>
        <v>0.54132581237426902</v>
      </c>
      <c r="K486">
        <v>-11.7402807488058</v>
      </c>
      <c r="L486">
        <f>(Table2[[#This Row],[6M Return vs Nifty]]-AVERAGE(Table2[6M Return vs Nifty]))/_xlfn.STDEV.P(Table2[6M Return vs Nifty])</f>
        <v>-0.66637376967188244</v>
      </c>
      <c r="M486">
        <v>5.8194692047915204</v>
      </c>
      <c r="N486">
        <f>(Table2[[#This Row],[1W Return vs Nifty]]-AVERAGE(Table2[1W Return vs Nifty]))/_xlfn.STDEV.P(Table2[1W Return vs Nifty])</f>
        <v>1.2131961364177422</v>
      </c>
      <c r="O486">
        <v>2662.31</v>
      </c>
      <c r="P486">
        <v>2617.8958973931699</v>
      </c>
      <c r="Q486">
        <v>2476.9270896099902</v>
      </c>
      <c r="R486">
        <v>55.517521396410203</v>
      </c>
      <c r="S486" s="1">
        <f>(Table2[[#This Row],[Close Price]]-Table2[[#This Row],[20D EMA]])/Table2[[#This Row],[20D EMA]]</f>
        <v>2.2044765635857604E-2</v>
      </c>
      <c r="T486" s="1">
        <f>(Table2[[#This Row],[Close Price]]-Table2[[#This Row],[50D EMA]])/Table2[[#This Row],[50D EMA]]</f>
        <v>3.9384340190722782E-2</v>
      </c>
      <c r="U486" s="1">
        <f>(Table2[[#This Row],[Close Price]]-Table2[[#This Row],[200D EMA]])/Table2[[#This Row],[200D EMA]]</f>
        <v>9.8538593006563174E-2</v>
      </c>
      <c r="V486">
        <v>0.98980958828783805</v>
      </c>
      <c r="W486">
        <v>2667.05</v>
      </c>
      <c r="X486">
        <v>2729.6</v>
      </c>
      <c r="Y486">
        <v>2702.2</v>
      </c>
      <c r="Z486">
        <v>2779</v>
      </c>
      <c r="AA486">
        <v>2512.25</v>
      </c>
      <c r="AB486">
        <v>2795</v>
      </c>
      <c r="AC486" s="1">
        <f>(Table2[[#This Row],[Close Price]]/Table2[[#This Row],[Day Low]])-1</f>
        <v>2.0228342175812264E-2</v>
      </c>
      <c r="AD486" s="1">
        <f>(Table2[[#This Row],[Day High]]/Table2[[#This Row],[Close Price]])-1</f>
        <v>3.1606027195882902E-3</v>
      </c>
      <c r="AE486" s="1">
        <f>(Table2[[#This Row],[Close Price]]/Table2[[#This Row],[Current Week Low]])-1</f>
        <v>6.9572940566946517E-3</v>
      </c>
      <c r="AF486" s="1">
        <f>(Table2[[#This Row],[Current Week High]]/Table2[[#This Row],[Close Price]])-1</f>
        <v>2.131569276001466E-2</v>
      </c>
      <c r="AG486" s="1">
        <f>(Table2[[#This Row],[Close Price]]/Table2[[#This Row],[Current Month Low]])-1</f>
        <v>8.3092845059209886E-2</v>
      </c>
      <c r="AH486" s="1">
        <f>(Table2[[#This Row],[Current Month High]]/Table2[[#This Row],[Close Price]])-1</f>
        <v>2.7195883866225623E-2</v>
      </c>
      <c r="AI486">
        <v>10.1966188901139</v>
      </c>
      <c r="AJ486">
        <v>32.321832372893702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0.08</v>
      </c>
      <c r="AM486" t="s">
        <v>3133</v>
      </c>
      <c r="AN486">
        <v>4.71</v>
      </c>
      <c r="AO486" t="s">
        <v>3133</v>
      </c>
      <c r="AP486">
        <v>7.4044109292598997E-2</v>
      </c>
      <c r="AQ486">
        <f>(Table2[[#This Row],[Sharpe Ratio]]-AVERAGE(Table2[Sharpe Ratio]))/_xlfn.STDEV.P(Table2[Sharpe Ratio])</f>
        <v>0.10391147731045809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0.60734997795850609</v>
      </c>
      <c r="AS486">
        <f>_xlfn.RANK.AVG(Table2[[#This Row],[1Y Return vs Nifty Z-Score]],Table2[1Y Return vs Nifty Z-Score])</f>
        <v>523</v>
      </c>
      <c r="AT486">
        <f>_xlfn.RANK.AVG(Table2[[#This Row],[6M Return vs Nifty Z-Score]],Table2[6M Return vs Nifty Z-Score])</f>
        <v>534</v>
      </c>
      <c r="AU486">
        <f>_xlfn.RANK.AVG(Table2[[#This Row],[Sharpe Ratio Z-Score]],Table2[Sharpe Ratio Z-Score])</f>
        <v>317</v>
      </c>
      <c r="AV486">
        <f>(Table2[[#This Row],[Rank 1Y]]+Table2[[#This Row],[Rank 6M]]+Table2[[#This Row],[Rank Sharpe]])/3</f>
        <v>458</v>
      </c>
    </row>
    <row r="487" spans="1:48" x14ac:dyDescent="0.3">
      <c r="A487" t="s">
        <v>66</v>
      </c>
      <c r="B487" t="s">
        <v>67</v>
      </c>
      <c r="C487" t="s">
        <v>3088</v>
      </c>
      <c r="D487" t="s">
        <v>24</v>
      </c>
      <c r="E487">
        <v>359954.80392416997</v>
      </c>
      <c r="F487">
        <v>1164.3</v>
      </c>
      <c r="G487">
        <v>-1.4489010648224201</v>
      </c>
      <c r="H487">
        <f>(Table2[[#This Row],[1Y Return vs Nifty]]-AVERAGE(Table2[1Y Return vs Nifty]))/_xlfn.STDEV.P(Table2[1Y Return vs Nifty])</f>
        <v>-0.53519129795213916</v>
      </c>
      <c r="I487">
        <v>-11.307146275749901</v>
      </c>
      <c r="J487">
        <f>(Table2[[#This Row],[1M Return vs Nifty]]-AVERAGE(Table2[1M Return vs Nifty]))/_xlfn.STDEV.P(Table2[1M Return vs Nifty])</f>
        <v>-1.0487432632936067</v>
      </c>
      <c r="K487">
        <v>-1.39858837058082</v>
      </c>
      <c r="L487">
        <f>(Table2[[#This Row],[6M Return vs Nifty]]-AVERAGE(Table2[6M Return vs Nifty]))/_xlfn.STDEV.P(Table2[6M Return vs Nifty])</f>
        <v>-0.3296181347870879</v>
      </c>
      <c r="M487">
        <v>-1.51235493934777</v>
      </c>
      <c r="N487">
        <f>(Table2[[#This Row],[1W Return vs Nifty]]-AVERAGE(Table2[1W Return vs Nifty]))/_xlfn.STDEV.P(Table2[1W Return vs Nifty])</f>
        <v>-0.20470225172345152</v>
      </c>
      <c r="O487">
        <v>1185.1099999999999</v>
      </c>
      <c r="P487">
        <v>1198.40286430733</v>
      </c>
      <c r="Q487">
        <v>1120.37383791413</v>
      </c>
      <c r="R487">
        <v>45.614260046907802</v>
      </c>
      <c r="S487" s="1">
        <f>(Table2[[#This Row],[Close Price]]-Table2[[#This Row],[20D EMA]])/Table2[[#This Row],[20D EMA]]</f>
        <v>-1.7559551434044054E-2</v>
      </c>
      <c r="T487" s="1">
        <f>(Table2[[#This Row],[Close Price]]-Table2[[#This Row],[50D EMA]])/Table2[[#This Row],[50D EMA]]</f>
        <v>-2.8456928235932828E-2</v>
      </c>
      <c r="U487" s="1">
        <f>(Table2[[#This Row],[Close Price]]-Table2[[#This Row],[200D EMA]])/Table2[[#This Row],[200D EMA]]</f>
        <v>3.9206701012985096E-2</v>
      </c>
      <c r="V487">
        <v>1.0903330345423301</v>
      </c>
      <c r="W487">
        <v>1160.95</v>
      </c>
      <c r="X487">
        <v>1179.5999999999999</v>
      </c>
      <c r="Y487">
        <v>1135.8499999999999</v>
      </c>
      <c r="Z487">
        <v>1169.0999999999999</v>
      </c>
      <c r="AA487">
        <v>1123.0999999999999</v>
      </c>
      <c r="AB487">
        <v>1175.6500000000001</v>
      </c>
      <c r="AC487" s="1">
        <f>(Table2[[#This Row],[Close Price]]/Table2[[#This Row],[Day Low]])-1</f>
        <v>2.8855678539125851E-3</v>
      </c>
      <c r="AD487" s="1">
        <f>(Table2[[#This Row],[Day High]]/Table2[[#This Row],[Close Price]])-1</f>
        <v>1.314094305591329E-2</v>
      </c>
      <c r="AE487" s="1">
        <f>(Table2[[#This Row],[Close Price]]/Table2[[#This Row],[Current Week Low]])-1</f>
        <v>2.5047321389267907E-2</v>
      </c>
      <c r="AF487" s="1">
        <f>(Table2[[#This Row],[Current Week High]]/Table2[[#This Row],[Close Price]])-1</f>
        <v>4.1226488018550889E-3</v>
      </c>
      <c r="AG487" s="1">
        <f>(Table2[[#This Row],[Close Price]]/Table2[[#This Row],[Current Month Low]])-1</f>
        <v>3.6684177722375644E-2</v>
      </c>
      <c r="AH487" s="1">
        <f>(Table2[[#This Row],[Current Month High]]/Table2[[#This Row],[Close Price]])-1</f>
        <v>9.7483466460535073E-3</v>
      </c>
      <c r="AI487">
        <v>15.0605514042772</v>
      </c>
      <c r="AJ487">
        <v>25.341802131553401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-0.04</v>
      </c>
      <c r="AM487" t="s">
        <v>3132</v>
      </c>
      <c r="AN487">
        <v>-0.99</v>
      </c>
      <c r="AO487" t="s">
        <v>3132</v>
      </c>
      <c r="AP487">
        <v>3.0384581304104E-2</v>
      </c>
      <c r="AQ487">
        <f>(Table2[[#This Row],[Sharpe Ratio]]-AVERAGE(Table2[Sharpe Ratio]))/_xlfn.STDEV.P(Table2[Sharpe Ratio])</f>
        <v>-0.39454946706444771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503</v>
      </c>
      <c r="AT487">
        <f>_xlfn.RANK.AVG(Table2[[#This Row],[6M Return vs Nifty Z-Score]],Table2[6M Return vs Nifty Z-Score])</f>
        <v>428</v>
      </c>
      <c r="AU487">
        <f>_xlfn.RANK.AVG(Table2[[#This Row],[Sharpe Ratio Z-Score]],Table2[Sharpe Ratio Z-Score])</f>
        <v>444</v>
      </c>
      <c r="AV487">
        <f>(Table2[[#This Row],[Rank 1Y]]+Table2[[#This Row],[Rank 6M]]+Table2[[#This Row],[Rank Sharpe]])/3</f>
        <v>458.33333333333331</v>
      </c>
    </row>
    <row r="488" spans="1:48" x14ac:dyDescent="0.3">
      <c r="A488" t="s">
        <v>219</v>
      </c>
      <c r="B488" t="s">
        <v>220</v>
      </c>
      <c r="C488" t="s">
        <v>3090</v>
      </c>
      <c r="D488" t="s">
        <v>221</v>
      </c>
      <c r="E488">
        <v>115848.588620639</v>
      </c>
      <c r="F488">
        <v>1170.8</v>
      </c>
      <c r="G488">
        <v>15.0110496850467</v>
      </c>
      <c r="H488">
        <f>(Table2[[#This Row],[1Y Return vs Nifty]]-AVERAGE(Table2[1Y Return vs Nifty]))/_xlfn.STDEV.P(Table2[1Y Return vs Nifty])</f>
        <v>-0.28754969322073404</v>
      </c>
      <c r="I488">
        <v>6.3388365787356502</v>
      </c>
      <c r="J488">
        <f>(Table2[[#This Row],[1M Return vs Nifty]]-AVERAGE(Table2[1M Return vs Nifty]))/_xlfn.STDEV.P(Table2[1M Return vs Nifty])</f>
        <v>0.63617325898168031</v>
      </c>
      <c r="K488">
        <v>-7.0063234315445797</v>
      </c>
      <c r="L488">
        <f>(Table2[[#This Row],[6M Return vs Nifty]]-AVERAGE(Table2[6M Return vs Nifty]))/_xlfn.STDEV.P(Table2[6M Return vs Nifty])</f>
        <v>-0.51222232679504043</v>
      </c>
      <c r="M488">
        <v>1.20643851867181E-2</v>
      </c>
      <c r="N488">
        <f>(Table2[[#This Row],[1W Return vs Nifty]]-AVERAGE(Table2[1W Return vs Nifty]))/_xlfn.STDEV.P(Table2[1W Return vs Nifty])</f>
        <v>9.0104560417087212E-2</v>
      </c>
      <c r="O488">
        <v>1180.23</v>
      </c>
      <c r="P488">
        <v>1152.0364480783601</v>
      </c>
      <c r="Q488">
        <v>1071.2942050581801</v>
      </c>
      <c r="R488">
        <v>41.624728155304901</v>
      </c>
      <c r="S488" s="1">
        <f>(Table2[[#This Row],[Close Price]]-Table2[[#This Row],[20D EMA]])/Table2[[#This Row],[20D EMA]]</f>
        <v>-7.9899680570736757E-3</v>
      </c>
      <c r="T488" s="1">
        <f>(Table2[[#This Row],[Close Price]]-Table2[[#This Row],[50D EMA]])/Table2[[#This Row],[50D EMA]]</f>
        <v>1.62872901746626E-2</v>
      </c>
      <c r="U488" s="1">
        <f>(Table2[[#This Row],[Close Price]]-Table2[[#This Row],[200D EMA]])/Table2[[#This Row],[200D EMA]]</f>
        <v>9.2883723697932172E-2</v>
      </c>
      <c r="V488">
        <v>0.88546550609811803</v>
      </c>
      <c r="W488">
        <v>1167.5999999999999</v>
      </c>
      <c r="X488">
        <v>1178</v>
      </c>
      <c r="Y488">
        <v>1166.05</v>
      </c>
      <c r="Z488">
        <v>1184.3499999999999</v>
      </c>
      <c r="AA488">
        <v>1151</v>
      </c>
      <c r="AB488">
        <v>1220</v>
      </c>
      <c r="AC488" s="1">
        <f>(Table2[[#This Row],[Close Price]]/Table2[[#This Row],[Day Low]])-1</f>
        <v>2.7406646111682864E-3</v>
      </c>
      <c r="AD488" s="1">
        <f>(Table2[[#This Row],[Day High]]/Table2[[#This Row],[Close Price]])-1</f>
        <v>6.1496412709258763E-3</v>
      </c>
      <c r="AE488" s="1">
        <f>(Table2[[#This Row],[Close Price]]/Table2[[#This Row],[Current Week Low]])-1</f>
        <v>4.0735817503536609E-3</v>
      </c>
      <c r="AF488" s="1">
        <f>(Table2[[#This Row],[Current Week High]]/Table2[[#This Row],[Close Price]])-1</f>
        <v>1.157328322514517E-2</v>
      </c>
      <c r="AG488" s="1">
        <f>(Table2[[#This Row],[Close Price]]/Table2[[#This Row],[Current Month Low]])-1</f>
        <v>1.7202432667245748E-2</v>
      </c>
      <c r="AH488" s="1">
        <f>(Table2[[#This Row],[Current Month High]]/Table2[[#This Row],[Close Price]])-1</f>
        <v>4.2022548684660155E-2</v>
      </c>
      <c r="AI488">
        <v>7.0567474225439799</v>
      </c>
      <c r="AJ488">
        <v>43.115322298070502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-0.04</v>
      </c>
      <c r="AM488" t="s">
        <v>3132</v>
      </c>
      <c r="AN488">
        <v>-3.13</v>
      </c>
      <c r="AO488" t="s">
        <v>3132</v>
      </c>
      <c r="AP488">
        <v>7.8818358578519997E-3</v>
      </c>
      <c r="AQ488">
        <f>(Table2[[#This Row],[Sharpe Ratio]]-AVERAGE(Table2[Sharpe Ratio]))/_xlfn.STDEV.P(Table2[Sharpe Ratio])</f>
        <v>-0.6514633702363436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-0.72495757085335055</v>
      </c>
      <c r="AS488">
        <f>_xlfn.RANK.AVG(Table2[[#This Row],[1Y Return vs Nifty Z-Score]],Table2[1Y Return vs Nifty Z-Score])</f>
        <v>383</v>
      </c>
      <c r="AT488">
        <f>_xlfn.RANK.AVG(Table2[[#This Row],[6M Return vs Nifty Z-Score]],Table2[6M Return vs Nifty Z-Score])</f>
        <v>481</v>
      </c>
      <c r="AU488">
        <f>_xlfn.RANK.AVG(Table2[[#This Row],[Sharpe Ratio Z-Score]],Table2[Sharpe Ratio Z-Score])</f>
        <v>511</v>
      </c>
      <c r="AV488">
        <f>(Table2[[#This Row],[Rank 1Y]]+Table2[[#This Row],[Rank 6M]]+Table2[[#This Row],[Rank Sharpe]])/3</f>
        <v>458.33333333333331</v>
      </c>
    </row>
    <row r="489" spans="1:48" x14ac:dyDescent="0.3">
      <c r="A489" t="s">
        <v>1368</v>
      </c>
      <c r="B489" t="s">
        <v>1369</v>
      </c>
      <c r="C489" t="s">
        <v>3092</v>
      </c>
      <c r="D489" t="s">
        <v>54</v>
      </c>
      <c r="E489">
        <v>7995.60322523999</v>
      </c>
      <c r="F489">
        <v>491.1</v>
      </c>
      <c r="G489">
        <v>-2.35775277261975</v>
      </c>
      <c r="H489">
        <f>(Table2[[#This Row],[1Y Return vs Nifty]]-AVERAGE(Table2[1Y Return vs Nifty]))/_xlfn.STDEV.P(Table2[1Y Return vs Nifty])</f>
        <v>-0.54886506276480718</v>
      </c>
      <c r="I489">
        <v>-1.7415657551761701</v>
      </c>
      <c r="J489">
        <f>(Table2[[#This Row],[1M Return vs Nifty]]-AVERAGE(Table2[1M Return vs Nifty]))/_xlfn.STDEV.P(Table2[1M Return vs Nifty])</f>
        <v>-0.13537930974242329</v>
      </c>
      <c r="K489">
        <v>1.0729772438654399</v>
      </c>
      <c r="L489">
        <f>(Table2[[#This Row],[6M Return vs Nifty]]-AVERAGE(Table2[6M Return vs Nifty]))/_xlfn.STDEV.P(Table2[6M Return vs Nifty])</f>
        <v>-0.24913675734786322</v>
      </c>
      <c r="M489">
        <v>-2.4229920125000701</v>
      </c>
      <c r="N489">
        <f>(Table2[[#This Row],[1W Return vs Nifty]]-AVERAGE(Table2[1W Return vs Nifty]))/_xlfn.STDEV.P(Table2[1W Return vs Nifty])</f>
        <v>-0.38080997236980352</v>
      </c>
      <c r="O489">
        <v>498.64</v>
      </c>
      <c r="P489">
        <v>486.30121381107301</v>
      </c>
      <c r="Q489">
        <v>440.38216175814699</v>
      </c>
      <c r="R489">
        <v>43.161998446831603</v>
      </c>
      <c r="S489" s="1">
        <f>(Table2[[#This Row],[Close Price]]-Table2[[#This Row],[20D EMA]])/Table2[[#This Row],[20D EMA]]</f>
        <v>-1.5121129472164214E-2</v>
      </c>
      <c r="T489" s="1">
        <f>(Table2[[#This Row],[Close Price]]-Table2[[#This Row],[50D EMA]])/Table2[[#This Row],[50D EMA]]</f>
        <v>9.8679296959174947E-3</v>
      </c>
      <c r="U489" s="1">
        <f>(Table2[[#This Row],[Close Price]]-Table2[[#This Row],[200D EMA]])/Table2[[#This Row],[200D EMA]]</f>
        <v>0.11516778526943765</v>
      </c>
      <c r="V489">
        <v>1.5250396562620701</v>
      </c>
      <c r="W489">
        <v>487.3</v>
      </c>
      <c r="X489">
        <v>493.95</v>
      </c>
      <c r="Y489">
        <v>481.3</v>
      </c>
      <c r="Z489">
        <v>496.05</v>
      </c>
      <c r="AA489">
        <v>481.3</v>
      </c>
      <c r="AB489">
        <v>530.4</v>
      </c>
      <c r="AC489" s="1">
        <f>(Table2[[#This Row],[Close Price]]/Table2[[#This Row],[Day Low]])-1</f>
        <v>7.7980710034886158E-3</v>
      </c>
      <c r="AD489" s="1">
        <f>(Table2[[#This Row],[Day High]]/Table2[[#This Row],[Close Price]])-1</f>
        <v>5.8032987171654504E-3</v>
      </c>
      <c r="AE489" s="1">
        <f>(Table2[[#This Row],[Close Price]]/Table2[[#This Row],[Current Week Low]])-1</f>
        <v>2.0361520880947559E-2</v>
      </c>
      <c r="AF489" s="1">
        <f>(Table2[[#This Row],[Current Week High]]/Table2[[#This Row],[Close Price]])-1</f>
        <v>1.0079413561392858E-2</v>
      </c>
      <c r="AG489" s="1">
        <f>(Table2[[#This Row],[Close Price]]/Table2[[#This Row],[Current Month Low]])-1</f>
        <v>2.0361520880947559E-2</v>
      </c>
      <c r="AH489" s="1">
        <f>(Table2[[#This Row],[Current Month High]]/Table2[[#This Row],[Close Price]])-1</f>
        <v>8.0024434941966982E-2</v>
      </c>
      <c r="AI489">
        <v>11.4233353695784</v>
      </c>
      <c r="AJ489">
        <v>43.052723565394601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-0.11</v>
      </c>
      <c r="AM489" t="s">
        <v>3132</v>
      </c>
      <c r="AN489">
        <v>-2.94</v>
      </c>
      <c r="AO489" t="s">
        <v>3132</v>
      </c>
      <c r="AP489">
        <v>1.6502792011467E-2</v>
      </c>
      <c r="AQ489">
        <f>(Table2[[#This Row],[Sharpe Ratio]]-AVERAGE(Table2[Sharpe Ratio]))/_xlfn.STDEV.P(Table2[Sharpe Ratio])</f>
        <v>-0.55303789145246918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-1.8672289936773661</v>
      </c>
      <c r="AS489">
        <f>_xlfn.RANK.AVG(Table2[[#This Row],[1Y Return vs Nifty Z-Score]],Table2[1Y Return vs Nifty Z-Score])</f>
        <v>508</v>
      </c>
      <c r="AT489">
        <f>_xlfn.RANK.AVG(Table2[[#This Row],[6M Return vs Nifty Z-Score]],Table2[6M Return vs Nifty Z-Score])</f>
        <v>386</v>
      </c>
      <c r="AU489">
        <f>_xlfn.RANK.AVG(Table2[[#This Row],[Sharpe Ratio Z-Score]],Table2[Sharpe Ratio Z-Score])</f>
        <v>483</v>
      </c>
      <c r="AV489">
        <f>(Table2[[#This Row],[Rank 1Y]]+Table2[[#This Row],[Rank 6M]]+Table2[[#This Row],[Rank Sharpe]])/3</f>
        <v>459</v>
      </c>
    </row>
    <row r="490" spans="1:48" x14ac:dyDescent="0.3">
      <c r="A490" t="s">
        <v>1836</v>
      </c>
      <c r="B490" t="s">
        <v>1837</v>
      </c>
      <c r="C490" t="s">
        <v>3099</v>
      </c>
      <c r="D490" t="s">
        <v>260</v>
      </c>
      <c r="E490">
        <v>3946.3749223499999</v>
      </c>
      <c r="F490">
        <v>169.75</v>
      </c>
      <c r="G490">
        <v>3.9668903230214001</v>
      </c>
      <c r="H490">
        <f>(Table2[[#This Row],[1Y Return vs Nifty]]-AVERAGE(Table2[1Y Return vs Nifty]))/_xlfn.STDEV.P(Table2[1Y Return vs Nifty])</f>
        <v>-0.4537101750401018</v>
      </c>
      <c r="I490">
        <v>-4.8734492074121603</v>
      </c>
      <c r="J490">
        <f>(Table2[[#This Row],[1M Return vs Nifty]]-AVERAGE(Table2[1M Return vs Nifty]))/_xlfn.STDEV.P(Table2[1M Return vs Nifty])</f>
        <v>-0.43442539961049764</v>
      </c>
      <c r="K490">
        <v>-0.66160383342634699</v>
      </c>
      <c r="L490">
        <f>(Table2[[#This Row],[6M Return vs Nifty]]-AVERAGE(Table2[6M Return vs Nifty]))/_xlfn.STDEV.P(Table2[6M Return vs Nifty])</f>
        <v>-0.30561977101518772</v>
      </c>
      <c r="M490">
        <v>0.230797915911197</v>
      </c>
      <c r="N490">
        <f>(Table2[[#This Row],[1W Return vs Nifty]]-AVERAGE(Table2[1W Return vs Nifty]))/_xlfn.STDEV.P(Table2[1W Return vs Nifty])</f>
        <v>0.1324053459445993</v>
      </c>
      <c r="O490">
        <v>161.21</v>
      </c>
      <c r="P490">
        <v>153.33237473730401</v>
      </c>
      <c r="Q490">
        <v>144.47590122816601</v>
      </c>
      <c r="R490">
        <v>60.626234791104302</v>
      </c>
      <c r="S490" s="1">
        <f>(Table2[[#This Row],[Close Price]]-Table2[[#This Row],[20D EMA]])/Table2[[#This Row],[20D EMA]]</f>
        <v>5.2974381241858395E-2</v>
      </c>
      <c r="T490" s="1">
        <f>(Table2[[#This Row],[Close Price]]-Table2[[#This Row],[50D EMA]])/Table2[[#This Row],[50D EMA]]</f>
        <v>0.10707213848884434</v>
      </c>
      <c r="U490" s="1">
        <f>(Table2[[#This Row],[Close Price]]-Table2[[#This Row],[200D EMA]])/Table2[[#This Row],[200D EMA]]</f>
        <v>0.17493643269903847</v>
      </c>
      <c r="V490">
        <v>1.5481874220480101</v>
      </c>
      <c r="W490">
        <v>169.3</v>
      </c>
      <c r="X490">
        <v>174.7</v>
      </c>
      <c r="Y490">
        <v>160.56</v>
      </c>
      <c r="Z490">
        <v>171.25</v>
      </c>
      <c r="AA490">
        <v>153.11000000000001</v>
      </c>
      <c r="AB490">
        <v>177.4</v>
      </c>
      <c r="AC490" s="1">
        <f>(Table2[[#This Row],[Close Price]]/Table2[[#This Row],[Day Low]])-1</f>
        <v>2.6580035440046945E-3</v>
      </c>
      <c r="AD490" s="1">
        <f>(Table2[[#This Row],[Day High]]/Table2[[#This Row],[Close Price]])-1</f>
        <v>2.9160530191457923E-2</v>
      </c>
      <c r="AE490" s="1">
        <f>(Table2[[#This Row],[Close Price]]/Table2[[#This Row],[Current Week Low]])-1</f>
        <v>5.7237169905331342E-2</v>
      </c>
      <c r="AF490" s="1">
        <f>(Table2[[#This Row],[Current Week High]]/Table2[[#This Row],[Close Price]])-1</f>
        <v>8.8365243004417948E-3</v>
      </c>
      <c r="AG490" s="1">
        <f>(Table2[[#This Row],[Close Price]]/Table2[[#This Row],[Current Month Low]])-1</f>
        <v>0.10868003396251047</v>
      </c>
      <c r="AH490" s="1">
        <f>(Table2[[#This Row],[Current Month High]]/Table2[[#This Row],[Close Price]])-1</f>
        <v>4.5066273932253376E-2</v>
      </c>
      <c r="AI490">
        <v>6.8630338733431397</v>
      </c>
      <c r="AJ490">
        <v>51.494868362338202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0.2</v>
      </c>
      <c r="AM490" t="s">
        <v>3133</v>
      </c>
      <c r="AN490">
        <v>5.12</v>
      </c>
      <c r="AO490" t="s">
        <v>3133</v>
      </c>
      <c r="AP490">
        <v>1.1684334755038E-2</v>
      </c>
      <c r="AQ490">
        <f>(Table2[[#This Row],[Sharpe Ratio]]-AVERAGE(Table2[Sharpe Ratio]))/_xlfn.STDEV.P(Table2[Sharpe Ratio])</f>
        <v>-0.60805023045674411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-1.669400230177932</v>
      </c>
      <c r="AS490">
        <f>_xlfn.RANK.AVG(Table2[[#This Row],[1Y Return vs Nifty Z-Score]],Table2[1Y Return vs Nifty Z-Score])</f>
        <v>459</v>
      </c>
      <c r="AT490">
        <f>_xlfn.RANK.AVG(Table2[[#This Row],[6M Return vs Nifty Z-Score]],Table2[6M Return vs Nifty Z-Score])</f>
        <v>420</v>
      </c>
      <c r="AU490">
        <f>_xlfn.RANK.AVG(Table2[[#This Row],[Sharpe Ratio Z-Score]],Table2[Sharpe Ratio Z-Score])</f>
        <v>498</v>
      </c>
      <c r="AV490">
        <f>(Table2[[#This Row],[Rank 1Y]]+Table2[[#This Row],[Rank 6M]]+Table2[[#This Row],[Rank Sharpe]])/3</f>
        <v>459</v>
      </c>
    </row>
    <row r="491" spans="1:48" x14ac:dyDescent="0.3">
      <c r="A491" t="s">
        <v>1239</v>
      </c>
      <c r="B491" t="s">
        <v>1240</v>
      </c>
      <c r="C491" t="s">
        <v>3088</v>
      </c>
      <c r="D491" t="s">
        <v>557</v>
      </c>
      <c r="E491">
        <v>9041.1632877449993</v>
      </c>
      <c r="F491">
        <v>1015.55</v>
      </c>
      <c r="G491">
        <v>-6.2469609546900298</v>
      </c>
      <c r="H491">
        <f>(Table2[[#This Row],[1Y Return vs Nifty]]-AVERAGE(Table2[1Y Return vs Nifty]))/_xlfn.STDEV.P(Table2[1Y Return vs Nifty])</f>
        <v>-0.60737858871506278</v>
      </c>
      <c r="I491">
        <v>-1.6673677531638</v>
      </c>
      <c r="J491">
        <f>(Table2[[#This Row],[1M Return vs Nifty]]-AVERAGE(Table2[1M Return vs Nifty]))/_xlfn.STDEV.P(Table2[1M Return vs Nifty])</f>
        <v>-0.12829455620155275</v>
      </c>
      <c r="K491">
        <v>-6.0815963367116996</v>
      </c>
      <c r="L491">
        <f>(Table2[[#This Row],[6M Return vs Nifty]]-AVERAGE(Table2[6M Return vs Nifty]))/_xlfn.STDEV.P(Table2[6M Return vs Nifty])</f>
        <v>-0.48211051834758523</v>
      </c>
      <c r="M491">
        <v>1.2001756522615099</v>
      </c>
      <c r="N491">
        <f>(Table2[[#This Row],[1W Return vs Nifty]]-AVERAGE(Table2[1W Return vs Nifty]))/_xlfn.STDEV.P(Table2[1W Return vs Nifty])</f>
        <v>0.31987289874587055</v>
      </c>
      <c r="O491">
        <v>1036.73</v>
      </c>
      <c r="P491">
        <v>1012.40289105912</v>
      </c>
      <c r="Q491">
        <v>936.45560469351096</v>
      </c>
      <c r="R491">
        <v>44.191834224278502</v>
      </c>
      <c r="S491" s="1">
        <f>(Table2[[#This Row],[Close Price]]-Table2[[#This Row],[20D EMA]])/Table2[[#This Row],[20D EMA]]</f>
        <v>-2.0429620055366454E-2</v>
      </c>
      <c r="T491" s="1">
        <f>(Table2[[#This Row],[Close Price]]-Table2[[#This Row],[50D EMA]])/Table2[[#This Row],[50D EMA]]</f>
        <v>3.1085538856844542E-3</v>
      </c>
      <c r="U491" s="1">
        <f>(Table2[[#This Row],[Close Price]]-Table2[[#This Row],[200D EMA]])/Table2[[#This Row],[200D EMA]]</f>
        <v>8.446144687486333E-2</v>
      </c>
      <c r="V491">
        <v>0.56573245526776095</v>
      </c>
      <c r="W491">
        <v>998.65</v>
      </c>
      <c r="X491">
        <v>1028.8499999999999</v>
      </c>
      <c r="Y491">
        <v>995.25</v>
      </c>
      <c r="Z491">
        <v>1030</v>
      </c>
      <c r="AA491">
        <v>977.15</v>
      </c>
      <c r="AB491">
        <v>1057.2</v>
      </c>
      <c r="AC491" s="1">
        <f>(Table2[[#This Row],[Close Price]]/Table2[[#This Row],[Day Low]])-1</f>
        <v>1.6922845841886414E-2</v>
      </c>
      <c r="AD491" s="1">
        <f>(Table2[[#This Row],[Day High]]/Table2[[#This Row],[Close Price]])-1</f>
        <v>1.3096351730589317E-2</v>
      </c>
      <c r="AE491" s="1">
        <f>(Table2[[#This Row],[Close Price]]/Table2[[#This Row],[Current Week Low]])-1</f>
        <v>2.0396885204722492E-2</v>
      </c>
      <c r="AF491" s="1">
        <f>(Table2[[#This Row],[Current Week High]]/Table2[[#This Row],[Close Price]])-1</f>
        <v>1.4228743045640257E-2</v>
      </c>
      <c r="AG491" s="1">
        <f>(Table2[[#This Row],[Close Price]]/Table2[[#This Row],[Current Month Low]])-1</f>
        <v>3.9297958348257556E-2</v>
      </c>
      <c r="AH491" s="1">
        <f>(Table2[[#This Row],[Current Month High]]/Table2[[#This Row],[Close Price]])-1</f>
        <v>4.1012259366845605E-2</v>
      </c>
      <c r="AI491">
        <v>17.6702279552951</v>
      </c>
      <c r="AJ491">
        <v>30.760316744994501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0.17</v>
      </c>
      <c r="AM491" t="s">
        <v>3133</v>
      </c>
      <c r="AN491">
        <v>-1.41</v>
      </c>
      <c r="AO491" t="s">
        <v>3132</v>
      </c>
      <c r="AP491">
        <v>5.5579779878897999E-2</v>
      </c>
      <c r="AQ491">
        <f>(Table2[[#This Row],[Sharpe Ratio]]-AVERAGE(Table2[Sharpe Ratio]))/_xlfn.STDEV.P(Table2[Sharpe Ratio])</f>
        <v>-0.10689581953498856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-1.0048065840533187</v>
      </c>
      <c r="AS491">
        <f>_xlfn.RANK.AVG(Table2[[#This Row],[1Y Return vs Nifty Z-Score]],Table2[1Y Return vs Nifty Z-Score])</f>
        <v>531</v>
      </c>
      <c r="AT491">
        <f>_xlfn.RANK.AVG(Table2[[#This Row],[6M Return vs Nifty Z-Score]],Table2[6M Return vs Nifty Z-Score])</f>
        <v>473</v>
      </c>
      <c r="AU491">
        <f>_xlfn.RANK.AVG(Table2[[#This Row],[Sharpe Ratio Z-Score]],Table2[Sharpe Ratio Z-Score])</f>
        <v>376</v>
      </c>
      <c r="AV491">
        <f>(Table2[[#This Row],[Rank 1Y]]+Table2[[#This Row],[Rank 6M]]+Table2[[#This Row],[Rank Sharpe]])/3</f>
        <v>460</v>
      </c>
    </row>
    <row r="492" spans="1:48" x14ac:dyDescent="0.3">
      <c r="A492" t="s">
        <v>750</v>
      </c>
      <c r="B492" t="s">
        <v>751</v>
      </c>
      <c r="C492" t="s">
        <v>3088</v>
      </c>
      <c r="D492" t="s">
        <v>557</v>
      </c>
      <c r="E492">
        <v>21715.881574409999</v>
      </c>
      <c r="F492">
        <v>836.1</v>
      </c>
      <c r="G492">
        <v>3.5415581649663901</v>
      </c>
      <c r="H492">
        <f>(Table2[[#This Row],[1Y Return vs Nifty]]-AVERAGE(Table2[1Y Return vs Nifty]))/_xlfn.STDEV.P(Table2[1Y Return vs Nifty])</f>
        <v>-0.46010933988362068</v>
      </c>
      <c r="I492">
        <v>2.77939947435152</v>
      </c>
      <c r="J492">
        <f>(Table2[[#This Row],[1M Return vs Nifty]]-AVERAGE(Table2[1M Return vs Nifty]))/_xlfn.STDEV.P(Table2[1M Return vs Nifty])</f>
        <v>0.2963024545820252</v>
      </c>
      <c r="K492">
        <v>-6.4422437944994702</v>
      </c>
      <c r="L492">
        <f>(Table2[[#This Row],[6M Return vs Nifty]]-AVERAGE(Table2[6M Return vs Nifty]))/_xlfn.STDEV.P(Table2[6M Return vs Nifty])</f>
        <v>-0.49385425033797276</v>
      </c>
      <c r="M492">
        <v>3.22163589900953</v>
      </c>
      <c r="N492">
        <f>(Table2[[#This Row],[1W Return vs Nifty]]-AVERAGE(Table2[1W Return vs Nifty]))/_xlfn.STDEV.P(Table2[1W Return vs Nifty])</f>
        <v>0.71080224582338347</v>
      </c>
      <c r="O492">
        <v>800.71</v>
      </c>
      <c r="P492">
        <v>789.56576956778997</v>
      </c>
      <c r="Q492">
        <v>743.48276346350895</v>
      </c>
      <c r="R492">
        <v>67.545582879999799</v>
      </c>
      <c r="S492" s="1">
        <f>(Table2[[#This Row],[Close Price]]-Table2[[#This Row],[20D EMA]])/Table2[[#This Row],[20D EMA]]</f>
        <v>4.4198274031796762E-2</v>
      </c>
      <c r="T492" s="1">
        <f>(Table2[[#This Row],[Close Price]]-Table2[[#This Row],[50D EMA]])/Table2[[#This Row],[50D EMA]]</f>
        <v>5.893648411035219E-2</v>
      </c>
      <c r="U492" s="1">
        <f>(Table2[[#This Row],[Close Price]]-Table2[[#This Row],[200D EMA]])/Table2[[#This Row],[200D EMA]]</f>
        <v>0.1245721368240393</v>
      </c>
      <c r="V492">
        <v>1.20754397241399</v>
      </c>
      <c r="W492">
        <v>831</v>
      </c>
      <c r="X492">
        <v>844.05</v>
      </c>
      <c r="Y492">
        <v>815.65</v>
      </c>
      <c r="Z492">
        <v>847.1</v>
      </c>
      <c r="AA492">
        <v>768.05</v>
      </c>
      <c r="AB492">
        <v>847.1</v>
      </c>
      <c r="AC492" s="1">
        <f>(Table2[[#This Row],[Close Price]]/Table2[[#This Row],[Day Low]])-1</f>
        <v>6.1371841155235529E-3</v>
      </c>
      <c r="AD492" s="1">
        <f>(Table2[[#This Row],[Day High]]/Table2[[#This Row],[Close Price]])-1</f>
        <v>9.5084320057408078E-3</v>
      </c>
      <c r="AE492" s="1">
        <f>(Table2[[#This Row],[Close Price]]/Table2[[#This Row],[Current Week Low]])-1</f>
        <v>2.5072028443572592E-2</v>
      </c>
      <c r="AF492" s="1">
        <f>(Table2[[#This Row],[Current Week High]]/Table2[[#This Row],[Close Price]])-1</f>
        <v>1.3156321014232697E-2</v>
      </c>
      <c r="AG492" s="1">
        <f>(Table2[[#This Row],[Close Price]]/Table2[[#This Row],[Current Month Low]])-1</f>
        <v>8.8601002538897244E-2</v>
      </c>
      <c r="AH492" s="1">
        <f>(Table2[[#This Row],[Current Month High]]/Table2[[#This Row],[Close Price]])-1</f>
        <v>1.3156321014232697E-2</v>
      </c>
      <c r="AI492">
        <v>9.2811864609496393</v>
      </c>
      <c r="AJ492">
        <v>38.427152317880797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-0.01</v>
      </c>
      <c r="AM492" t="s">
        <v>3132</v>
      </c>
      <c r="AN492">
        <v>7.02</v>
      </c>
      <c r="AO492" t="s">
        <v>3133</v>
      </c>
      <c r="AP492">
        <v>3.0505656716509E-2</v>
      </c>
      <c r="AQ492">
        <f>(Table2[[#This Row],[Sharpe Ratio]]-AVERAGE(Table2[Sharpe Ratio]))/_xlfn.STDEV.P(Table2[Sharpe Ratio])</f>
        <v>-0.39316714876673547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-0.34002603858292024</v>
      </c>
      <c r="AS492">
        <f>_xlfn.RANK.AVG(Table2[[#This Row],[1Y Return vs Nifty Z-Score]],Table2[1Y Return vs Nifty Z-Score])</f>
        <v>462</v>
      </c>
      <c r="AT492">
        <f>_xlfn.RANK.AVG(Table2[[#This Row],[6M Return vs Nifty Z-Score]],Table2[6M Return vs Nifty Z-Score])</f>
        <v>479</v>
      </c>
      <c r="AU492">
        <f>_xlfn.RANK.AVG(Table2[[#This Row],[Sharpe Ratio Z-Score]],Table2[Sharpe Ratio Z-Score])</f>
        <v>441</v>
      </c>
      <c r="AV492">
        <f>(Table2[[#This Row],[Rank 1Y]]+Table2[[#This Row],[Rank 6M]]+Table2[[#This Row],[Rank Sharpe]])/3</f>
        <v>460.66666666666669</v>
      </c>
    </row>
    <row r="493" spans="1:48" x14ac:dyDescent="0.3">
      <c r="A493" t="s">
        <v>1372</v>
      </c>
      <c r="B493" t="s">
        <v>1373</v>
      </c>
      <c r="C493" t="s">
        <v>3099</v>
      </c>
      <c r="D493" t="s">
        <v>436</v>
      </c>
      <c r="E493">
        <v>7960.8955613199996</v>
      </c>
      <c r="F493">
        <v>594.1</v>
      </c>
      <c r="G493">
        <v>-1.23615600821667</v>
      </c>
      <c r="H493">
        <f>(Table2[[#This Row],[1Y Return vs Nifty]]-AVERAGE(Table2[1Y Return vs Nifty]))/_xlfn.STDEV.P(Table2[1Y Return vs Nifty])</f>
        <v>-0.53199052730481866</v>
      </c>
      <c r="I493">
        <v>-9.1418700340077503</v>
      </c>
      <c r="J493">
        <f>(Table2[[#This Row],[1M Return vs Nifty]]-AVERAGE(Table2[1M Return vs Nifty]))/_xlfn.STDEV.P(Table2[1M Return vs Nifty])</f>
        <v>-0.84199310689333007</v>
      </c>
      <c r="K493">
        <v>-48.865316725708801</v>
      </c>
      <c r="L493">
        <f>(Table2[[#This Row],[6M Return vs Nifty]]-AVERAGE(Table2[6M Return vs Nifty]))/_xlfn.STDEV.P(Table2[6M Return vs Nifty])</f>
        <v>-1.8752731067713517</v>
      </c>
      <c r="M493">
        <v>-9.6250117942519395</v>
      </c>
      <c r="N493">
        <f>(Table2[[#This Row],[1W Return vs Nifty]]-AVERAGE(Table2[1W Return vs Nifty]))/_xlfn.STDEV.P(Table2[1W Return vs Nifty])</f>
        <v>-1.7736055494527234</v>
      </c>
      <c r="O493">
        <v>624.98</v>
      </c>
      <c r="P493">
        <v>664.65091557509595</v>
      </c>
      <c r="Q493">
        <v>736.48156626197704</v>
      </c>
      <c r="R493">
        <v>34.479770300528799</v>
      </c>
      <c r="S493" s="1">
        <f>(Table2[[#This Row],[Close Price]]-Table2[[#This Row],[20D EMA]])/Table2[[#This Row],[20D EMA]]</f>
        <v>-4.94095811065954E-2</v>
      </c>
      <c r="T493" s="1">
        <f>(Table2[[#This Row],[Close Price]]-Table2[[#This Row],[50D EMA]])/Table2[[#This Row],[50D EMA]]</f>
        <v>-0.10614732323666633</v>
      </c>
      <c r="U493" s="1">
        <f>(Table2[[#This Row],[Close Price]]-Table2[[#This Row],[200D EMA]])/Table2[[#This Row],[200D EMA]]</f>
        <v>-0.19332672097230721</v>
      </c>
      <c r="V493">
        <v>1.39473825557563</v>
      </c>
      <c r="W493">
        <v>591.95000000000005</v>
      </c>
      <c r="X493">
        <v>602.29999999999995</v>
      </c>
      <c r="Y493">
        <v>576.54999999999995</v>
      </c>
      <c r="Z493">
        <v>600.5</v>
      </c>
      <c r="AA493">
        <v>569.25</v>
      </c>
      <c r="AB493">
        <v>655.75</v>
      </c>
      <c r="AC493" s="1">
        <f>(Table2[[#This Row],[Close Price]]/Table2[[#This Row],[Day Low]])-1</f>
        <v>3.6320635188782369E-3</v>
      </c>
      <c r="AD493" s="1">
        <f>(Table2[[#This Row],[Day High]]/Table2[[#This Row],[Close Price]])-1</f>
        <v>1.3802390170004841E-2</v>
      </c>
      <c r="AE493" s="1">
        <f>(Table2[[#This Row],[Close Price]]/Table2[[#This Row],[Current Week Low]])-1</f>
        <v>3.0439684329199634E-2</v>
      </c>
      <c r="AF493" s="1">
        <f>(Table2[[#This Row],[Current Week High]]/Table2[[#This Row],[Close Price]])-1</f>
        <v>1.0772597205857659E-2</v>
      </c>
      <c r="AG493" s="1">
        <f>(Table2[[#This Row],[Close Price]]/Table2[[#This Row],[Current Month Low]])-1</f>
        <v>4.3653930610452418E-2</v>
      </c>
      <c r="AH493" s="1">
        <f>(Table2[[#This Row],[Current Month High]]/Table2[[#This Row],[Close Price]])-1</f>
        <v>0.10377040902205015</v>
      </c>
      <c r="AI493">
        <v>84.649048981652896</v>
      </c>
      <c r="AJ493">
        <v>26.3908094883523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-0.16</v>
      </c>
      <c r="AM493" t="s">
        <v>3132</v>
      </c>
      <c r="AN493">
        <v>-6.92</v>
      </c>
      <c r="AO493" t="s">
        <v>3132</v>
      </c>
      <c r="AP493">
        <v>0.13427969792862601</v>
      </c>
      <c r="AQ493">
        <f>(Table2[[#This Row],[Sharpe Ratio]]-AVERAGE(Table2[Sharpe Ratio]))/_xlfn.STDEV.P(Table2[Sharpe Ratio])</f>
        <v>0.79162134912594073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498</v>
      </c>
      <c r="AT493">
        <f>_xlfn.RANK.AVG(Table2[[#This Row],[6M Return vs Nifty Z-Score]],Table2[6M Return vs Nifty Z-Score])</f>
        <v>729</v>
      </c>
      <c r="AU493">
        <f>_xlfn.RANK.AVG(Table2[[#This Row],[Sharpe Ratio Z-Score]],Table2[Sharpe Ratio Z-Score])</f>
        <v>155</v>
      </c>
      <c r="AV493">
        <f>(Table2[[#This Row],[Rank 1Y]]+Table2[[#This Row],[Rank 6M]]+Table2[[#This Row],[Rank Sharpe]])/3</f>
        <v>460.66666666666669</v>
      </c>
    </row>
    <row r="494" spans="1:48" x14ac:dyDescent="0.3">
      <c r="A494" t="s">
        <v>1508</v>
      </c>
      <c r="B494" t="s">
        <v>1509</v>
      </c>
      <c r="C494" t="s">
        <v>3088</v>
      </c>
      <c r="D494" t="s">
        <v>24</v>
      </c>
      <c r="E494">
        <v>6498.5557826160002</v>
      </c>
      <c r="F494">
        <v>24.84</v>
      </c>
      <c r="G494">
        <v>2.2356249700505799</v>
      </c>
      <c r="H494">
        <f>(Table2[[#This Row],[1Y Return vs Nifty]]-AVERAGE(Table2[1Y Return vs Nifty]))/_xlfn.STDEV.P(Table2[1Y Return vs Nifty])</f>
        <v>-0.4797572353710074</v>
      </c>
      <c r="I494">
        <v>-5.7011230948459897</v>
      </c>
      <c r="J494">
        <f>(Table2[[#This Row],[1M Return vs Nifty]]-AVERAGE(Table2[1M Return vs Nifty]))/_xlfn.STDEV.P(Table2[1M Return vs Nifty])</f>
        <v>-0.51345536464520702</v>
      </c>
      <c r="K494">
        <v>-30.436678964086401</v>
      </c>
      <c r="L494">
        <f>(Table2[[#This Row],[6M Return vs Nifty]]-AVERAGE(Table2[6M Return vs Nifty]))/_xlfn.STDEV.P(Table2[6M Return vs Nifty])</f>
        <v>-1.2751829684740623</v>
      </c>
      <c r="M494">
        <v>-4.3508952322468497</v>
      </c>
      <c r="N494">
        <f>(Table2[[#This Row],[1W Return vs Nifty]]-AVERAGE(Table2[1W Return vs Nifty]))/_xlfn.STDEV.P(Table2[1W Return vs Nifty])</f>
        <v>-0.75364636533706564</v>
      </c>
      <c r="O494">
        <v>26</v>
      </c>
      <c r="P494">
        <v>26.703530498200799</v>
      </c>
      <c r="Q494">
        <v>26.186986713894299</v>
      </c>
      <c r="R494">
        <v>21.679814612168101</v>
      </c>
      <c r="S494" s="1">
        <f>(Table2[[#This Row],[Close Price]]-Table2[[#This Row],[20D EMA]])/Table2[[#This Row],[20D EMA]]</f>
        <v>-4.4615384615384619E-2</v>
      </c>
      <c r="T494" s="1">
        <f>(Table2[[#This Row],[Close Price]]-Table2[[#This Row],[50D EMA]])/Table2[[#This Row],[50D EMA]]</f>
        <v>-6.9785922064738132E-2</v>
      </c>
      <c r="U494" s="1">
        <f>(Table2[[#This Row],[Close Price]]-Table2[[#This Row],[200D EMA]])/Table2[[#This Row],[200D EMA]]</f>
        <v>-5.1437255023298073E-2</v>
      </c>
      <c r="V494">
        <v>0.91202867053054404</v>
      </c>
      <c r="W494">
        <v>24.74</v>
      </c>
      <c r="X494">
        <v>24.95</v>
      </c>
      <c r="Y494">
        <v>24.68</v>
      </c>
      <c r="Z494">
        <v>25</v>
      </c>
      <c r="AA494">
        <v>24.68</v>
      </c>
      <c r="AB494">
        <v>26.97</v>
      </c>
      <c r="AC494" s="1">
        <f>(Table2[[#This Row],[Close Price]]/Table2[[#This Row],[Day Low]])-1</f>
        <v>4.0420371867422311E-3</v>
      </c>
      <c r="AD494" s="1">
        <f>(Table2[[#This Row],[Day High]]/Table2[[#This Row],[Close Price]])-1</f>
        <v>4.4283413848631437E-3</v>
      </c>
      <c r="AE494" s="1">
        <f>(Table2[[#This Row],[Close Price]]/Table2[[#This Row],[Current Week Low]])-1</f>
        <v>6.482982171799101E-3</v>
      </c>
      <c r="AF494" s="1">
        <f>(Table2[[#This Row],[Current Week High]]/Table2[[#This Row],[Close Price]])-1</f>
        <v>6.441223832528209E-3</v>
      </c>
      <c r="AG494" s="1">
        <f>(Table2[[#This Row],[Close Price]]/Table2[[#This Row],[Current Month Low]])-1</f>
        <v>6.482982171799101E-3</v>
      </c>
      <c r="AH494" s="1">
        <f>(Table2[[#This Row],[Current Month High]]/Table2[[#This Row],[Close Price]])-1</f>
        <v>8.5748792270531338E-2</v>
      </c>
      <c r="AI494">
        <v>48.477154055496896</v>
      </c>
      <c r="AJ494">
        <v>33.5367762128325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-0.14000000000000001</v>
      </c>
      <c r="AM494" t="s">
        <v>3132</v>
      </c>
      <c r="AN494">
        <v>-7.11</v>
      </c>
      <c r="AO494" t="s">
        <v>3132</v>
      </c>
      <c r="AP494">
        <v>0.107168711651352</v>
      </c>
      <c r="AQ494">
        <f>(Table2[[#This Row],[Sharpe Ratio]]-AVERAGE(Table2[Sharpe Ratio]))/_xlfn.STDEV.P(Table2[Sharpe Ratio])</f>
        <v>0.48209514842431572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473</v>
      </c>
      <c r="AT494">
        <f>_xlfn.RANK.AVG(Table2[[#This Row],[6M Return vs Nifty Z-Score]],Table2[6M Return vs Nifty Z-Score])</f>
        <v>696</v>
      </c>
      <c r="AU494">
        <f>_xlfn.RANK.AVG(Table2[[#This Row],[Sharpe Ratio Z-Score]],Table2[Sharpe Ratio Z-Score])</f>
        <v>217</v>
      </c>
      <c r="AV494">
        <f>(Table2[[#This Row],[Rank 1Y]]+Table2[[#This Row],[Rank 6M]]+Table2[[#This Row],[Rank Sharpe]])/3</f>
        <v>462</v>
      </c>
    </row>
    <row r="495" spans="1:48" x14ac:dyDescent="0.3">
      <c r="A495" t="s">
        <v>660</v>
      </c>
      <c r="B495" t="s">
        <v>661</v>
      </c>
      <c r="C495" t="s">
        <v>3099</v>
      </c>
      <c r="D495" t="s">
        <v>260</v>
      </c>
      <c r="E495">
        <v>26756.5952</v>
      </c>
      <c r="F495">
        <v>2416.6</v>
      </c>
      <c r="G495">
        <v>-16.583783607398299</v>
      </c>
      <c r="H495">
        <f>(Table2[[#This Row],[1Y Return vs Nifty]]-AVERAGE(Table2[1Y Return vs Nifty]))/_xlfn.STDEV.P(Table2[1Y Return vs Nifty])</f>
        <v>-0.76289711902178126</v>
      </c>
      <c r="I495">
        <v>-10.5820337849574</v>
      </c>
      <c r="J495">
        <f>(Table2[[#This Row],[1M Return vs Nifty]]-AVERAGE(Table2[1M Return vs Nifty]))/_xlfn.STDEV.P(Table2[1M Return vs Nifty])</f>
        <v>-0.97950631422029921</v>
      </c>
      <c r="K495">
        <v>-4.8293803552319599</v>
      </c>
      <c r="L495">
        <f>(Table2[[#This Row],[6M Return vs Nifty]]-AVERAGE(Table2[6M Return vs Nifty]))/_xlfn.STDEV.P(Table2[6M Return vs Nifty])</f>
        <v>-0.44133471759528381</v>
      </c>
      <c r="M495">
        <v>-2.09647853423759</v>
      </c>
      <c r="N495">
        <f>(Table2[[#This Row],[1W Return vs Nifty]]-AVERAGE(Table2[1W Return vs Nifty]))/_xlfn.STDEV.P(Table2[1W Return vs Nifty])</f>
        <v>-0.31766566811029451</v>
      </c>
      <c r="O495">
        <v>2539.23</v>
      </c>
      <c r="P495">
        <v>2557.3338297622099</v>
      </c>
      <c r="Q495">
        <v>2343.2656554411601</v>
      </c>
      <c r="R495">
        <v>32.138409599615599</v>
      </c>
      <c r="S495" s="1">
        <f>(Table2[[#This Row],[Close Price]]-Table2[[#This Row],[20D EMA]])/Table2[[#This Row],[20D EMA]]</f>
        <v>-4.8294167917045765E-2</v>
      </c>
      <c r="T495" s="1">
        <f>(Table2[[#This Row],[Close Price]]-Table2[[#This Row],[50D EMA]])/Table2[[#This Row],[50D EMA]]</f>
        <v>-5.5031466023071358E-2</v>
      </c>
      <c r="U495" s="1">
        <f>(Table2[[#This Row],[Close Price]]-Table2[[#This Row],[200D EMA]])/Table2[[#This Row],[200D EMA]]</f>
        <v>3.1295787734759994E-2</v>
      </c>
      <c r="V495">
        <v>0.550163506762824</v>
      </c>
      <c r="W495">
        <v>2416.35</v>
      </c>
      <c r="X495">
        <v>2444</v>
      </c>
      <c r="Y495">
        <v>2382.15</v>
      </c>
      <c r="Z495">
        <v>2425.9</v>
      </c>
      <c r="AA495">
        <v>2367.8000000000002</v>
      </c>
      <c r="AB495">
        <v>2615</v>
      </c>
      <c r="AC495" s="1">
        <f>(Table2[[#This Row],[Close Price]]/Table2[[#This Row],[Day Low]])-1</f>
        <v>1.0346183292986311E-4</v>
      </c>
      <c r="AD495" s="1">
        <f>(Table2[[#This Row],[Day High]]/Table2[[#This Row],[Close Price]])-1</f>
        <v>1.1338243813622473E-2</v>
      </c>
      <c r="AE495" s="1">
        <f>(Table2[[#This Row],[Close Price]]/Table2[[#This Row],[Current Week Low]])-1</f>
        <v>1.4461725751946597E-2</v>
      </c>
      <c r="AF495" s="1">
        <f>(Table2[[#This Row],[Current Week High]]/Table2[[#This Row],[Close Price]])-1</f>
        <v>3.8483820243317979E-3</v>
      </c>
      <c r="AG495" s="1">
        <f>(Table2[[#This Row],[Close Price]]/Table2[[#This Row],[Current Month Low]])-1</f>
        <v>2.0609848804797659E-2</v>
      </c>
      <c r="AH495" s="1">
        <f>(Table2[[#This Row],[Current Month High]]/Table2[[#This Row],[Close Price]])-1</f>
        <v>8.2098816519076356E-2</v>
      </c>
      <c r="AI495">
        <v>22.486137548622001</v>
      </c>
      <c r="AJ495">
        <v>28.8715870307167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</v>
      </c>
      <c r="AM495" t="s">
        <v>3134</v>
      </c>
      <c r="AN495">
        <v>-5.2</v>
      </c>
      <c r="AO495" t="s">
        <v>3132</v>
      </c>
      <c r="AP495">
        <v>7.3886888024102995E-2</v>
      </c>
      <c r="AQ495">
        <f>(Table2[[#This Row],[Sharpe Ratio]]-AVERAGE(Table2[Sharpe Ratio]))/_xlfn.STDEV.P(Table2[Sharpe Ratio])</f>
        <v>0.10211648167992839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606</v>
      </c>
      <c r="AT495">
        <f>_xlfn.RANK.AVG(Table2[[#This Row],[6M Return vs Nifty Z-Score]],Table2[6M Return vs Nifty Z-Score])</f>
        <v>463</v>
      </c>
      <c r="AU495">
        <f>_xlfn.RANK.AVG(Table2[[#This Row],[Sharpe Ratio Z-Score]],Table2[Sharpe Ratio Z-Score])</f>
        <v>318</v>
      </c>
      <c r="AV495">
        <f>(Table2[[#This Row],[Rank 1Y]]+Table2[[#This Row],[Rank 6M]]+Table2[[#This Row],[Rank Sharpe]])/3</f>
        <v>462.33333333333331</v>
      </c>
    </row>
    <row r="496" spans="1:48" x14ac:dyDescent="0.3">
      <c r="A496" t="s">
        <v>326</v>
      </c>
      <c r="B496" t="s">
        <v>327</v>
      </c>
      <c r="C496" t="s">
        <v>3088</v>
      </c>
      <c r="D496" t="s">
        <v>24</v>
      </c>
      <c r="E496">
        <v>76530.680685359999</v>
      </c>
      <c r="F496">
        <v>23.94</v>
      </c>
      <c r="G496">
        <v>15.9217461217394</v>
      </c>
      <c r="H496">
        <f>(Table2[[#This Row],[1Y Return vs Nifty]]-AVERAGE(Table2[1Y Return vs Nifty]))/_xlfn.STDEV.P(Table2[1Y Return vs Nifty])</f>
        <v>-0.27384817427739538</v>
      </c>
      <c r="I496">
        <v>-6.93435782883033</v>
      </c>
      <c r="J496">
        <f>(Table2[[#This Row],[1M Return vs Nifty]]-AVERAGE(Table2[1M Return vs Nifty]))/_xlfn.STDEV.P(Table2[1M Return vs Nifty])</f>
        <v>-0.63121007382003713</v>
      </c>
      <c r="K496">
        <v>-28.040259771966401</v>
      </c>
      <c r="L496">
        <f>(Table2[[#This Row],[6M Return vs Nifty]]-AVERAGE(Table2[6M Return vs Nifty]))/_xlfn.STDEV.P(Table2[6M Return vs Nifty])</f>
        <v>-1.1971485774887263</v>
      </c>
      <c r="M496">
        <v>-3.5767763354753401</v>
      </c>
      <c r="N496">
        <f>(Table2[[#This Row],[1W Return vs Nifty]]-AVERAGE(Table2[1W Return vs Nifty]))/_xlfn.STDEV.P(Table2[1W Return vs Nifty])</f>
        <v>-0.60393983741394985</v>
      </c>
      <c r="O496">
        <v>24.68</v>
      </c>
      <c r="P496">
        <v>24.545848708422302</v>
      </c>
      <c r="Q496">
        <v>22.958191083468598</v>
      </c>
      <c r="R496">
        <v>47.6177594330033</v>
      </c>
      <c r="S496" s="1">
        <f>(Table2[[#This Row],[Close Price]]-Table2[[#This Row],[20D EMA]])/Table2[[#This Row],[20D EMA]]</f>
        <v>-2.998379254457044E-2</v>
      </c>
      <c r="T496" s="1">
        <f>(Table2[[#This Row],[Close Price]]-Table2[[#This Row],[50D EMA]])/Table2[[#This Row],[50D EMA]]</f>
        <v>-2.4682328796983836E-2</v>
      </c>
      <c r="U496" s="1">
        <f>(Table2[[#This Row],[Close Price]]-Table2[[#This Row],[200D EMA]])/Table2[[#This Row],[200D EMA]]</f>
        <v>4.2765081663527466E-2</v>
      </c>
      <c r="V496">
        <v>1.1568431261043199</v>
      </c>
      <c r="W496">
        <v>24.6</v>
      </c>
      <c r="X496">
        <v>25.1</v>
      </c>
      <c r="Y496">
        <v>23.54</v>
      </c>
      <c r="Z496">
        <v>24.62</v>
      </c>
      <c r="AA496">
        <v>23.16</v>
      </c>
      <c r="AB496">
        <v>26.94</v>
      </c>
      <c r="AC496" s="1">
        <f>(Table2[[#This Row],[Close Price]]/Table2[[#This Row],[Day Low]])-1</f>
        <v>-2.6829268292682951E-2</v>
      </c>
      <c r="AD496" s="1">
        <f>(Table2[[#This Row],[Day High]]/Table2[[#This Row],[Close Price]])-1</f>
        <v>4.8454469507101194E-2</v>
      </c>
      <c r="AE496" s="1">
        <f>(Table2[[#This Row],[Close Price]]/Table2[[#This Row],[Current Week Low]])-1</f>
        <v>1.6992353440951735E-2</v>
      </c>
      <c r="AF496" s="1">
        <f>(Table2[[#This Row],[Current Week High]]/Table2[[#This Row],[Close Price]])-1</f>
        <v>2.8404344193817765E-2</v>
      </c>
      <c r="AG496" s="1">
        <f>(Table2[[#This Row],[Close Price]]/Table2[[#This Row],[Current Month Low]])-1</f>
        <v>3.3678756476684057E-2</v>
      </c>
      <c r="AH496" s="1">
        <f>(Table2[[#This Row],[Current Month High]]/Table2[[#This Row],[Close Price]])-1</f>
        <v>0.12531328320802015</v>
      </c>
      <c r="AI496">
        <v>37.218045112781901</v>
      </c>
      <c r="AJ496">
        <v>52.484076433120997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0.02</v>
      </c>
      <c r="AM496" t="s">
        <v>3133</v>
      </c>
      <c r="AN496">
        <v>-0.81</v>
      </c>
      <c r="AO496" t="s">
        <v>3132</v>
      </c>
      <c r="AP496">
        <v>7.1652659760484003E-2</v>
      </c>
      <c r="AQ496">
        <f>(Table2[[#This Row],[Sharpe Ratio]]-AVERAGE(Table2[Sharpe Ratio]))/_xlfn.STDEV.P(Table2[Sharpe Ratio])</f>
        <v>7.6608291794639183E-2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-2.6295383712054696</v>
      </c>
      <c r="AS496">
        <f>_xlfn.RANK.AVG(Table2[[#This Row],[1Y Return vs Nifty Z-Score]],Table2[1Y Return vs Nifty Z-Score])</f>
        <v>378</v>
      </c>
      <c r="AT496">
        <f>_xlfn.RANK.AVG(Table2[[#This Row],[6M Return vs Nifty Z-Score]],Table2[6M Return vs Nifty Z-Score])</f>
        <v>687</v>
      </c>
      <c r="AU496">
        <f>_xlfn.RANK.AVG(Table2[[#This Row],[Sharpe Ratio Z-Score]],Table2[Sharpe Ratio Z-Score])</f>
        <v>324</v>
      </c>
      <c r="AV496">
        <f>(Table2[[#This Row],[Rank 1Y]]+Table2[[#This Row],[Rank 6M]]+Table2[[#This Row],[Rank Sharpe]])/3</f>
        <v>463</v>
      </c>
    </row>
    <row r="497" spans="1:48" x14ac:dyDescent="0.3">
      <c r="A497" t="s">
        <v>599</v>
      </c>
      <c r="B497" t="s">
        <v>600</v>
      </c>
      <c r="C497" t="s">
        <v>3093</v>
      </c>
      <c r="D497" t="s">
        <v>525</v>
      </c>
      <c r="E497">
        <v>31593.237282071899</v>
      </c>
      <c r="F497">
        <v>71.459999999999994</v>
      </c>
      <c r="G497">
        <v>-5.0141616283275701</v>
      </c>
      <c r="H497">
        <f>(Table2[[#This Row],[1Y Return vs Nifty]]-AVERAGE(Table2[1Y Return vs Nifty]))/_xlfn.STDEV.P(Table2[1Y Return vs Nifty])</f>
        <v>-0.58883099959213525</v>
      </c>
      <c r="I497">
        <v>-1.99045793002474</v>
      </c>
      <c r="J497">
        <f>(Table2[[#This Row],[1M Return vs Nifty]]-AVERAGE(Table2[1M Return vs Nifty]))/_xlfn.STDEV.P(Table2[1M Return vs Nifty])</f>
        <v>-0.15914463588637254</v>
      </c>
      <c r="K497">
        <v>-5.2559880030847301</v>
      </c>
      <c r="L497">
        <f>(Table2[[#This Row],[6M Return vs Nifty]]-AVERAGE(Table2[6M Return vs Nifty]))/_xlfn.STDEV.P(Table2[6M Return vs Nifty])</f>
        <v>-0.45522630555257582</v>
      </c>
      <c r="M497">
        <v>-1.71401323878003</v>
      </c>
      <c r="N497">
        <f>(Table2[[#This Row],[1W Return vs Nifty]]-AVERAGE(Table2[1W Return vs Nifty]))/_xlfn.STDEV.P(Table2[1W Return vs Nifty])</f>
        <v>-0.24370086545164019</v>
      </c>
      <c r="O497">
        <v>72.599999999999994</v>
      </c>
      <c r="P497">
        <v>72.221078702418097</v>
      </c>
      <c r="Q497">
        <v>67.796828332382802</v>
      </c>
      <c r="R497">
        <v>41.007860305279799</v>
      </c>
      <c r="S497" s="1">
        <f>(Table2[[#This Row],[Close Price]]-Table2[[#This Row],[20D EMA]])/Table2[[#This Row],[20D EMA]]</f>
        <v>-1.5702479338842983E-2</v>
      </c>
      <c r="T497" s="1">
        <f>(Table2[[#This Row],[Close Price]]-Table2[[#This Row],[50D EMA]])/Table2[[#This Row],[50D EMA]]</f>
        <v>-1.0538179657411034E-2</v>
      </c>
      <c r="U497" s="1">
        <f>(Table2[[#This Row],[Close Price]]-Table2[[#This Row],[200D EMA]])/Table2[[#This Row],[200D EMA]]</f>
        <v>5.4031608228898478E-2</v>
      </c>
      <c r="V497">
        <v>0.75790310904797598</v>
      </c>
      <c r="W497">
        <v>71</v>
      </c>
      <c r="X497">
        <v>71.55</v>
      </c>
      <c r="Y497">
        <v>70.709999999999994</v>
      </c>
      <c r="Z497">
        <v>71.98</v>
      </c>
      <c r="AA497">
        <v>69.41</v>
      </c>
      <c r="AB497">
        <v>74.45</v>
      </c>
      <c r="AC497" s="1">
        <f>(Table2[[#This Row],[Close Price]]/Table2[[#This Row],[Day Low]])-1</f>
        <v>6.4788732394365223E-3</v>
      </c>
      <c r="AD497" s="1">
        <f>(Table2[[#This Row],[Day High]]/Table2[[#This Row],[Close Price]])-1</f>
        <v>1.2594458438288658E-3</v>
      </c>
      <c r="AE497" s="1">
        <f>(Table2[[#This Row],[Close Price]]/Table2[[#This Row],[Current Week Low]])-1</f>
        <v>1.0606703436571996E-2</v>
      </c>
      <c r="AF497" s="1">
        <f>(Table2[[#This Row],[Current Week High]]/Table2[[#This Row],[Close Price]])-1</f>
        <v>7.2767982087882377E-3</v>
      </c>
      <c r="AG497" s="1">
        <f>(Table2[[#This Row],[Close Price]]/Table2[[#This Row],[Current Month Low]])-1</f>
        <v>2.9534649185996242E-2</v>
      </c>
      <c r="AH497" s="1">
        <f>(Table2[[#This Row],[Current Month High]]/Table2[[#This Row],[Close Price]])-1</f>
        <v>4.1841589700531978E-2</v>
      </c>
      <c r="AI497">
        <v>11.950741673663501</v>
      </c>
      <c r="AJ497">
        <v>23.526361279170199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0.14000000000000001</v>
      </c>
      <c r="AM497" t="s">
        <v>3133</v>
      </c>
      <c r="AN497">
        <v>-3.68</v>
      </c>
      <c r="AO497" t="s">
        <v>3132</v>
      </c>
      <c r="AP497">
        <v>4.6891513398328998E-2</v>
      </c>
      <c r="AQ497">
        <f>(Table2[[#This Row],[Sharpe Ratio]]-AVERAGE(Table2[Sharpe Ratio]))/_xlfn.STDEV.P(Table2[Sharpe Ratio])</f>
        <v>-0.20608978049641924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-1.6529925869791429</v>
      </c>
      <c r="AS497">
        <f>_xlfn.RANK.AVG(Table2[[#This Row],[1Y Return vs Nifty Z-Score]],Table2[1Y Return vs Nifty Z-Score])</f>
        <v>524</v>
      </c>
      <c r="AT497">
        <f>_xlfn.RANK.AVG(Table2[[#This Row],[6M Return vs Nifty Z-Score]],Table2[6M Return vs Nifty Z-Score])</f>
        <v>467</v>
      </c>
      <c r="AU497">
        <f>_xlfn.RANK.AVG(Table2[[#This Row],[Sharpe Ratio Z-Score]],Table2[Sharpe Ratio Z-Score])</f>
        <v>398</v>
      </c>
      <c r="AV497">
        <f>(Table2[[#This Row],[Rank 1Y]]+Table2[[#This Row],[Rank 6M]]+Table2[[#This Row],[Rank Sharpe]])/3</f>
        <v>463</v>
      </c>
    </row>
    <row r="498" spans="1:48" x14ac:dyDescent="0.3">
      <c r="A498" t="s">
        <v>1917</v>
      </c>
      <c r="B498" t="s">
        <v>1918</v>
      </c>
      <c r="C498" t="s">
        <v>3098</v>
      </c>
      <c r="D498" t="s">
        <v>395</v>
      </c>
      <c r="E498">
        <v>3567.572634615</v>
      </c>
      <c r="F498">
        <v>495.15</v>
      </c>
      <c r="G498">
        <v>5.0368952083025098</v>
      </c>
      <c r="H498">
        <f>(Table2[[#This Row],[1Y Return vs Nifty]]-AVERAGE(Table2[1Y Return vs Nifty]))/_xlfn.STDEV.P(Table2[1Y Return vs Nifty])</f>
        <v>-0.43761184455976521</v>
      </c>
      <c r="I498">
        <v>-9.3860580839988099</v>
      </c>
      <c r="J498">
        <f>(Table2[[#This Row],[1M Return vs Nifty]]-AVERAGE(Table2[1M Return vs Nifty]))/_xlfn.STDEV.P(Table2[1M Return vs Nifty])</f>
        <v>-0.86530926238123662</v>
      </c>
      <c r="K498">
        <v>18.949943330775501</v>
      </c>
      <c r="L498">
        <f>(Table2[[#This Row],[6M Return vs Nifty]]-AVERAGE(Table2[6M Return vs Nifty]))/_xlfn.STDEV.P(Table2[6M Return vs Nifty])</f>
        <v>0.33298934389714646</v>
      </c>
      <c r="M498">
        <v>-3.3371088515199201</v>
      </c>
      <c r="N498">
        <f>(Table2[[#This Row],[1W Return vs Nifty]]-AVERAGE(Table2[1W Return vs Nifty]))/_xlfn.STDEV.P(Table2[1W Return vs Nifty])</f>
        <v>-0.55759064347400999</v>
      </c>
      <c r="O498">
        <v>504.01</v>
      </c>
      <c r="P498">
        <v>495.62356089125899</v>
      </c>
      <c r="Q498">
        <v>449.460167401793</v>
      </c>
      <c r="R498">
        <v>44.374092574749703</v>
      </c>
      <c r="S498" s="1">
        <f>(Table2[[#This Row],[Close Price]]-Table2[[#This Row],[20D EMA]])/Table2[[#This Row],[20D EMA]]</f>
        <v>-1.7579016289359366E-2</v>
      </c>
      <c r="T498" s="1">
        <f>(Table2[[#This Row],[Close Price]]-Table2[[#This Row],[50D EMA]])/Table2[[#This Row],[50D EMA]]</f>
        <v>-9.5548502659443331E-4</v>
      </c>
      <c r="U498" s="1">
        <f>(Table2[[#This Row],[Close Price]]-Table2[[#This Row],[200D EMA]])/Table2[[#This Row],[200D EMA]]</f>
        <v>0.10165490940460302</v>
      </c>
      <c r="V498">
        <v>0.57575166575632097</v>
      </c>
      <c r="W498">
        <v>490.3</v>
      </c>
      <c r="X498">
        <v>499.85</v>
      </c>
      <c r="Y498">
        <v>481.2</v>
      </c>
      <c r="Z498">
        <v>500</v>
      </c>
      <c r="AA498">
        <v>475</v>
      </c>
      <c r="AB498">
        <v>524.4</v>
      </c>
      <c r="AC498" s="1">
        <f>(Table2[[#This Row],[Close Price]]/Table2[[#This Row],[Day Low]])-1</f>
        <v>9.8919029165815964E-3</v>
      </c>
      <c r="AD498" s="1">
        <f>(Table2[[#This Row],[Day High]]/Table2[[#This Row],[Close Price]])-1</f>
        <v>9.4920731091590049E-3</v>
      </c>
      <c r="AE498" s="1">
        <f>(Table2[[#This Row],[Close Price]]/Table2[[#This Row],[Current Week Low]])-1</f>
        <v>2.8990024937655789E-2</v>
      </c>
      <c r="AF498" s="1">
        <f>(Table2[[#This Row],[Current Week High]]/Table2[[#This Row],[Close Price]])-1</f>
        <v>9.7950116126426234E-3</v>
      </c>
      <c r="AG498" s="1">
        <f>(Table2[[#This Row],[Close Price]]/Table2[[#This Row],[Current Month Low]])-1</f>
        <v>4.2421052631578915E-2</v>
      </c>
      <c r="AH498" s="1">
        <f>(Table2[[#This Row],[Current Month High]]/Table2[[#This Row],[Close Price]])-1</f>
        <v>5.9073008179339581E-2</v>
      </c>
      <c r="AI498">
        <v>12.0266585883065</v>
      </c>
      <c r="AJ498">
        <v>42.264042522625999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0.09</v>
      </c>
      <c r="AM498" t="s">
        <v>3133</v>
      </c>
      <c r="AN498">
        <v>-3.91</v>
      </c>
      <c r="AO498" t="s">
        <v>3132</v>
      </c>
      <c r="AP498">
        <v>-8.7721443783274997E-2</v>
      </c>
      <c r="AQ498">
        <f>(Table2[[#This Row],[Sharpe Ratio]]-AVERAGE(Table2[Sharpe Ratio]))/_xlfn.STDEV.P(Table2[Sharpe Ratio])</f>
        <v>-1.742966262063578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-3.2704886685814434</v>
      </c>
      <c r="AS498">
        <f>_xlfn.RANK.AVG(Table2[[#This Row],[1Y Return vs Nifty Z-Score]],Table2[1Y Return vs Nifty Z-Score])</f>
        <v>453</v>
      </c>
      <c r="AT498">
        <f>_xlfn.RANK.AVG(Table2[[#This Row],[6M Return vs Nifty Z-Score]],Table2[6M Return vs Nifty Z-Score])</f>
        <v>232</v>
      </c>
      <c r="AU498">
        <f>_xlfn.RANK.AVG(Table2[[#This Row],[Sharpe Ratio Z-Score]],Table2[Sharpe Ratio Z-Score])</f>
        <v>706</v>
      </c>
      <c r="AV498">
        <f>(Table2[[#This Row],[Rank 1Y]]+Table2[[#This Row],[Rank 6M]]+Table2[[#This Row],[Rank Sharpe]])/3</f>
        <v>463.66666666666669</v>
      </c>
    </row>
    <row r="499" spans="1:48" x14ac:dyDescent="0.3">
      <c r="A499" t="s">
        <v>1169</v>
      </c>
      <c r="B499" t="s">
        <v>1170</v>
      </c>
      <c r="C499" t="s">
        <v>3096</v>
      </c>
      <c r="D499" t="s">
        <v>482</v>
      </c>
      <c r="E499">
        <v>10167.147866589999</v>
      </c>
      <c r="F499">
        <v>1594.45</v>
      </c>
      <c r="G499">
        <v>-7.4847269422583604</v>
      </c>
      <c r="H499">
        <f>(Table2[[#This Row],[1Y Return vs Nifty]]-AVERAGE(Table2[1Y Return vs Nifty]))/_xlfn.STDEV.P(Table2[1Y Return vs Nifty])</f>
        <v>-0.62600090175240952</v>
      </c>
      <c r="I499">
        <v>2.5095437198145998</v>
      </c>
      <c r="J499">
        <f>(Table2[[#This Row],[1M Return vs Nifty]]-AVERAGE(Table2[1M Return vs Nifty]))/_xlfn.STDEV.P(Table2[1M Return vs Nifty])</f>
        <v>0.27053543309051659</v>
      </c>
      <c r="K499">
        <v>3.2123606876631898</v>
      </c>
      <c r="L499">
        <f>(Table2[[#This Row],[6M Return vs Nifty]]-AVERAGE(Table2[6M Return vs Nifty]))/_xlfn.STDEV.P(Table2[6M Return vs Nifty])</f>
        <v>-0.17947219921470151</v>
      </c>
      <c r="M499">
        <v>-4.64464234870709</v>
      </c>
      <c r="N499">
        <f>(Table2[[#This Row],[1W Return vs Nifty]]-AVERAGE(Table2[1W Return vs Nifty]))/_xlfn.STDEV.P(Table2[1W Return vs Nifty])</f>
        <v>-0.81045399666617102</v>
      </c>
      <c r="O499">
        <v>1603.93</v>
      </c>
      <c r="P499">
        <v>1562.35523716739</v>
      </c>
      <c r="Q499">
        <v>1474.70667479898</v>
      </c>
      <c r="R499">
        <v>44.174044592986498</v>
      </c>
      <c r="S499" s="1">
        <f>(Table2[[#This Row],[Close Price]]-Table2[[#This Row],[20D EMA]])/Table2[[#This Row],[20D EMA]]</f>
        <v>-5.9104823776598842E-3</v>
      </c>
      <c r="T499" s="1">
        <f>(Table2[[#This Row],[Close Price]]-Table2[[#This Row],[50D EMA]])/Table2[[#This Row],[50D EMA]]</f>
        <v>2.0542551443549481E-2</v>
      </c>
      <c r="U499" s="1">
        <f>(Table2[[#This Row],[Close Price]]-Table2[[#This Row],[200D EMA]])/Table2[[#This Row],[200D EMA]]</f>
        <v>8.1198062806179749E-2</v>
      </c>
      <c r="V499">
        <v>2.4014419296957601</v>
      </c>
      <c r="W499">
        <v>1565</v>
      </c>
      <c r="X499">
        <v>1594.4</v>
      </c>
      <c r="Y499">
        <v>1572.7</v>
      </c>
      <c r="Z499">
        <v>1611.3</v>
      </c>
      <c r="AA499">
        <v>1572.7</v>
      </c>
      <c r="AB499">
        <v>1817.2</v>
      </c>
      <c r="AC499" s="1">
        <f>(Table2[[#This Row],[Close Price]]/Table2[[#This Row],[Day Low]])-1</f>
        <v>1.8817891373801965E-2</v>
      </c>
      <c r="AD499" s="1">
        <f>(Table2[[#This Row],[Day High]]/Table2[[#This Row],[Close Price]])-1</f>
        <v>-3.1358775753331791E-5</v>
      </c>
      <c r="AE499" s="1">
        <f>(Table2[[#This Row],[Close Price]]/Table2[[#This Row],[Current Week Low]])-1</f>
        <v>1.3829719590513045E-2</v>
      </c>
      <c r="AF499" s="1">
        <f>(Table2[[#This Row],[Current Week High]]/Table2[[#This Row],[Close Price]])-1</f>
        <v>1.0567907428894019E-2</v>
      </c>
      <c r="AG499" s="1">
        <f>(Table2[[#This Row],[Close Price]]/Table2[[#This Row],[Current Month Low]])-1</f>
        <v>1.3829719590513045E-2</v>
      </c>
      <c r="AH499" s="1">
        <f>(Table2[[#This Row],[Current Month High]]/Table2[[#This Row],[Close Price]])-1</f>
        <v>0.1397033459813728</v>
      </c>
      <c r="AI499">
        <v>13.9703345981372</v>
      </c>
      <c r="AJ499">
        <v>31.4468260511129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0.02</v>
      </c>
      <c r="AM499" t="s">
        <v>3133</v>
      </c>
      <c r="AN499">
        <v>0.94</v>
      </c>
      <c r="AO499" t="s">
        <v>3133</v>
      </c>
      <c r="AP499">
        <v>1.7213019865223E-2</v>
      </c>
      <c r="AQ499">
        <f>(Table2[[#This Row],[Sharpe Ratio]]-AVERAGE(Table2[Sharpe Ratio]))/_xlfn.STDEV.P(Table2[Sharpe Ratio])</f>
        <v>-0.54492921820254603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-1.8903208827453115</v>
      </c>
      <c r="AS499">
        <f>_xlfn.RANK.AVG(Table2[[#This Row],[1Y Return vs Nifty Z-Score]],Table2[1Y Return vs Nifty Z-Score])</f>
        <v>546</v>
      </c>
      <c r="AT499">
        <f>_xlfn.RANK.AVG(Table2[[#This Row],[6M Return vs Nifty Z-Score]],Table2[6M Return vs Nifty Z-Score])</f>
        <v>365</v>
      </c>
      <c r="AU499">
        <f>_xlfn.RANK.AVG(Table2[[#This Row],[Sharpe Ratio Z-Score]],Table2[Sharpe Ratio Z-Score])</f>
        <v>481</v>
      </c>
      <c r="AV499">
        <f>(Table2[[#This Row],[Rank 1Y]]+Table2[[#This Row],[Rank 6M]]+Table2[[#This Row],[Rank Sharpe]])/3</f>
        <v>464</v>
      </c>
    </row>
    <row r="500" spans="1:48" x14ac:dyDescent="0.3">
      <c r="A500" t="s">
        <v>528</v>
      </c>
      <c r="B500" t="s">
        <v>529</v>
      </c>
      <c r="C500" t="s">
        <v>3086</v>
      </c>
      <c r="D500" t="s">
        <v>171</v>
      </c>
      <c r="E500">
        <v>38006.543436</v>
      </c>
      <c r="F500">
        <v>542.95000000000005</v>
      </c>
      <c r="G500">
        <v>-0.64440203468736701</v>
      </c>
      <c r="H500">
        <f>(Table2[[#This Row],[1Y Return vs Nifty]]-AVERAGE(Table2[1Y Return vs Nifty]))/_xlfn.STDEV.P(Table2[1Y Return vs Nifty])</f>
        <v>-0.52308752960829474</v>
      </c>
      <c r="I500">
        <v>1.84801339256525</v>
      </c>
      <c r="J500">
        <f>(Table2[[#This Row],[1M Return vs Nifty]]-AVERAGE(Table2[1M Return vs Nifty]))/_xlfn.STDEV.P(Table2[1M Return vs Nifty])</f>
        <v>0.20736959032844721</v>
      </c>
      <c r="K500">
        <v>14.4908957820079</v>
      </c>
      <c r="L500">
        <f>(Table2[[#This Row],[6M Return vs Nifty]]-AVERAGE(Table2[6M Return vs Nifty]))/_xlfn.STDEV.P(Table2[6M Return vs Nifty])</f>
        <v>0.1877897640461306</v>
      </c>
      <c r="M500">
        <v>0.56894268177710505</v>
      </c>
      <c r="N500">
        <f>(Table2[[#This Row],[1W Return vs Nifty]]-AVERAGE(Table2[1W Return vs Nifty]))/_xlfn.STDEV.P(Table2[1W Return vs Nifty])</f>
        <v>0.19779902002268063</v>
      </c>
      <c r="O500">
        <v>535.78</v>
      </c>
      <c r="P500">
        <v>514.06546113153695</v>
      </c>
      <c r="Q500">
        <v>467.80543825320098</v>
      </c>
      <c r="R500">
        <v>54.230153369261501</v>
      </c>
      <c r="S500" s="1">
        <f>(Table2[[#This Row],[Close Price]]-Table2[[#This Row],[20D EMA]])/Table2[[#This Row],[20D EMA]]</f>
        <v>1.3382358430699305E-2</v>
      </c>
      <c r="T500" s="1">
        <f>(Table2[[#This Row],[Close Price]]-Table2[[#This Row],[50D EMA]])/Table2[[#This Row],[50D EMA]]</f>
        <v>5.6188444959682358E-2</v>
      </c>
      <c r="U500" s="1">
        <f>(Table2[[#This Row],[Close Price]]-Table2[[#This Row],[200D EMA]])/Table2[[#This Row],[200D EMA]]</f>
        <v>0.16063208249008612</v>
      </c>
      <c r="V500">
        <v>0.46113738536830601</v>
      </c>
      <c r="W500">
        <v>542.9</v>
      </c>
      <c r="X500">
        <v>548.5</v>
      </c>
      <c r="Y500">
        <v>533.5</v>
      </c>
      <c r="Z500">
        <v>545</v>
      </c>
      <c r="AA500">
        <v>513.29999999999995</v>
      </c>
      <c r="AB500">
        <v>553.54999999999995</v>
      </c>
      <c r="AC500" s="1">
        <f>(Table2[[#This Row],[Close Price]]/Table2[[#This Row],[Day Low]])-1</f>
        <v>9.2097992263839856E-5</v>
      </c>
      <c r="AD500" s="1">
        <f>(Table2[[#This Row],[Day High]]/Table2[[#This Row],[Close Price]])-1</f>
        <v>1.0221935721521191E-2</v>
      </c>
      <c r="AE500" s="1">
        <f>(Table2[[#This Row],[Close Price]]/Table2[[#This Row],[Current Week Low]])-1</f>
        <v>1.7713214620431295E-2</v>
      </c>
      <c r="AF500" s="1">
        <f>(Table2[[#This Row],[Current Week High]]/Table2[[#This Row],[Close Price]])-1</f>
        <v>3.7756699511923841E-3</v>
      </c>
      <c r="AG500" s="1">
        <f>(Table2[[#This Row],[Close Price]]/Table2[[#This Row],[Current Month Low]])-1</f>
        <v>5.776349113578827E-2</v>
      </c>
      <c r="AH500" s="1">
        <f>(Table2[[#This Row],[Current Month High]]/Table2[[#This Row],[Close Price]])-1</f>
        <v>1.9522976332995601E-2</v>
      </c>
      <c r="AI500">
        <v>3.0297449120544901</v>
      </c>
      <c r="AJ500">
        <v>44.516901783337701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0.16</v>
      </c>
      <c r="AM500" t="s">
        <v>3133</v>
      </c>
      <c r="AN500">
        <v>1.49</v>
      </c>
      <c r="AO500" t="s">
        <v>3133</v>
      </c>
      <c r="AP500">
        <v>-3.7183682199165999E-2</v>
      </c>
      <c r="AQ500">
        <f>(Table2[[#This Row],[Sharpe Ratio]]-AVERAGE(Table2[Sharpe Ratio]))/_xlfn.STDEV.P(Table2[Sharpe Ratio])</f>
        <v>-1.1659765068732089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-1.0961056620842453</v>
      </c>
      <c r="AS500">
        <f>_xlfn.RANK.AVG(Table2[[#This Row],[1Y Return vs Nifty Z-Score]],Table2[1Y Return vs Nifty Z-Score])</f>
        <v>494</v>
      </c>
      <c r="AT500">
        <f>_xlfn.RANK.AVG(Table2[[#This Row],[6M Return vs Nifty Z-Score]],Table2[6M Return vs Nifty Z-Score])</f>
        <v>263</v>
      </c>
      <c r="AU500">
        <f>_xlfn.RANK.AVG(Table2[[#This Row],[Sharpe Ratio Z-Score]],Table2[Sharpe Ratio Z-Score])</f>
        <v>639</v>
      </c>
      <c r="AV500">
        <f>(Table2[[#This Row],[Rank 1Y]]+Table2[[#This Row],[Rank 6M]]+Table2[[#This Row],[Rank Sharpe]])/3</f>
        <v>465.33333333333331</v>
      </c>
    </row>
    <row r="501" spans="1:48" x14ac:dyDescent="0.3">
      <c r="A501" t="s">
        <v>424</v>
      </c>
      <c r="B501" t="s">
        <v>425</v>
      </c>
      <c r="C501" t="s">
        <v>3095</v>
      </c>
      <c r="D501" t="s">
        <v>133</v>
      </c>
      <c r="E501">
        <v>54399.01805613</v>
      </c>
      <c r="F501">
        <v>131.69999999999999</v>
      </c>
      <c r="G501">
        <v>25.8883189756455</v>
      </c>
      <c r="H501">
        <f>(Table2[[#This Row],[1Y Return vs Nifty]]-AVERAGE(Table2[1Y Return vs Nifty]))/_xlfn.STDEV.P(Table2[1Y Return vs Nifty])</f>
        <v>-0.12390008921198946</v>
      </c>
      <c r="I501">
        <v>-14.469179339761</v>
      </c>
      <c r="J501">
        <f>(Table2[[#This Row],[1M Return vs Nifty]]-AVERAGE(Table2[1M Return vs Nifty]))/_xlfn.STDEV.P(Table2[1M Return vs Nifty])</f>
        <v>-1.3506681714989182</v>
      </c>
      <c r="K501">
        <v>-5.3426569854127699</v>
      </c>
      <c r="L501">
        <f>(Table2[[#This Row],[6M Return vs Nifty]]-AVERAGE(Table2[6M Return vs Nifty]))/_xlfn.STDEV.P(Table2[6M Return vs Nifty])</f>
        <v>-0.45804850013169046</v>
      </c>
      <c r="M501">
        <v>-9.6944507687891193</v>
      </c>
      <c r="N501">
        <f>(Table2[[#This Row],[1W Return vs Nifty]]-AVERAGE(Table2[1W Return vs Nifty]))/_xlfn.STDEV.P(Table2[1W Return vs Nifty])</f>
        <v>-1.787034323538794</v>
      </c>
      <c r="O501">
        <v>142.37</v>
      </c>
      <c r="P501">
        <v>146.767123275898</v>
      </c>
      <c r="Q501">
        <v>133.71295213983601</v>
      </c>
      <c r="R501">
        <v>34.067778071594503</v>
      </c>
      <c r="S501" s="1">
        <f>(Table2[[#This Row],[Close Price]]-Table2[[#This Row],[20D EMA]])/Table2[[#This Row],[20D EMA]]</f>
        <v>-7.4945564374517215E-2</v>
      </c>
      <c r="T501" s="1">
        <f>(Table2[[#This Row],[Close Price]]-Table2[[#This Row],[50D EMA]])/Table2[[#This Row],[50D EMA]]</f>
        <v>-0.10266007086324301</v>
      </c>
      <c r="U501" s="1">
        <f>(Table2[[#This Row],[Close Price]]-Table2[[#This Row],[200D EMA]])/Table2[[#This Row],[200D EMA]]</f>
        <v>-1.5054279391953642E-2</v>
      </c>
      <c r="V501">
        <v>0.98232612196199198</v>
      </c>
      <c r="W501">
        <v>130.94999999999999</v>
      </c>
      <c r="X501">
        <v>132.5</v>
      </c>
      <c r="Y501">
        <v>127.1</v>
      </c>
      <c r="Z501">
        <v>132.94999999999999</v>
      </c>
      <c r="AA501">
        <v>127.1</v>
      </c>
      <c r="AB501">
        <v>156.35</v>
      </c>
      <c r="AC501" s="1">
        <f>(Table2[[#This Row],[Close Price]]/Table2[[#This Row],[Day Low]])-1</f>
        <v>5.7273768613974596E-3</v>
      </c>
      <c r="AD501" s="1">
        <f>(Table2[[#This Row],[Day High]]/Table2[[#This Row],[Close Price]])-1</f>
        <v>6.0744115413819966E-3</v>
      </c>
      <c r="AE501" s="1">
        <f>(Table2[[#This Row],[Close Price]]/Table2[[#This Row],[Current Week Low]])-1</f>
        <v>3.6191974822973982E-2</v>
      </c>
      <c r="AF501" s="1">
        <f>(Table2[[#This Row],[Current Week High]]/Table2[[#This Row],[Close Price]])-1</f>
        <v>9.4912680334091615E-3</v>
      </c>
      <c r="AG501" s="1">
        <f>(Table2[[#This Row],[Close Price]]/Table2[[#This Row],[Current Month Low]])-1</f>
        <v>3.6191974822973982E-2</v>
      </c>
      <c r="AH501" s="1">
        <f>(Table2[[#This Row],[Current Month High]]/Table2[[#This Row],[Close Price]])-1</f>
        <v>0.18716780561883084</v>
      </c>
      <c r="AI501">
        <v>33.143507972665098</v>
      </c>
      <c r="AJ501">
        <v>61.002444987775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-0.15</v>
      </c>
      <c r="AM501" t="s">
        <v>3132</v>
      </c>
      <c r="AN501">
        <v>-7.64</v>
      </c>
      <c r="AO501" t="s">
        <v>3132</v>
      </c>
      <c r="AP501">
        <v>-1.7277046411211E-2</v>
      </c>
      <c r="AQ501">
        <f>(Table2[[#This Row],[Sharpe Ratio]]-AVERAGE(Table2[Sharpe Ratio]))/_xlfn.STDEV.P(Table2[Sharpe Ratio])</f>
        <v>-0.93870239440900316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327</v>
      </c>
      <c r="AT501">
        <f>_xlfn.RANK.AVG(Table2[[#This Row],[6M Return vs Nifty Z-Score]],Table2[6M Return vs Nifty Z-Score])</f>
        <v>468</v>
      </c>
      <c r="AU501">
        <f>_xlfn.RANK.AVG(Table2[[#This Row],[Sharpe Ratio Z-Score]],Table2[Sharpe Ratio Z-Score])</f>
        <v>606</v>
      </c>
      <c r="AV501">
        <f>(Table2[[#This Row],[Rank 1Y]]+Table2[[#This Row],[Rank 6M]]+Table2[[#This Row],[Rank Sharpe]])/3</f>
        <v>467</v>
      </c>
    </row>
    <row r="502" spans="1:48" x14ac:dyDescent="0.3">
      <c r="A502" t="s">
        <v>693</v>
      </c>
      <c r="B502" t="s">
        <v>694</v>
      </c>
      <c r="C502" t="s">
        <v>3092</v>
      </c>
      <c r="D502" t="s">
        <v>288</v>
      </c>
      <c r="E502">
        <v>24575.080034999999</v>
      </c>
      <c r="F502">
        <v>1210</v>
      </c>
      <c r="G502">
        <v>-3.0887965578541499</v>
      </c>
      <c r="H502">
        <f>(Table2[[#This Row],[1Y Return vs Nifty]]-AVERAGE(Table2[1Y Return vs Nifty]))/_xlfn.STDEV.P(Table2[1Y Return vs Nifty])</f>
        <v>-0.55986368960491528</v>
      </c>
      <c r="I502">
        <v>-0.27120379932854199</v>
      </c>
      <c r="J502">
        <f>(Table2[[#This Row],[1M Return vs Nifty]]-AVERAGE(Table2[1M Return vs Nifty]))/_xlfn.STDEV.P(Table2[1M Return vs Nifty])</f>
        <v>5.0173558081679139E-3</v>
      </c>
      <c r="K502">
        <v>-24.755331550712501</v>
      </c>
      <c r="L502">
        <f>(Table2[[#This Row],[6M Return vs Nifty]]-AVERAGE(Table2[6M Return vs Nifty]))/_xlfn.STDEV.P(Table2[6M Return vs Nifty])</f>
        <v>-1.0901817437982813</v>
      </c>
      <c r="M502">
        <v>-0.42231701246704101</v>
      </c>
      <c r="N502">
        <f>(Table2[[#This Row],[1W Return vs Nifty]]-AVERAGE(Table2[1W Return vs Nifty]))/_xlfn.STDEV.P(Table2[1W Return vs Nifty])</f>
        <v>6.0997245858688777E-3</v>
      </c>
      <c r="O502">
        <v>1235.06</v>
      </c>
      <c r="P502">
        <v>1237.44174645315</v>
      </c>
      <c r="Q502">
        <v>1199.92225159636</v>
      </c>
      <c r="R502">
        <v>32.017263717983703</v>
      </c>
      <c r="S502" s="1">
        <f>(Table2[[#This Row],[Close Price]]-Table2[[#This Row],[20D EMA]])/Table2[[#This Row],[20D EMA]]</f>
        <v>-2.0290512201836305E-2</v>
      </c>
      <c r="T502" s="1">
        <f>(Table2[[#This Row],[Close Price]]-Table2[[#This Row],[50D EMA]])/Table2[[#This Row],[50D EMA]]</f>
        <v>-2.217619256163423E-2</v>
      </c>
      <c r="U502" s="1">
        <f>(Table2[[#This Row],[Close Price]]-Table2[[#This Row],[200D EMA]])/Table2[[#This Row],[200D EMA]]</f>
        <v>8.39866782221327E-3</v>
      </c>
      <c r="V502">
        <v>0.58060017855113699</v>
      </c>
      <c r="W502">
        <v>1201.5</v>
      </c>
      <c r="X502">
        <v>1217.95</v>
      </c>
      <c r="Y502">
        <v>1205.4000000000001</v>
      </c>
      <c r="Z502">
        <v>1227.8</v>
      </c>
      <c r="AA502">
        <v>1205.4000000000001</v>
      </c>
      <c r="AB502">
        <v>1273.95</v>
      </c>
      <c r="AC502" s="1">
        <f>(Table2[[#This Row],[Close Price]]/Table2[[#This Row],[Day Low]])-1</f>
        <v>7.0744902205577276E-3</v>
      </c>
      <c r="AD502" s="1">
        <f>(Table2[[#This Row],[Day High]]/Table2[[#This Row],[Close Price]])-1</f>
        <v>6.5702479338842767E-3</v>
      </c>
      <c r="AE502" s="1">
        <f>(Table2[[#This Row],[Close Price]]/Table2[[#This Row],[Current Week Low]])-1</f>
        <v>3.8161606105855395E-3</v>
      </c>
      <c r="AF502" s="1">
        <f>(Table2[[#This Row],[Current Week High]]/Table2[[#This Row],[Close Price]])-1</f>
        <v>1.4710743801652937E-2</v>
      </c>
      <c r="AG502" s="1">
        <f>(Table2[[#This Row],[Close Price]]/Table2[[#This Row],[Current Month Low]])-1</f>
        <v>3.8161606105855395E-3</v>
      </c>
      <c r="AH502" s="1">
        <f>(Table2[[#This Row],[Current Month High]]/Table2[[#This Row],[Close Price]])-1</f>
        <v>5.2851239669421624E-2</v>
      </c>
      <c r="AI502">
        <v>19.413223140495798</v>
      </c>
      <c r="AJ502">
        <v>24.306554345592701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-0.17</v>
      </c>
      <c r="AM502" t="s">
        <v>3132</v>
      </c>
      <c r="AN502">
        <v>-2.64</v>
      </c>
      <c r="AO502" t="s">
        <v>3132</v>
      </c>
      <c r="AP502">
        <v>0.105700415459122</v>
      </c>
      <c r="AQ502">
        <f>(Table2[[#This Row],[Sharpe Ratio]]-AVERAGE(Table2[Sharpe Ratio]))/_xlfn.STDEV.P(Table2[Sharpe Ratio])</f>
        <v>0.46533160698626103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511</v>
      </c>
      <c r="AT502">
        <f>_xlfn.RANK.AVG(Table2[[#This Row],[6M Return vs Nifty Z-Score]],Table2[6M Return vs Nifty Z-Score])</f>
        <v>667</v>
      </c>
      <c r="AU502">
        <f>_xlfn.RANK.AVG(Table2[[#This Row],[Sharpe Ratio Z-Score]],Table2[Sharpe Ratio Z-Score])</f>
        <v>224</v>
      </c>
      <c r="AV502">
        <f>(Table2[[#This Row],[Rank 1Y]]+Table2[[#This Row],[Rank 6M]]+Table2[[#This Row],[Rank Sharpe]])/3</f>
        <v>467.33333333333331</v>
      </c>
    </row>
    <row r="503" spans="1:48" x14ac:dyDescent="0.3">
      <c r="A503" t="s">
        <v>521</v>
      </c>
      <c r="B503" t="s">
        <v>522</v>
      </c>
      <c r="C503" t="s">
        <v>3093</v>
      </c>
      <c r="D503" t="s">
        <v>206</v>
      </c>
      <c r="E503">
        <v>39038.540764329999</v>
      </c>
      <c r="F503">
        <v>665.65</v>
      </c>
      <c r="G503">
        <v>-4.2238683002863899</v>
      </c>
      <c r="H503">
        <f>(Table2[[#This Row],[1Y Return vs Nifty]]-AVERAGE(Table2[1Y Return vs Nifty]))/_xlfn.STDEV.P(Table2[1Y Return vs Nifty])</f>
        <v>-0.57694095745660834</v>
      </c>
      <c r="I503">
        <v>-5.4607239957858598</v>
      </c>
      <c r="J503">
        <f>(Table2[[#This Row],[1M Return vs Nifty]]-AVERAGE(Table2[1M Return vs Nifty]))/_xlfn.STDEV.P(Table2[1M Return vs Nifty])</f>
        <v>-0.4905009949574034</v>
      </c>
      <c r="K503">
        <v>-0.56217613891391005</v>
      </c>
      <c r="L503">
        <f>(Table2[[#This Row],[6M Return vs Nifty]]-AVERAGE(Table2[6M Return vs Nifty]))/_xlfn.STDEV.P(Table2[6M Return vs Nifty])</f>
        <v>-0.30238211559418843</v>
      </c>
      <c r="M503">
        <v>-0.37951245785451398</v>
      </c>
      <c r="N503">
        <f>(Table2[[#This Row],[1W Return vs Nifty]]-AVERAGE(Table2[1W Return vs Nifty]))/_xlfn.STDEV.P(Table2[1W Return vs Nifty])</f>
        <v>1.4377679402709167E-2</v>
      </c>
      <c r="O503">
        <v>674.84</v>
      </c>
      <c r="P503">
        <v>669.09528001202295</v>
      </c>
      <c r="Q503">
        <v>631.17539527575002</v>
      </c>
      <c r="R503">
        <v>45.016045502615597</v>
      </c>
      <c r="S503" s="1">
        <f>(Table2[[#This Row],[Close Price]]-Table2[[#This Row],[20D EMA]])/Table2[[#This Row],[20D EMA]]</f>
        <v>-1.3618042795329343E-2</v>
      </c>
      <c r="T503" s="1">
        <f>(Table2[[#This Row],[Close Price]]-Table2[[#This Row],[50D EMA]])/Table2[[#This Row],[50D EMA]]</f>
        <v>-5.1491620325898411E-3</v>
      </c>
      <c r="U503" s="1">
        <f>(Table2[[#This Row],[Close Price]]-Table2[[#This Row],[200D EMA]])/Table2[[#This Row],[200D EMA]]</f>
        <v>5.4619690473182304E-2</v>
      </c>
      <c r="V503">
        <v>0.84235302076827201</v>
      </c>
      <c r="W503">
        <v>661.1</v>
      </c>
      <c r="X503">
        <v>675.2</v>
      </c>
      <c r="Y503">
        <v>660.1</v>
      </c>
      <c r="Z503">
        <v>677.35</v>
      </c>
      <c r="AA503">
        <v>647.6</v>
      </c>
      <c r="AB503">
        <v>693</v>
      </c>
      <c r="AC503" s="1">
        <f>(Table2[[#This Row],[Close Price]]/Table2[[#This Row],[Day Low]])-1</f>
        <v>6.8824686129178581E-3</v>
      </c>
      <c r="AD503" s="1">
        <f>(Table2[[#This Row],[Day High]]/Table2[[#This Row],[Close Price]])-1</f>
        <v>1.434687899046061E-2</v>
      </c>
      <c r="AE503" s="1">
        <f>(Table2[[#This Row],[Close Price]]/Table2[[#This Row],[Current Week Low]])-1</f>
        <v>8.4078169974246553E-3</v>
      </c>
      <c r="AF503" s="1">
        <f>(Table2[[#This Row],[Current Week High]]/Table2[[#This Row],[Close Price]])-1</f>
        <v>1.7576804627056353E-2</v>
      </c>
      <c r="AG503" s="1">
        <f>(Table2[[#This Row],[Close Price]]/Table2[[#This Row],[Current Month Low]])-1</f>
        <v>2.7872143298332208E-2</v>
      </c>
      <c r="AH503" s="1">
        <f>(Table2[[#This Row],[Current Month High]]/Table2[[#This Row],[Close Price]])-1</f>
        <v>4.1087658679486161E-2</v>
      </c>
      <c r="AI503">
        <v>14.8501464733719</v>
      </c>
      <c r="AJ503">
        <v>36.375742675681202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</v>
      </c>
      <c r="AM503" t="s">
        <v>3134</v>
      </c>
      <c r="AN503">
        <v>-4.62</v>
      </c>
      <c r="AO503" t="s">
        <v>3132</v>
      </c>
      <c r="AP503">
        <v>2.4247703892318999E-2</v>
      </c>
      <c r="AQ503">
        <f>(Table2[[#This Row],[Sharpe Ratio]]-AVERAGE(Table2[Sharpe Ratio]))/_xlfn.STDEV.P(Table2[Sharpe Ratio])</f>
        <v>-0.46461421240474265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-1.8200606010102338</v>
      </c>
      <c r="AS503">
        <f>_xlfn.RANK.AVG(Table2[[#This Row],[1Y Return vs Nifty Z-Score]],Table2[1Y Return vs Nifty Z-Score])</f>
        <v>520</v>
      </c>
      <c r="AT503">
        <f>_xlfn.RANK.AVG(Table2[[#This Row],[6M Return vs Nifty Z-Score]],Table2[6M Return vs Nifty Z-Score])</f>
        <v>417</v>
      </c>
      <c r="AU503">
        <f>_xlfn.RANK.AVG(Table2[[#This Row],[Sharpe Ratio Z-Score]],Table2[Sharpe Ratio Z-Score])</f>
        <v>467</v>
      </c>
      <c r="AV503">
        <f>(Table2[[#This Row],[Rank 1Y]]+Table2[[#This Row],[Rank 6M]]+Table2[[#This Row],[Rank Sharpe]])/3</f>
        <v>468</v>
      </c>
    </row>
    <row r="504" spans="1:48" x14ac:dyDescent="0.3">
      <c r="A504" t="s">
        <v>620</v>
      </c>
      <c r="B504" t="s">
        <v>621</v>
      </c>
      <c r="C504" t="s">
        <v>3093</v>
      </c>
      <c r="D504" t="s">
        <v>206</v>
      </c>
      <c r="E504">
        <v>29388.090135840001</v>
      </c>
      <c r="F504">
        <v>15424.2</v>
      </c>
      <c r="G504">
        <v>-10.7204929332487</v>
      </c>
      <c r="H504">
        <f>(Table2[[#This Row],[1Y Return vs Nifty]]-AVERAGE(Table2[1Y Return vs Nifty]))/_xlfn.STDEV.P(Table2[1Y Return vs Nifty])</f>
        <v>-0.67468332460537728</v>
      </c>
      <c r="I504">
        <v>-3.04906686199767</v>
      </c>
      <c r="J504">
        <f>(Table2[[#This Row],[1M Return vs Nifty]]-AVERAGE(Table2[1M Return vs Nifty]))/_xlfn.STDEV.P(Table2[1M Return vs Nifty])</f>
        <v>-0.26022530080699963</v>
      </c>
      <c r="K504">
        <v>-10.061987221879599</v>
      </c>
      <c r="L504">
        <f>(Table2[[#This Row],[6M Return vs Nifty]]-AVERAGE(Table2[6M Return vs Nifty]))/_xlfn.STDEV.P(Table2[6M Return vs Nifty])</f>
        <v>-0.61172364264111911</v>
      </c>
      <c r="M504">
        <v>-4.9532385695008099</v>
      </c>
      <c r="N504">
        <f>(Table2[[#This Row],[1W Return vs Nifty]]-AVERAGE(Table2[1W Return vs Nifty]))/_xlfn.STDEV.P(Table2[1W Return vs Nifty])</f>
        <v>-0.87013329003815443</v>
      </c>
      <c r="O504">
        <v>15723.7</v>
      </c>
      <c r="P504">
        <v>15663.6862928675</v>
      </c>
      <c r="Q504">
        <v>14954.4974376973</v>
      </c>
      <c r="R504">
        <v>41.102251287977602</v>
      </c>
      <c r="S504" s="1">
        <f>(Table2[[#This Row],[Close Price]]-Table2[[#This Row],[20D EMA]])/Table2[[#This Row],[20D EMA]]</f>
        <v>-1.9047679617392854E-2</v>
      </c>
      <c r="T504" s="1">
        <f>(Table2[[#This Row],[Close Price]]-Table2[[#This Row],[50D EMA]])/Table2[[#This Row],[50D EMA]]</f>
        <v>-1.528926769789497E-2</v>
      </c>
      <c r="U504" s="1">
        <f>(Table2[[#This Row],[Close Price]]-Table2[[#This Row],[200D EMA]])/Table2[[#This Row],[200D EMA]]</f>
        <v>3.1408782826674864E-2</v>
      </c>
      <c r="V504">
        <v>0.25406339356237101</v>
      </c>
      <c r="W504">
        <v>15225</v>
      </c>
      <c r="X504">
        <v>15412.2</v>
      </c>
      <c r="Y504">
        <v>15111.15</v>
      </c>
      <c r="Z504">
        <v>15578.55</v>
      </c>
      <c r="AA504">
        <v>15111.15</v>
      </c>
      <c r="AB504">
        <v>16359.8</v>
      </c>
      <c r="AC504" s="1">
        <f>(Table2[[#This Row],[Close Price]]/Table2[[#This Row],[Day Low]])-1</f>
        <v>1.3083743842364548E-2</v>
      </c>
      <c r="AD504" s="1">
        <f>(Table2[[#This Row],[Day High]]/Table2[[#This Row],[Close Price]])-1</f>
        <v>-7.7799821060409169E-4</v>
      </c>
      <c r="AE504" s="1">
        <f>(Table2[[#This Row],[Close Price]]/Table2[[#This Row],[Current Week Low]])-1</f>
        <v>2.0716490803148746E-2</v>
      </c>
      <c r="AF504" s="1">
        <f>(Table2[[#This Row],[Current Week High]]/Table2[[#This Row],[Close Price]])-1</f>
        <v>1.0007001983895369E-2</v>
      </c>
      <c r="AG504" s="1">
        <f>(Table2[[#This Row],[Close Price]]/Table2[[#This Row],[Current Month Low]])-1</f>
        <v>2.0716490803148746E-2</v>
      </c>
      <c r="AH504" s="1">
        <f>(Table2[[#This Row],[Current Month High]]/Table2[[#This Row],[Close Price]])-1</f>
        <v>6.065792715343421E-2</v>
      </c>
      <c r="AI504">
        <v>18.320561196042501</v>
      </c>
      <c r="AJ504">
        <v>21.450393700787401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0.11</v>
      </c>
      <c r="AM504" t="s">
        <v>3133</v>
      </c>
      <c r="AN504">
        <v>1.25</v>
      </c>
      <c r="AO504" t="s">
        <v>3133</v>
      </c>
      <c r="AP504">
        <v>7.4545846624605006E-2</v>
      </c>
      <c r="AQ504">
        <f>(Table2[[#This Row],[Sharpe Ratio]]-AVERAGE(Table2[Sharpe Ratio]))/_xlfn.STDEV.P(Table2[Sharpe Ratio])</f>
        <v>0.10963981373236731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-2.3071257443592832</v>
      </c>
      <c r="AS504">
        <f>_xlfn.RANK.AVG(Table2[[#This Row],[1Y Return vs Nifty Z-Score]],Table2[1Y Return vs Nifty Z-Score])</f>
        <v>568</v>
      </c>
      <c r="AT504">
        <f>_xlfn.RANK.AVG(Table2[[#This Row],[6M Return vs Nifty Z-Score]],Table2[6M Return vs Nifty Z-Score])</f>
        <v>520</v>
      </c>
      <c r="AU504">
        <f>_xlfn.RANK.AVG(Table2[[#This Row],[Sharpe Ratio Z-Score]],Table2[Sharpe Ratio Z-Score])</f>
        <v>316</v>
      </c>
      <c r="AV504">
        <f>(Table2[[#This Row],[Rank 1Y]]+Table2[[#This Row],[Rank 6M]]+Table2[[#This Row],[Rank Sharpe]])/3</f>
        <v>468</v>
      </c>
    </row>
    <row r="505" spans="1:48" x14ac:dyDescent="0.3">
      <c r="A505" t="s">
        <v>1852</v>
      </c>
      <c r="B505" t="s">
        <v>1853</v>
      </c>
      <c r="C505" t="s">
        <v>3090</v>
      </c>
      <c r="D505" t="s">
        <v>183</v>
      </c>
      <c r="E505">
        <v>3891.1311317499999</v>
      </c>
      <c r="F505">
        <v>272.5</v>
      </c>
      <c r="G505">
        <v>-9.1372729375399206</v>
      </c>
      <c r="H505">
        <f>(Table2[[#This Row],[1Y Return vs Nifty]]-AVERAGE(Table2[1Y Return vs Nifty]))/_xlfn.STDEV.P(Table2[1Y Return vs Nifty])</f>
        <v>-0.65086362147635746</v>
      </c>
      <c r="I505">
        <v>0.43085506618386599</v>
      </c>
      <c r="J505">
        <f>(Table2[[#This Row],[1M Return vs Nifty]]-AVERAGE(Table2[1M Return vs Nifty]))/_xlfn.STDEV.P(Table2[1M Return vs Nifty])</f>
        <v>7.2053042732855593E-2</v>
      </c>
      <c r="K505">
        <v>19.3912944505113</v>
      </c>
      <c r="L505">
        <f>(Table2[[#This Row],[6M Return vs Nifty]]-AVERAGE(Table2[6M Return vs Nifty]))/_xlfn.STDEV.P(Table2[6M Return vs Nifty])</f>
        <v>0.34736102225480947</v>
      </c>
      <c r="M505">
        <v>4.4567347040646501</v>
      </c>
      <c r="N505">
        <f>(Table2[[#This Row],[1W Return vs Nifty]]-AVERAGE(Table2[1W Return vs Nifty]))/_xlfn.STDEV.P(Table2[1W Return vs Nifty])</f>
        <v>0.94965748436352637</v>
      </c>
      <c r="O505">
        <v>270.39999999999998</v>
      </c>
      <c r="P505">
        <v>263.63709896259201</v>
      </c>
      <c r="Q505">
        <v>239.65774168043299</v>
      </c>
      <c r="R505">
        <v>51.961735456669402</v>
      </c>
      <c r="S505" s="1">
        <f>(Table2[[#This Row],[Close Price]]-Table2[[#This Row],[20D EMA]])/Table2[[#This Row],[20D EMA]]</f>
        <v>7.7662721893491972E-3</v>
      </c>
      <c r="T505" s="1">
        <f>(Table2[[#This Row],[Close Price]]-Table2[[#This Row],[50D EMA]])/Table2[[#This Row],[50D EMA]]</f>
        <v>3.3617806720994028E-2</v>
      </c>
      <c r="U505" s="1">
        <f>(Table2[[#This Row],[Close Price]]-Table2[[#This Row],[200D EMA]])/Table2[[#This Row],[200D EMA]]</f>
        <v>0.13703816988879036</v>
      </c>
      <c r="V505">
        <v>1.42194723102124</v>
      </c>
      <c r="W505">
        <v>269.5</v>
      </c>
      <c r="X505">
        <v>276.8</v>
      </c>
      <c r="Y505">
        <v>257.35000000000002</v>
      </c>
      <c r="Z505">
        <v>276.39999999999998</v>
      </c>
      <c r="AA505">
        <v>255.15</v>
      </c>
      <c r="AB505">
        <v>284</v>
      </c>
      <c r="AC505" s="1">
        <f>(Table2[[#This Row],[Close Price]]/Table2[[#This Row],[Day Low]])-1</f>
        <v>1.1131725417439675E-2</v>
      </c>
      <c r="AD505" s="1">
        <f>(Table2[[#This Row],[Day High]]/Table2[[#This Row],[Close Price]])-1</f>
        <v>1.577981651376148E-2</v>
      </c>
      <c r="AE505" s="1">
        <f>(Table2[[#This Row],[Close Price]]/Table2[[#This Row],[Current Week Low]])-1</f>
        <v>5.8869244219933892E-2</v>
      </c>
      <c r="AF505" s="1">
        <f>(Table2[[#This Row],[Current Week High]]/Table2[[#This Row],[Close Price]])-1</f>
        <v>1.431192660550451E-2</v>
      </c>
      <c r="AG505" s="1">
        <f>(Table2[[#This Row],[Close Price]]/Table2[[#This Row],[Current Month Low]])-1</f>
        <v>6.7999216147364372E-2</v>
      </c>
      <c r="AH505" s="1">
        <f>(Table2[[#This Row],[Current Month High]]/Table2[[#This Row],[Close Price]])-1</f>
        <v>4.2201834862385379E-2</v>
      </c>
      <c r="AI505">
        <v>5.2844036697247496</v>
      </c>
      <c r="AJ505">
        <v>36.420525657071302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0.02</v>
      </c>
      <c r="AM505" t="s">
        <v>3133</v>
      </c>
      <c r="AN505">
        <v>0.83</v>
      </c>
      <c r="AO505" t="s">
        <v>3133</v>
      </c>
      <c r="AP505">
        <v>-2.8562175238172002E-2</v>
      </c>
      <c r="AQ505">
        <f>(Table2[[#This Row],[Sharpe Ratio]]-AVERAGE(Table2[Sharpe Ratio]))/_xlfn.STDEV.P(Table2[Sharpe Ratio])</f>
        <v>-1.0675447395200586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-0.34933681164522445</v>
      </c>
      <c r="AS505">
        <f>_xlfn.RANK.AVG(Table2[[#This Row],[1Y Return vs Nifty Z-Score]],Table2[1Y Return vs Nifty Z-Score])</f>
        <v>556</v>
      </c>
      <c r="AT505">
        <f>_xlfn.RANK.AVG(Table2[[#This Row],[6M Return vs Nifty Z-Score]],Table2[6M Return vs Nifty Z-Score])</f>
        <v>226</v>
      </c>
      <c r="AU505">
        <f>_xlfn.RANK.AVG(Table2[[#This Row],[Sharpe Ratio Z-Score]],Table2[Sharpe Ratio Z-Score])</f>
        <v>627</v>
      </c>
      <c r="AV505">
        <f>(Table2[[#This Row],[Rank 1Y]]+Table2[[#This Row],[Rank 6M]]+Table2[[#This Row],[Rank Sharpe]])/3</f>
        <v>469.66666666666669</v>
      </c>
    </row>
    <row r="506" spans="1:48" x14ac:dyDescent="0.3">
      <c r="A506" t="s">
        <v>1329</v>
      </c>
      <c r="B506" t="s">
        <v>1330</v>
      </c>
      <c r="C506" t="s">
        <v>3088</v>
      </c>
      <c r="D506" t="s">
        <v>24</v>
      </c>
      <c r="E506">
        <v>8334.0875468699996</v>
      </c>
      <c r="F506">
        <v>220.7</v>
      </c>
      <c r="G506">
        <v>-27.597466449843498</v>
      </c>
      <c r="H506">
        <f>(Table2[[#This Row],[1Y Return vs Nifty]]-AVERAGE(Table2[1Y Return vs Nifty]))/_xlfn.STDEV.P(Table2[1Y Return vs Nifty])</f>
        <v>-0.92859907855696155</v>
      </c>
      <c r="I506">
        <v>3.77014372673503</v>
      </c>
      <c r="J506">
        <f>(Table2[[#This Row],[1M Return vs Nifty]]-AVERAGE(Table2[1M Return vs Nifty]))/_xlfn.STDEV.P(Table2[1M Return vs Nifty])</f>
        <v>0.39090309961018904</v>
      </c>
      <c r="K506">
        <v>-19.922284141048902</v>
      </c>
      <c r="L506">
        <f>(Table2[[#This Row],[6M Return vs Nifty]]-AVERAGE(Table2[6M Return vs Nifty]))/_xlfn.STDEV.P(Table2[6M Return vs Nifty])</f>
        <v>-0.93280363880876427</v>
      </c>
      <c r="M506">
        <v>-1.2642284426311099</v>
      </c>
      <c r="N506">
        <f>(Table2[[#This Row],[1W Return vs Nifty]]-AVERAGE(Table2[1W Return vs Nifty]))/_xlfn.STDEV.P(Table2[1W Return vs Nifty])</f>
        <v>-0.1567171728627017</v>
      </c>
      <c r="O506">
        <v>225.37</v>
      </c>
      <c r="P506">
        <v>224.98346696285199</v>
      </c>
      <c r="Q506">
        <v>222.20326666337201</v>
      </c>
      <c r="R506">
        <v>43.411195873593101</v>
      </c>
      <c r="S506" s="1">
        <f>(Table2[[#This Row],[Close Price]]-Table2[[#This Row],[20D EMA]])/Table2[[#This Row],[20D EMA]]</f>
        <v>-2.0721480232506615E-2</v>
      </c>
      <c r="T506" s="1">
        <f>(Table2[[#This Row],[Close Price]]-Table2[[#This Row],[50D EMA]])/Table2[[#This Row],[50D EMA]]</f>
        <v>-1.9039029937072065E-2</v>
      </c>
      <c r="U506" s="1">
        <f>(Table2[[#This Row],[Close Price]]-Table2[[#This Row],[200D EMA]])/Table2[[#This Row],[200D EMA]]</f>
        <v>-6.7652770634078867E-3</v>
      </c>
      <c r="V506">
        <v>1.41889248816781</v>
      </c>
      <c r="W506">
        <v>219.3</v>
      </c>
      <c r="X506">
        <v>221.69</v>
      </c>
      <c r="Y506">
        <v>220.3</v>
      </c>
      <c r="Z506">
        <v>224.58</v>
      </c>
      <c r="AA506">
        <v>215.57</v>
      </c>
      <c r="AB506">
        <v>240.05</v>
      </c>
      <c r="AC506" s="1">
        <f>(Table2[[#This Row],[Close Price]]/Table2[[#This Row],[Day Low]])-1</f>
        <v>6.3839489284085449E-3</v>
      </c>
      <c r="AD506" s="1">
        <f>(Table2[[#This Row],[Day High]]/Table2[[#This Row],[Close Price]])-1</f>
        <v>4.485727231536174E-3</v>
      </c>
      <c r="AE506" s="1">
        <f>(Table2[[#This Row],[Close Price]]/Table2[[#This Row],[Current Week Low]])-1</f>
        <v>1.8157058556513839E-3</v>
      </c>
      <c r="AF506" s="1">
        <f>(Table2[[#This Row],[Current Week High]]/Table2[[#This Row],[Close Price]])-1</f>
        <v>1.758042591753517E-2</v>
      </c>
      <c r="AG506" s="1">
        <f>(Table2[[#This Row],[Close Price]]/Table2[[#This Row],[Current Month Low]])-1</f>
        <v>2.3797374402746208E-2</v>
      </c>
      <c r="AH506" s="1">
        <f>(Table2[[#This Row],[Current Month High]]/Table2[[#This Row],[Close Price]])-1</f>
        <v>8.767557770729506E-2</v>
      </c>
      <c r="AI506">
        <v>29.8368826461259</v>
      </c>
      <c r="AJ506">
        <v>14.9479166666666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-0.05</v>
      </c>
      <c r="AM506" t="s">
        <v>3132</v>
      </c>
      <c r="AN506">
        <v>-4.6399999999999997</v>
      </c>
      <c r="AO506" t="s">
        <v>3132</v>
      </c>
      <c r="AP506">
        <v>0.145616769976676</v>
      </c>
      <c r="AQ506">
        <f>(Table2[[#This Row],[Sharpe Ratio]]-AVERAGE(Table2[Sharpe Ratio]))/_xlfn.STDEV.P(Table2[Sharpe Ratio])</f>
        <v>0.92105673012700184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-0.70616006049123659</v>
      </c>
      <c r="AS506">
        <f>_xlfn.RANK.AVG(Table2[[#This Row],[1Y Return vs Nifty Z-Score]],Table2[1Y Return vs Nifty Z-Score])</f>
        <v>642</v>
      </c>
      <c r="AT506">
        <f>_xlfn.RANK.AVG(Table2[[#This Row],[6M Return vs Nifty Z-Score]],Table2[6M Return vs Nifty Z-Score])</f>
        <v>638</v>
      </c>
      <c r="AU506">
        <f>_xlfn.RANK.AVG(Table2[[#This Row],[Sharpe Ratio Z-Score]],Table2[Sharpe Ratio Z-Score])</f>
        <v>131</v>
      </c>
      <c r="AV506">
        <f>(Table2[[#This Row],[Rank 1Y]]+Table2[[#This Row],[Rank 6M]]+Table2[[#This Row],[Rank Sharpe]])/3</f>
        <v>470.33333333333331</v>
      </c>
    </row>
    <row r="507" spans="1:48" x14ac:dyDescent="0.3">
      <c r="A507" t="s">
        <v>1666</v>
      </c>
      <c r="B507" t="s">
        <v>1667</v>
      </c>
      <c r="C507" t="s">
        <v>3102</v>
      </c>
      <c r="D507" t="s">
        <v>302</v>
      </c>
      <c r="E507">
        <v>4928.6005968500003</v>
      </c>
      <c r="F507">
        <v>295.7</v>
      </c>
      <c r="G507">
        <v>6.0466463627336404</v>
      </c>
      <c r="H507">
        <f>(Table2[[#This Row],[1Y Return vs Nifty]]-AVERAGE(Table2[1Y Return vs Nifty]))/_xlfn.STDEV.P(Table2[1Y Return vs Nifty])</f>
        <v>-0.42242003748435814</v>
      </c>
      <c r="I507">
        <v>3.85681540136728</v>
      </c>
      <c r="J507">
        <f>(Table2[[#This Row],[1M Return vs Nifty]]-AVERAGE(Table2[1M Return vs Nifty]))/_xlfn.STDEV.P(Table2[1M Return vs Nifty])</f>
        <v>0.39917889460587691</v>
      </c>
      <c r="K507">
        <v>0.59604512841636303</v>
      </c>
      <c r="L507">
        <f>(Table2[[#This Row],[6M Return vs Nifty]]-AVERAGE(Table2[6M Return vs Nifty]))/_xlfn.STDEV.P(Table2[6M Return vs Nifty])</f>
        <v>-0.26466705659300171</v>
      </c>
      <c r="M507">
        <v>-3.2191323692512999</v>
      </c>
      <c r="N507">
        <f>(Table2[[#This Row],[1W Return vs Nifty]]-AVERAGE(Table2[1W Return vs Nifty]))/_xlfn.STDEV.P(Table2[1W Return vs Nifty])</f>
        <v>-0.53477522117818754</v>
      </c>
      <c r="O507">
        <v>300.58</v>
      </c>
      <c r="P507">
        <v>291.36742018386298</v>
      </c>
      <c r="Q507">
        <v>267.60436797079899</v>
      </c>
      <c r="R507">
        <v>45.907375649982399</v>
      </c>
      <c r="S507" s="1">
        <f>(Table2[[#This Row],[Close Price]]-Table2[[#This Row],[20D EMA]])/Table2[[#This Row],[20D EMA]]</f>
        <v>-1.6235278461640815E-2</v>
      </c>
      <c r="T507" s="1">
        <f>(Table2[[#This Row],[Close Price]]-Table2[[#This Row],[50D EMA]])/Table2[[#This Row],[50D EMA]]</f>
        <v>1.4869815621125397E-2</v>
      </c>
      <c r="U507" s="1">
        <f>(Table2[[#This Row],[Close Price]]-Table2[[#This Row],[200D EMA]])/Table2[[#This Row],[200D EMA]]</f>
        <v>0.10498943736324512</v>
      </c>
      <c r="V507">
        <v>1.6727338196869199</v>
      </c>
      <c r="W507">
        <v>292.85000000000002</v>
      </c>
      <c r="X507">
        <v>297.2</v>
      </c>
      <c r="Y507">
        <v>295</v>
      </c>
      <c r="Z507">
        <v>302.35000000000002</v>
      </c>
      <c r="AA507">
        <v>283.05</v>
      </c>
      <c r="AB507">
        <v>336</v>
      </c>
      <c r="AC507" s="1">
        <f>(Table2[[#This Row],[Close Price]]/Table2[[#This Row],[Day Low]])-1</f>
        <v>9.7319446815775645E-3</v>
      </c>
      <c r="AD507" s="1">
        <f>(Table2[[#This Row],[Day High]]/Table2[[#This Row],[Close Price]])-1</f>
        <v>5.0727088265134501E-3</v>
      </c>
      <c r="AE507" s="1">
        <f>(Table2[[#This Row],[Close Price]]/Table2[[#This Row],[Current Week Low]])-1</f>
        <v>2.372881355932055E-3</v>
      </c>
      <c r="AF507" s="1">
        <f>(Table2[[#This Row],[Current Week High]]/Table2[[#This Row],[Close Price]])-1</f>
        <v>2.2489009130876036E-2</v>
      </c>
      <c r="AG507" s="1">
        <f>(Table2[[#This Row],[Close Price]]/Table2[[#This Row],[Current Month Low]])-1</f>
        <v>4.4691750574103351E-2</v>
      </c>
      <c r="AH507" s="1">
        <f>(Table2[[#This Row],[Current Month High]]/Table2[[#This Row],[Close Price]])-1</f>
        <v>0.13628677713899218</v>
      </c>
      <c r="AI507">
        <v>13.628677713899201</v>
      </c>
      <c r="AJ507">
        <v>40.977353992848599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0.13</v>
      </c>
      <c r="AM507" t="s">
        <v>3133</v>
      </c>
      <c r="AN507">
        <v>-2.91</v>
      </c>
      <c r="AO507" t="s">
        <v>3132</v>
      </c>
      <c r="AP507">
        <v>-1.2815440158509999E-3</v>
      </c>
      <c r="AQ507">
        <f>(Table2[[#This Row],[Sharpe Ratio]]-AVERAGE(Table2[Sharpe Ratio]))/_xlfn.STDEV.P(Table2[Sharpe Ratio])</f>
        <v>-0.75608170204047209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-1.5787651226901427</v>
      </c>
      <c r="AS507">
        <f>_xlfn.RANK.AVG(Table2[[#This Row],[1Y Return vs Nifty Z-Score]],Table2[1Y Return vs Nifty Z-Score])</f>
        <v>446</v>
      </c>
      <c r="AT507">
        <f>_xlfn.RANK.AVG(Table2[[#This Row],[6M Return vs Nifty Z-Score]],Table2[6M Return vs Nifty Z-Score])</f>
        <v>396</v>
      </c>
      <c r="AU507">
        <f>_xlfn.RANK.AVG(Table2[[#This Row],[Sharpe Ratio Z-Score]],Table2[Sharpe Ratio Z-Score])</f>
        <v>575</v>
      </c>
      <c r="AV507">
        <f>(Table2[[#This Row],[Rank 1Y]]+Table2[[#This Row],[Rank 6M]]+Table2[[#This Row],[Rank Sharpe]])/3</f>
        <v>472.33333333333331</v>
      </c>
    </row>
    <row r="508" spans="1:48" x14ac:dyDescent="0.3">
      <c r="A508" t="s">
        <v>537</v>
      </c>
      <c r="B508" t="s">
        <v>538</v>
      </c>
      <c r="C508" t="s">
        <v>3102</v>
      </c>
      <c r="D508" t="s">
        <v>539</v>
      </c>
      <c r="E508">
        <v>37276.499000000003</v>
      </c>
      <c r="F508">
        <v>3393.4</v>
      </c>
      <c r="G508">
        <v>-6.8160046146935196</v>
      </c>
      <c r="H508">
        <f>(Table2[[#This Row],[1Y Return vs Nifty]]-AVERAGE(Table2[1Y Return vs Nifty]))/_xlfn.STDEV.P(Table2[1Y Return vs Nifty])</f>
        <v>-0.6159399074739671</v>
      </c>
      <c r="I508">
        <v>6.1208640597248696</v>
      </c>
      <c r="J508">
        <f>(Table2[[#This Row],[1M Return vs Nifty]]-AVERAGE(Table2[1M Return vs Nifty]))/_xlfn.STDEV.P(Table2[1M Return vs Nifty])</f>
        <v>0.61536027838933716</v>
      </c>
      <c r="K508">
        <v>-13.5623122873286</v>
      </c>
      <c r="L508">
        <f>(Table2[[#This Row],[6M Return vs Nifty]]-AVERAGE(Table2[6M Return vs Nifty]))/_xlfn.STDEV.P(Table2[6M Return vs Nifty])</f>
        <v>-0.72570442514828115</v>
      </c>
      <c r="M508">
        <v>5.3069573240154897</v>
      </c>
      <c r="N508">
        <f>(Table2[[#This Row],[1W Return vs Nifty]]-AVERAGE(Table2[1W Return vs Nifty]))/_xlfn.STDEV.P(Table2[1W Return vs Nifty])</f>
        <v>1.114081679310035</v>
      </c>
      <c r="O508">
        <v>3306.4</v>
      </c>
      <c r="P508">
        <v>3279.7842425015001</v>
      </c>
      <c r="Q508">
        <v>3261.15249725784</v>
      </c>
      <c r="R508">
        <v>61.149179023700697</v>
      </c>
      <c r="S508" s="1">
        <f>(Table2[[#This Row],[Close Price]]-Table2[[#This Row],[20D EMA]])/Table2[[#This Row],[20D EMA]]</f>
        <v>2.6312605855310912E-2</v>
      </c>
      <c r="T508" s="1">
        <f>(Table2[[#This Row],[Close Price]]-Table2[[#This Row],[50D EMA]])/Table2[[#This Row],[50D EMA]]</f>
        <v>3.4641229147392011E-2</v>
      </c>
      <c r="U508" s="1">
        <f>(Table2[[#This Row],[Close Price]]-Table2[[#This Row],[200D EMA]])/Table2[[#This Row],[200D EMA]]</f>
        <v>4.0552382279994956E-2</v>
      </c>
      <c r="V508">
        <v>0.78608033084312201</v>
      </c>
      <c r="W508">
        <v>3360</v>
      </c>
      <c r="X508">
        <v>3444.95</v>
      </c>
      <c r="Y508">
        <v>3349</v>
      </c>
      <c r="Z508">
        <v>3423.15</v>
      </c>
      <c r="AA508">
        <v>3169.35</v>
      </c>
      <c r="AB508">
        <v>3499</v>
      </c>
      <c r="AC508" s="1">
        <f>(Table2[[#This Row],[Close Price]]/Table2[[#This Row],[Day Low]])-1</f>
        <v>9.9404761904762218E-3</v>
      </c>
      <c r="AD508" s="1">
        <f>(Table2[[#This Row],[Day High]]/Table2[[#This Row],[Close Price]])-1</f>
        <v>1.5191253609948552E-2</v>
      </c>
      <c r="AE508" s="1">
        <f>(Table2[[#This Row],[Close Price]]/Table2[[#This Row],[Current Week Low]])-1</f>
        <v>1.3257688862347017E-2</v>
      </c>
      <c r="AF508" s="1">
        <f>(Table2[[#This Row],[Current Week High]]/Table2[[#This Row],[Close Price]])-1</f>
        <v>8.7670183296988391E-3</v>
      </c>
      <c r="AG508" s="1">
        <f>(Table2[[#This Row],[Close Price]]/Table2[[#This Row],[Current Month Low]])-1</f>
        <v>7.0692728792970172E-2</v>
      </c>
      <c r="AH508" s="1">
        <f>(Table2[[#This Row],[Current Month High]]/Table2[[#This Row],[Close Price]])-1</f>
        <v>3.1119231449283857E-2</v>
      </c>
      <c r="AI508">
        <v>15.5183591677963</v>
      </c>
      <c r="AJ508">
        <v>37.051696284329502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0.06</v>
      </c>
      <c r="AM508" t="s">
        <v>3133</v>
      </c>
      <c r="AN508">
        <v>7.46</v>
      </c>
      <c r="AO508" t="s">
        <v>3133</v>
      </c>
      <c r="AP508">
        <v>7.2745845858949998E-2</v>
      </c>
      <c r="AQ508">
        <f>(Table2[[#This Row],[Sharpe Ratio]]-AVERAGE(Table2[Sharpe Ratio]))/_xlfn.STDEV.P(Table2[Sharpe Ratio])</f>
        <v>8.908920031848927E-2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0.47688682539561322</v>
      </c>
      <c r="AS508">
        <f>_xlfn.RANK.AVG(Table2[[#This Row],[1Y Return vs Nifty Z-Score]],Table2[1Y Return vs Nifty Z-Score])</f>
        <v>536</v>
      </c>
      <c r="AT508">
        <f>_xlfn.RANK.AVG(Table2[[#This Row],[6M Return vs Nifty Z-Score]],Table2[6M Return vs Nifty Z-Score])</f>
        <v>563</v>
      </c>
      <c r="AU508">
        <f>_xlfn.RANK.AVG(Table2[[#This Row],[Sharpe Ratio Z-Score]],Table2[Sharpe Ratio Z-Score])</f>
        <v>320</v>
      </c>
      <c r="AV508">
        <f>(Table2[[#This Row],[Rank 1Y]]+Table2[[#This Row],[Rank 6M]]+Table2[[#This Row],[Rank Sharpe]])/3</f>
        <v>473</v>
      </c>
    </row>
    <row r="509" spans="1:48" x14ac:dyDescent="0.3">
      <c r="A509" t="s">
        <v>847</v>
      </c>
      <c r="B509" t="s">
        <v>848</v>
      </c>
      <c r="C509" t="s">
        <v>3092</v>
      </c>
      <c r="D509" t="s">
        <v>288</v>
      </c>
      <c r="E509">
        <v>17971.03984872</v>
      </c>
      <c r="F509">
        <v>2245.6</v>
      </c>
      <c r="G509">
        <v>-5.79409208038917</v>
      </c>
      <c r="H509">
        <f>(Table2[[#This Row],[1Y Return vs Nifty]]-AVERAGE(Table2[1Y Return vs Nifty]))/_xlfn.STDEV.P(Table2[1Y Return vs Nifty])</f>
        <v>-0.6005651312224477</v>
      </c>
      <c r="I509">
        <v>4.9543552258249104</v>
      </c>
      <c r="J509">
        <f>(Table2[[#This Row],[1M Return vs Nifty]]-AVERAGE(Table2[1M Return vs Nifty]))/_xlfn.STDEV.P(Table2[1M Return vs Nifty])</f>
        <v>0.5039768534009974</v>
      </c>
      <c r="K509">
        <v>-7.1199794607069302</v>
      </c>
      <c r="L509">
        <f>(Table2[[#This Row],[6M Return vs Nifty]]-AVERAGE(Table2[6M Return vs Nifty]))/_xlfn.STDEV.P(Table2[6M Return vs Nifty])</f>
        <v>-0.51592329824722172</v>
      </c>
      <c r="M509">
        <v>6.3113995939752696</v>
      </c>
      <c r="N509">
        <f>(Table2[[#This Row],[1W Return vs Nifty]]-AVERAGE(Table2[1W Return vs Nifty]))/_xlfn.STDEV.P(Table2[1W Return vs Nifty])</f>
        <v>1.308330347521109</v>
      </c>
      <c r="O509">
        <v>2150.83</v>
      </c>
      <c r="P509">
        <v>2100.2005028613498</v>
      </c>
      <c r="Q509">
        <v>2004.10397313422</v>
      </c>
      <c r="R509">
        <v>74.241354015696501</v>
      </c>
      <c r="S509" s="1">
        <f>(Table2[[#This Row],[Close Price]]-Table2[[#This Row],[20D EMA]])/Table2[[#This Row],[20D EMA]]</f>
        <v>4.4062059762975218E-2</v>
      </c>
      <c r="T509" s="1">
        <f>(Table2[[#This Row],[Close Price]]-Table2[[#This Row],[50D EMA]])/Table2[[#This Row],[50D EMA]]</f>
        <v>6.9231245750372525E-2</v>
      </c>
      <c r="U509" s="1">
        <f>(Table2[[#This Row],[Close Price]]-Table2[[#This Row],[200D EMA]])/Table2[[#This Row],[200D EMA]]</f>
        <v>0.12050074751765699</v>
      </c>
      <c r="V509">
        <v>0.99824762393887001</v>
      </c>
      <c r="W509">
        <v>2187.0500000000002</v>
      </c>
      <c r="X509">
        <v>2250</v>
      </c>
      <c r="Y509">
        <v>2205.0500000000002</v>
      </c>
      <c r="Z509">
        <v>2250</v>
      </c>
      <c r="AA509">
        <v>2060</v>
      </c>
      <c r="AB509">
        <v>2250</v>
      </c>
      <c r="AC509" s="1">
        <f>(Table2[[#This Row],[Close Price]]/Table2[[#This Row],[Day Low]])-1</f>
        <v>2.677122150842437E-2</v>
      </c>
      <c r="AD509" s="1">
        <f>(Table2[[#This Row],[Day High]]/Table2[[#This Row],[Close Price]])-1</f>
        <v>1.9593872461702855E-3</v>
      </c>
      <c r="AE509" s="1">
        <f>(Table2[[#This Row],[Close Price]]/Table2[[#This Row],[Current Week Low]])-1</f>
        <v>1.838960567787562E-2</v>
      </c>
      <c r="AF509" s="1">
        <f>(Table2[[#This Row],[Current Week High]]/Table2[[#This Row],[Close Price]])-1</f>
        <v>1.9593872461702855E-3</v>
      </c>
      <c r="AG509" s="1">
        <f>(Table2[[#This Row],[Close Price]]/Table2[[#This Row],[Current Month Low]])-1</f>
        <v>9.0097087378640639E-2</v>
      </c>
      <c r="AH509" s="1">
        <f>(Table2[[#This Row],[Current Month High]]/Table2[[#This Row],[Close Price]])-1</f>
        <v>1.9593872461702855E-3</v>
      </c>
      <c r="AI509">
        <v>4.9340933380833603</v>
      </c>
      <c r="AJ509">
        <v>28.319999999999901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0.04</v>
      </c>
      <c r="AM509" t="s">
        <v>3133</v>
      </c>
      <c r="AN509">
        <v>4.84</v>
      </c>
      <c r="AO509" t="s">
        <v>3133</v>
      </c>
      <c r="AP509">
        <v>4.4676845678689001E-2</v>
      </c>
      <c r="AQ509">
        <f>(Table2[[#This Row],[Sharpe Ratio]]-AVERAGE(Table2[Sharpe Ratio]))/_xlfn.STDEV.P(Table2[Sharpe Ratio])</f>
        <v>-0.23137464760032553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0.46444412385211142</v>
      </c>
      <c r="AS509">
        <f>_xlfn.RANK.AVG(Table2[[#This Row],[1Y Return vs Nifty Z-Score]],Table2[1Y Return vs Nifty Z-Score])</f>
        <v>530</v>
      </c>
      <c r="AT509">
        <f>_xlfn.RANK.AVG(Table2[[#This Row],[6M Return vs Nifty Z-Score]],Table2[6M Return vs Nifty Z-Score])</f>
        <v>484</v>
      </c>
      <c r="AU509">
        <f>_xlfn.RANK.AVG(Table2[[#This Row],[Sharpe Ratio Z-Score]],Table2[Sharpe Ratio Z-Score])</f>
        <v>406</v>
      </c>
      <c r="AV509">
        <f>(Table2[[#This Row],[Rank 1Y]]+Table2[[#This Row],[Rank 6M]]+Table2[[#This Row],[Rank Sharpe]])/3</f>
        <v>473.33333333333331</v>
      </c>
    </row>
    <row r="510" spans="1:48" x14ac:dyDescent="0.3">
      <c r="A510" t="s">
        <v>1644</v>
      </c>
      <c r="B510" t="s">
        <v>1645</v>
      </c>
      <c r="C510" t="s">
        <v>3093</v>
      </c>
      <c r="D510" t="s">
        <v>206</v>
      </c>
      <c r="E510">
        <v>5143.2296874200001</v>
      </c>
      <c r="F510">
        <v>128.91999999999999</v>
      </c>
      <c r="G510">
        <v>-9.2253414135730907</v>
      </c>
      <c r="H510">
        <f>(Table2[[#This Row],[1Y Return vs Nifty]]-AVERAGE(Table2[1Y Return vs Nifty]))/_xlfn.STDEV.P(Table2[1Y Return vs Nifty])</f>
        <v>-0.65218862050354331</v>
      </c>
      <c r="I510">
        <v>0.86769465354104103</v>
      </c>
      <c r="J510">
        <f>(Table2[[#This Row],[1M Return vs Nifty]]-AVERAGE(Table2[1M Return vs Nifty]))/_xlfn.STDEV.P(Table2[1M Return vs Nifty])</f>
        <v>0.11376441944627703</v>
      </c>
      <c r="K510">
        <v>-1.2559295855192301</v>
      </c>
      <c r="L510">
        <f>(Table2[[#This Row],[6M Return vs Nifty]]-AVERAGE(Table2[6M Return vs Nifty]))/_xlfn.STDEV.P(Table2[6M Return vs Nifty])</f>
        <v>-0.32497274910181434</v>
      </c>
      <c r="M510">
        <v>-5.2305205910227404</v>
      </c>
      <c r="N510">
        <f>(Table2[[#This Row],[1W Return vs Nifty]]-AVERAGE(Table2[1W Return vs Nifty]))/_xlfn.STDEV.P(Table2[1W Return vs Nifty])</f>
        <v>-0.92375674358085136</v>
      </c>
      <c r="O510">
        <v>131.41999999999999</v>
      </c>
      <c r="P510">
        <v>129.85052964777401</v>
      </c>
      <c r="Q510">
        <v>123.68377861686101</v>
      </c>
      <c r="R510">
        <v>42.437396699989598</v>
      </c>
      <c r="S510" s="1">
        <f>(Table2[[#This Row],[Close Price]]-Table2[[#This Row],[20D EMA]])/Table2[[#This Row],[20D EMA]]</f>
        <v>-1.9022979759549537E-2</v>
      </c>
      <c r="T510" s="1">
        <f>(Table2[[#This Row],[Close Price]]-Table2[[#This Row],[50D EMA]])/Table2[[#This Row],[50D EMA]]</f>
        <v>-7.166159816969022E-3</v>
      </c>
      <c r="U510" s="1">
        <f>(Table2[[#This Row],[Close Price]]-Table2[[#This Row],[200D EMA]])/Table2[[#This Row],[200D EMA]]</f>
        <v>4.2335554764698642E-2</v>
      </c>
      <c r="V510">
        <v>1.7355170755123399</v>
      </c>
      <c r="W510">
        <v>128.65</v>
      </c>
      <c r="X510">
        <v>131</v>
      </c>
      <c r="Y510">
        <v>124.65</v>
      </c>
      <c r="Z510">
        <v>130.69999999999999</v>
      </c>
      <c r="AA510">
        <v>124.65</v>
      </c>
      <c r="AB510">
        <v>148.4</v>
      </c>
      <c r="AC510" s="1">
        <f>(Table2[[#This Row],[Close Price]]/Table2[[#This Row],[Day Low]])-1</f>
        <v>2.0987174504467632E-3</v>
      </c>
      <c r="AD510" s="1">
        <f>(Table2[[#This Row],[Day High]]/Table2[[#This Row],[Close Price]])-1</f>
        <v>1.6134036611852309E-2</v>
      </c>
      <c r="AE510" s="1">
        <f>(Table2[[#This Row],[Close Price]]/Table2[[#This Row],[Current Week Low]])-1</f>
        <v>3.4255916566385824E-2</v>
      </c>
      <c r="AF510" s="1">
        <f>(Table2[[#This Row],[Current Week High]]/Table2[[#This Row],[Close Price]])-1</f>
        <v>1.3807012100527372E-2</v>
      </c>
      <c r="AG510" s="1">
        <f>(Table2[[#This Row],[Close Price]]/Table2[[#This Row],[Current Month Low]])-1</f>
        <v>3.4255916566385824E-2</v>
      </c>
      <c r="AH510" s="1">
        <f>(Table2[[#This Row],[Current Month High]]/Table2[[#This Row],[Close Price]])-1</f>
        <v>0.15110145826869381</v>
      </c>
      <c r="AI510">
        <v>16.087496121625801</v>
      </c>
      <c r="AJ510">
        <v>25.9599413776257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-7.0000000000000007E-2</v>
      </c>
      <c r="AM510" t="s">
        <v>3132</v>
      </c>
      <c r="AN510">
        <v>-4.57</v>
      </c>
      <c r="AO510" t="s">
        <v>3132</v>
      </c>
      <c r="AP510">
        <v>3.2124495951127999E-2</v>
      </c>
      <c r="AQ510">
        <f>(Table2[[#This Row],[Sharpe Ratio]]-AVERAGE(Table2[Sharpe Ratio]))/_xlfn.STDEV.P(Table2[Sharpe Ratio])</f>
        <v>-0.3746848570229499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-2.1618385507628819</v>
      </c>
      <c r="AS510">
        <f>_xlfn.RANK.AVG(Table2[[#This Row],[1Y Return vs Nifty Z-Score]],Table2[1Y Return vs Nifty Z-Score])</f>
        <v>558</v>
      </c>
      <c r="AT510">
        <f>_xlfn.RANK.AVG(Table2[[#This Row],[6M Return vs Nifty Z-Score]],Table2[6M Return vs Nifty Z-Score])</f>
        <v>426</v>
      </c>
      <c r="AU510">
        <f>_xlfn.RANK.AVG(Table2[[#This Row],[Sharpe Ratio Z-Score]],Table2[Sharpe Ratio Z-Score])</f>
        <v>437</v>
      </c>
      <c r="AV510">
        <f>(Table2[[#This Row],[Rank 1Y]]+Table2[[#This Row],[Rank 6M]]+Table2[[#This Row],[Rank Sharpe]])/3</f>
        <v>473.66666666666669</v>
      </c>
    </row>
    <row r="511" spans="1:48" x14ac:dyDescent="0.3">
      <c r="A511" t="s">
        <v>666</v>
      </c>
      <c r="B511" t="s">
        <v>667</v>
      </c>
      <c r="C511" t="s">
        <v>3102</v>
      </c>
      <c r="D511" t="s">
        <v>539</v>
      </c>
      <c r="E511">
        <v>26632.327053044999</v>
      </c>
      <c r="F511">
        <v>734.65</v>
      </c>
      <c r="G511">
        <v>33.0466795926774</v>
      </c>
      <c r="H511">
        <f>(Table2[[#This Row],[1Y Return vs Nifty]]-AVERAGE(Table2[1Y Return vs Nifty]))/_xlfn.STDEV.P(Table2[1Y Return vs Nifty])</f>
        <v>-1.6201838021173084E-2</v>
      </c>
      <c r="I511">
        <v>7.2353036066953402</v>
      </c>
      <c r="J511">
        <f>(Table2[[#This Row],[1M Return vs Nifty]]-AVERAGE(Table2[1M Return vs Nifty]))/_xlfn.STDEV.P(Table2[1M Return vs Nifty])</f>
        <v>0.72177189746728587</v>
      </c>
      <c r="K511">
        <v>-3.6515525151241</v>
      </c>
      <c r="L511">
        <f>(Table2[[#This Row],[6M Return vs Nifty]]-AVERAGE(Table2[6M Return vs Nifty]))/_xlfn.STDEV.P(Table2[6M Return vs Nifty])</f>
        <v>-0.40298121145970611</v>
      </c>
      <c r="M511">
        <v>2.2016560947516699</v>
      </c>
      <c r="N511">
        <f>(Table2[[#This Row],[1W Return vs Nifty]]-AVERAGE(Table2[1W Return vs Nifty]))/_xlfn.STDEV.P(Table2[1W Return vs Nifty])</f>
        <v>0.51354878038806806</v>
      </c>
      <c r="O511">
        <v>723.53</v>
      </c>
      <c r="P511">
        <v>704.68350867004699</v>
      </c>
      <c r="Q511">
        <v>653.42946214583401</v>
      </c>
      <c r="R511">
        <v>53.236283900426201</v>
      </c>
      <c r="S511" s="1">
        <f>(Table2[[#This Row],[Close Price]]-Table2[[#This Row],[20D EMA]])/Table2[[#This Row],[20D EMA]]</f>
        <v>1.5369093195859197E-2</v>
      </c>
      <c r="T511" s="1">
        <f>(Table2[[#This Row],[Close Price]]-Table2[[#This Row],[50D EMA]])/Table2[[#This Row],[50D EMA]]</f>
        <v>4.2524751837188457E-2</v>
      </c>
      <c r="U511" s="1">
        <f>(Table2[[#This Row],[Close Price]]-Table2[[#This Row],[200D EMA]])/Table2[[#This Row],[200D EMA]]</f>
        <v>0.12429886094734885</v>
      </c>
      <c r="V511">
        <v>1.2030832954689701</v>
      </c>
      <c r="W511">
        <v>635</v>
      </c>
      <c r="X511">
        <v>716</v>
      </c>
      <c r="Y511">
        <v>731.4</v>
      </c>
      <c r="Z511">
        <v>765</v>
      </c>
      <c r="AA511">
        <v>701</v>
      </c>
      <c r="AB511">
        <v>765.5</v>
      </c>
      <c r="AC511" s="1">
        <f>(Table2[[#This Row],[Close Price]]/Table2[[#This Row],[Day Low]])-1</f>
        <v>0.15692913385826768</v>
      </c>
      <c r="AD511" s="1">
        <f>(Table2[[#This Row],[Day High]]/Table2[[#This Row],[Close Price]])-1</f>
        <v>-2.5386238344790035E-2</v>
      </c>
      <c r="AE511" s="1">
        <f>(Table2[[#This Row],[Close Price]]/Table2[[#This Row],[Current Week Low]])-1</f>
        <v>4.443532950505924E-3</v>
      </c>
      <c r="AF511" s="1">
        <f>(Table2[[#This Row],[Current Week High]]/Table2[[#This Row],[Close Price]])-1</f>
        <v>4.1312189477982653E-2</v>
      </c>
      <c r="AG511" s="1">
        <f>(Table2[[#This Row],[Close Price]]/Table2[[#This Row],[Current Month Low]])-1</f>
        <v>4.8002853067047102E-2</v>
      </c>
      <c r="AH511" s="1">
        <f>(Table2[[#This Row],[Current Month High]]/Table2[[#This Row],[Close Price]])-1</f>
        <v>4.1992785680255995E-2</v>
      </c>
      <c r="AI511">
        <v>4.70972571973049</v>
      </c>
      <c r="AJ511">
        <v>67.728310502283094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0.16</v>
      </c>
      <c r="AM511" t="s">
        <v>3133</v>
      </c>
      <c r="AN511">
        <v>6.33</v>
      </c>
      <c r="AO511" t="s">
        <v>3133</v>
      </c>
      <c r="AP511">
        <v>-5.6376887961147003E-2</v>
      </c>
      <c r="AQ511">
        <f>(Table2[[#This Row],[Sharpe Ratio]]-AVERAGE(Table2[Sharpe Ratio]))/_xlfn.STDEV.P(Table2[Sharpe Ratio])</f>
        <v>-1.3851053868789664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-0.56896775850449166</v>
      </c>
      <c r="AS511">
        <f>_xlfn.RANK.AVG(Table2[[#This Row],[1Y Return vs Nifty Z-Score]],Table2[1Y Return vs Nifty Z-Score])</f>
        <v>298</v>
      </c>
      <c r="AT511">
        <f>_xlfn.RANK.AVG(Table2[[#This Row],[6M Return vs Nifty Z-Score]],Table2[6M Return vs Nifty Z-Score])</f>
        <v>454</v>
      </c>
      <c r="AU511">
        <f>_xlfn.RANK.AVG(Table2[[#This Row],[Sharpe Ratio Z-Score]],Table2[Sharpe Ratio Z-Score])</f>
        <v>672</v>
      </c>
      <c r="AV511">
        <f>(Table2[[#This Row],[Rank 1Y]]+Table2[[#This Row],[Rank 6M]]+Table2[[#This Row],[Rank Sharpe]])/3</f>
        <v>474.66666666666669</v>
      </c>
    </row>
    <row r="512" spans="1:48" x14ac:dyDescent="0.3">
      <c r="A512" t="s">
        <v>1039</v>
      </c>
      <c r="B512" t="s">
        <v>1040</v>
      </c>
      <c r="C512" t="s">
        <v>609</v>
      </c>
      <c r="D512" t="s">
        <v>609</v>
      </c>
      <c r="E512">
        <v>12711.015426559999</v>
      </c>
      <c r="F512">
        <v>25.6</v>
      </c>
      <c r="G512">
        <v>38.785372171206198</v>
      </c>
      <c r="H512">
        <f>(Table2[[#This Row],[1Y Return vs Nifty]]-AVERAGE(Table2[1Y Return vs Nifty]))/_xlfn.STDEV.P(Table2[1Y Return vs Nifty])</f>
        <v>7.0137365589042877E-2</v>
      </c>
      <c r="I512">
        <v>-5.2019470811023103</v>
      </c>
      <c r="J512">
        <f>(Table2[[#This Row],[1M Return vs Nifty]]-AVERAGE(Table2[1M Return vs Nifty]))/_xlfn.STDEV.P(Table2[1M Return vs Nifty])</f>
        <v>-0.46579183011635855</v>
      </c>
      <c r="K512">
        <v>-22.9666489101098</v>
      </c>
      <c r="L512">
        <f>(Table2[[#This Row],[6M Return vs Nifty]]-AVERAGE(Table2[6M Return vs Nifty]))/_xlfn.STDEV.P(Table2[6M Return vs Nifty])</f>
        <v>-1.0319370256018809</v>
      </c>
      <c r="M512">
        <v>0.4421829585607</v>
      </c>
      <c r="N512">
        <f>(Table2[[#This Row],[1W Return vs Nifty]]-AVERAGE(Table2[1W Return vs Nifty]))/_xlfn.STDEV.P(Table2[1W Return vs Nifty])</f>
        <v>0.17328501045339301</v>
      </c>
      <c r="O512">
        <v>26.3</v>
      </c>
      <c r="P512">
        <v>26.750399426922701</v>
      </c>
      <c r="Q512">
        <v>25.515637235599499</v>
      </c>
      <c r="R512">
        <v>41.560462196440099</v>
      </c>
      <c r="S512" s="1">
        <f>(Table2[[#This Row],[Close Price]]-Table2[[#This Row],[20D EMA]])/Table2[[#This Row],[20D EMA]]</f>
        <v>-2.661596958174902E-2</v>
      </c>
      <c r="T512" s="1">
        <f>(Table2[[#This Row],[Close Price]]-Table2[[#This Row],[50D EMA]])/Table2[[#This Row],[50D EMA]]</f>
        <v>-4.3004943909917499E-2</v>
      </c>
      <c r="U512" s="1">
        <f>(Table2[[#This Row],[Close Price]]-Table2[[#This Row],[200D EMA]])/Table2[[#This Row],[200D EMA]]</f>
        <v>3.3063161864834516E-3</v>
      </c>
      <c r="V512">
        <v>1.0698341312648201</v>
      </c>
      <c r="W512">
        <v>25.61</v>
      </c>
      <c r="X512">
        <v>26.05</v>
      </c>
      <c r="Y512">
        <v>24.94</v>
      </c>
      <c r="Z512">
        <v>26.23</v>
      </c>
      <c r="AA512">
        <v>24.8</v>
      </c>
      <c r="AB512">
        <v>27.14</v>
      </c>
      <c r="AC512" s="1">
        <f>(Table2[[#This Row],[Close Price]]/Table2[[#This Row],[Day Low]])-1</f>
        <v>-3.9047247169066157E-4</v>
      </c>
      <c r="AD512" s="1">
        <f>(Table2[[#This Row],[Day High]]/Table2[[#This Row],[Close Price]])-1</f>
        <v>1.7578125E-2</v>
      </c>
      <c r="AE512" s="1">
        <f>(Table2[[#This Row],[Close Price]]/Table2[[#This Row],[Current Week Low]])-1</f>
        <v>2.6463512429831582E-2</v>
      </c>
      <c r="AF512" s="1">
        <f>(Table2[[#This Row],[Current Week High]]/Table2[[#This Row],[Close Price]])-1</f>
        <v>2.4609375000000044E-2</v>
      </c>
      <c r="AG512" s="1">
        <f>(Table2[[#This Row],[Close Price]]/Table2[[#This Row],[Current Month Low]])-1</f>
        <v>3.2258064516129004E-2</v>
      </c>
      <c r="AH512" s="1">
        <f>(Table2[[#This Row],[Current Month High]]/Table2[[#This Row],[Close Price]])-1</f>
        <v>6.0156249999999911E-2</v>
      </c>
      <c r="AI512">
        <v>52.539062499999901</v>
      </c>
      <c r="AJ512">
        <v>64.630225080385799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-0.11</v>
      </c>
      <c r="AM512" t="s">
        <v>3132</v>
      </c>
      <c r="AN512">
        <v>-2.92</v>
      </c>
      <c r="AO512" t="s">
        <v>3132</v>
      </c>
      <c r="AP512">
        <v>1.4184320456290001E-2</v>
      </c>
      <c r="AQ512">
        <f>(Table2[[#This Row],[Sharpe Ratio]]-AVERAGE(Table2[Sharpe Ratio]))/_xlfn.STDEV.P(Table2[Sharpe Ratio])</f>
        <v>-0.57950788721615265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278</v>
      </c>
      <c r="AT512">
        <f>_xlfn.RANK.AVG(Table2[[#This Row],[6M Return vs Nifty Z-Score]],Table2[6M Return vs Nifty Z-Score])</f>
        <v>660</v>
      </c>
      <c r="AU512">
        <f>_xlfn.RANK.AVG(Table2[[#This Row],[Sharpe Ratio Z-Score]],Table2[Sharpe Ratio Z-Score])</f>
        <v>487</v>
      </c>
      <c r="AV512">
        <f>(Table2[[#This Row],[Rank 1Y]]+Table2[[#This Row],[Rank 6M]]+Table2[[#This Row],[Rank Sharpe]])/3</f>
        <v>475</v>
      </c>
    </row>
    <row r="513" spans="1:48" x14ac:dyDescent="0.3">
      <c r="A513" t="s">
        <v>1250</v>
      </c>
      <c r="B513" t="s">
        <v>1251</v>
      </c>
      <c r="C513" t="s">
        <v>3101</v>
      </c>
      <c r="D513" t="s">
        <v>141</v>
      </c>
      <c r="E513">
        <v>8967.3651825600009</v>
      </c>
      <c r="F513">
        <v>578.4</v>
      </c>
      <c r="G513">
        <v>-12.831777695651899</v>
      </c>
      <c r="H513">
        <f>(Table2[[#This Row],[1Y Return vs Nifty]]-AVERAGE(Table2[1Y Return vs Nifty]))/_xlfn.STDEV.P(Table2[1Y Return vs Nifty])</f>
        <v>-0.70644781494631281</v>
      </c>
      <c r="I513">
        <v>-6.6569899133214303</v>
      </c>
      <c r="J513">
        <f>(Table2[[#This Row],[1M Return vs Nifty]]-AVERAGE(Table2[1M Return vs Nifty]))/_xlfn.STDEV.P(Table2[1M Return vs Nifty])</f>
        <v>-0.60472575795937622</v>
      </c>
      <c r="K513">
        <v>-14.2999993139361</v>
      </c>
      <c r="L513">
        <f>(Table2[[#This Row],[6M Return vs Nifty]]-AVERAGE(Table2[6M Return vs Nifty]))/_xlfn.STDEV.P(Table2[6M Return vs Nifty])</f>
        <v>-0.74972566402351104</v>
      </c>
      <c r="M513">
        <v>-5.6842583425506801</v>
      </c>
      <c r="N513">
        <f>(Table2[[#This Row],[1W Return vs Nifty]]-AVERAGE(Table2[1W Return vs Nifty]))/_xlfn.STDEV.P(Table2[1W Return vs Nifty])</f>
        <v>-1.0115048965482873</v>
      </c>
      <c r="O513">
        <v>590.12</v>
      </c>
      <c r="P513">
        <v>598.54750180392205</v>
      </c>
      <c r="Q513">
        <v>574.23826057565202</v>
      </c>
      <c r="R513">
        <v>44.638586389734002</v>
      </c>
      <c r="S513" s="1">
        <f>(Table2[[#This Row],[Close Price]]-Table2[[#This Row],[20D EMA]])/Table2[[#This Row],[20D EMA]]</f>
        <v>-1.9860367382905218E-2</v>
      </c>
      <c r="T513" s="1">
        <f>(Table2[[#This Row],[Close Price]]-Table2[[#This Row],[50D EMA]])/Table2[[#This Row],[50D EMA]]</f>
        <v>-3.3660656411063229E-2</v>
      </c>
      <c r="U513" s="1">
        <f>(Table2[[#This Row],[Close Price]]-Table2[[#This Row],[200D EMA]])/Table2[[#This Row],[200D EMA]]</f>
        <v>7.2474088023601405E-3</v>
      </c>
      <c r="V513">
        <v>0.71140263704284101</v>
      </c>
      <c r="W513">
        <v>564.1</v>
      </c>
      <c r="X513">
        <v>579.9</v>
      </c>
      <c r="Y513">
        <v>547</v>
      </c>
      <c r="Z513">
        <v>584.35</v>
      </c>
      <c r="AA513">
        <v>547</v>
      </c>
      <c r="AB513">
        <v>616</v>
      </c>
      <c r="AC513" s="1">
        <f>(Table2[[#This Row],[Close Price]]/Table2[[#This Row],[Day Low]])-1</f>
        <v>2.5350115227796399E-2</v>
      </c>
      <c r="AD513" s="1">
        <f>(Table2[[#This Row],[Day High]]/Table2[[#This Row],[Close Price]])-1</f>
        <v>2.5933609958506132E-3</v>
      </c>
      <c r="AE513" s="1">
        <f>(Table2[[#This Row],[Close Price]]/Table2[[#This Row],[Current Week Low]])-1</f>
        <v>5.7404021937842664E-2</v>
      </c>
      <c r="AF513" s="1">
        <f>(Table2[[#This Row],[Current Week High]]/Table2[[#This Row],[Close Price]])-1</f>
        <v>1.0286998616874321E-2</v>
      </c>
      <c r="AG513" s="1">
        <f>(Table2[[#This Row],[Close Price]]/Table2[[#This Row],[Current Month Low]])-1</f>
        <v>5.7404021937842664E-2</v>
      </c>
      <c r="AH513" s="1">
        <f>(Table2[[#This Row],[Current Month High]]/Table2[[#This Row],[Close Price]])-1</f>
        <v>6.5006915629322259E-2</v>
      </c>
      <c r="AI513">
        <v>17.358229598893502</v>
      </c>
      <c r="AJ513">
        <v>21.768421052631499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-0.02</v>
      </c>
      <c r="AM513" t="s">
        <v>3132</v>
      </c>
      <c r="AN513">
        <v>-4.4400000000000004</v>
      </c>
      <c r="AO513" t="s">
        <v>3132</v>
      </c>
      <c r="AP513">
        <v>8.9113152125276998E-2</v>
      </c>
      <c r="AQ513">
        <f>(Table2[[#This Row],[Sharpe Ratio]]-AVERAGE(Table2[Sharpe Ratio]))/_xlfn.STDEV.P(Table2[Sharpe Ratio])</f>
        <v>0.27595477844696925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584</v>
      </c>
      <c r="AT513">
        <f>_xlfn.RANK.AVG(Table2[[#This Row],[6M Return vs Nifty Z-Score]],Table2[6M Return vs Nifty Z-Score])</f>
        <v>576</v>
      </c>
      <c r="AU513">
        <f>_xlfn.RANK.AVG(Table2[[#This Row],[Sharpe Ratio Z-Score]],Table2[Sharpe Ratio Z-Score])</f>
        <v>269</v>
      </c>
      <c r="AV513">
        <f>(Table2[[#This Row],[Rank 1Y]]+Table2[[#This Row],[Rank 6M]]+Table2[[#This Row],[Rank Sharpe]])/3</f>
        <v>476.33333333333331</v>
      </c>
    </row>
    <row r="514" spans="1:48" x14ac:dyDescent="0.3">
      <c r="A514" t="s">
        <v>1415</v>
      </c>
      <c r="B514" t="s">
        <v>1416</v>
      </c>
      <c r="C514" t="s">
        <v>3100</v>
      </c>
      <c r="D514" t="s">
        <v>1417</v>
      </c>
      <c r="E514">
        <v>7397.0540532799996</v>
      </c>
      <c r="F514">
        <v>277.45</v>
      </c>
      <c r="G514">
        <v>-1.0951189517294799</v>
      </c>
      <c r="H514">
        <f>(Table2[[#This Row],[1Y Return vs Nifty]]-AVERAGE(Table2[1Y Return vs Nifty]))/_xlfn.STDEV.P(Table2[1Y Return vs Nifty])</f>
        <v>-0.52986861068879487</v>
      </c>
      <c r="I514">
        <v>-7.6693112696661396</v>
      </c>
      <c r="J514">
        <f>(Table2[[#This Row],[1M Return vs Nifty]]-AVERAGE(Table2[1M Return vs Nifty]))/_xlfn.STDEV.P(Table2[1M Return vs Nifty])</f>
        <v>-0.70138668034737184</v>
      </c>
      <c r="K514">
        <v>-16.530678010910101</v>
      </c>
      <c r="L514">
        <f>(Table2[[#This Row],[6M Return vs Nifty]]-AVERAGE(Table2[6M Return vs Nifty]))/_xlfn.STDEV.P(Table2[6M Return vs Nifty])</f>
        <v>-0.82236306159348194</v>
      </c>
      <c r="M514">
        <v>-1.3760447035121901</v>
      </c>
      <c r="N514">
        <f>(Table2[[#This Row],[1W Return vs Nifty]]-AVERAGE(Table2[1W Return vs Nifty]))/_xlfn.STDEV.P(Table2[1W Return vs Nifty])</f>
        <v>-0.17834127253481283</v>
      </c>
      <c r="O514">
        <v>282.05</v>
      </c>
      <c r="P514">
        <v>291.61780060441299</v>
      </c>
      <c r="Q514">
        <v>286.809123212712</v>
      </c>
      <c r="R514">
        <v>47.885772035692803</v>
      </c>
      <c r="S514" s="1">
        <f>(Table2[[#This Row],[Close Price]]-Table2[[#This Row],[20D EMA]])/Table2[[#This Row],[20D EMA]]</f>
        <v>-1.630916504165936E-2</v>
      </c>
      <c r="T514" s="1">
        <f>(Table2[[#This Row],[Close Price]]-Table2[[#This Row],[50D EMA]])/Table2[[#This Row],[50D EMA]]</f>
        <v>-4.8583456068348817E-2</v>
      </c>
      <c r="U514" s="1">
        <f>(Table2[[#This Row],[Close Price]]-Table2[[#This Row],[200D EMA]])/Table2[[#This Row],[200D EMA]]</f>
        <v>-3.2631888092941916E-2</v>
      </c>
      <c r="V514">
        <v>0.74514928801475899</v>
      </c>
      <c r="W514">
        <v>285.05</v>
      </c>
      <c r="X514">
        <v>302.14999999999998</v>
      </c>
      <c r="Y514">
        <v>271.55</v>
      </c>
      <c r="Z514">
        <v>280</v>
      </c>
      <c r="AA514">
        <v>264.25</v>
      </c>
      <c r="AB514">
        <v>290.2</v>
      </c>
      <c r="AC514" s="1">
        <f>(Table2[[#This Row],[Close Price]]/Table2[[#This Row],[Day Low]])-1</f>
        <v>-2.6661989124715069E-2</v>
      </c>
      <c r="AD514" s="1">
        <f>(Table2[[#This Row],[Day High]]/Table2[[#This Row],[Close Price]])-1</f>
        <v>8.9025049558479008E-2</v>
      </c>
      <c r="AE514" s="1">
        <f>(Table2[[#This Row],[Close Price]]/Table2[[#This Row],[Current Week Low]])-1</f>
        <v>2.1727122076965477E-2</v>
      </c>
      <c r="AF514" s="1">
        <f>(Table2[[#This Row],[Current Week High]]/Table2[[#This Row],[Close Price]])-1</f>
        <v>9.1908451973328198E-3</v>
      </c>
      <c r="AG514" s="1">
        <f>(Table2[[#This Row],[Close Price]]/Table2[[#This Row],[Current Month Low]])-1</f>
        <v>4.9952696310312072E-2</v>
      </c>
      <c r="AH514" s="1">
        <f>(Table2[[#This Row],[Current Month High]]/Table2[[#This Row],[Close Price]])-1</f>
        <v>4.5954225986664321E-2</v>
      </c>
      <c r="AI514">
        <v>31.5372139124166</v>
      </c>
      <c r="AJ514">
        <v>25.457834049287801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-0.17</v>
      </c>
      <c r="AM514" t="s">
        <v>3132</v>
      </c>
      <c r="AN514">
        <v>-2.85</v>
      </c>
      <c r="AO514" t="s">
        <v>3132</v>
      </c>
      <c r="AP514">
        <v>7.1817242372617995E-2</v>
      </c>
      <c r="AQ514">
        <f>(Table2[[#This Row],[Sharpe Ratio]]-AVERAGE(Table2[Sharpe Ratio]))/_xlfn.STDEV.P(Table2[Sharpe Ratio])</f>
        <v>7.8487331904592214E-2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497</v>
      </c>
      <c r="AT514">
        <f>_xlfn.RANK.AVG(Table2[[#This Row],[6M Return vs Nifty Z-Score]],Table2[6M Return vs Nifty Z-Score])</f>
        <v>609</v>
      </c>
      <c r="AU514">
        <f>_xlfn.RANK.AVG(Table2[[#This Row],[Sharpe Ratio Z-Score]],Table2[Sharpe Ratio Z-Score])</f>
        <v>323</v>
      </c>
      <c r="AV514">
        <f>(Table2[[#This Row],[Rank 1Y]]+Table2[[#This Row],[Rank 6M]]+Table2[[#This Row],[Rank Sharpe]])/3</f>
        <v>476.33333333333331</v>
      </c>
    </row>
    <row r="515" spans="1:48" x14ac:dyDescent="0.3">
      <c r="A515" t="s">
        <v>859</v>
      </c>
      <c r="B515" t="s">
        <v>860</v>
      </c>
      <c r="C515" t="s">
        <v>3103</v>
      </c>
      <c r="D515" t="s">
        <v>168</v>
      </c>
      <c r="E515">
        <v>17545.357615695</v>
      </c>
      <c r="F515">
        <v>1135.05</v>
      </c>
      <c r="G515">
        <v>0.94678270571871004</v>
      </c>
      <c r="H515">
        <f>(Table2[[#This Row],[1Y Return vs Nifty]]-AVERAGE(Table2[1Y Return vs Nifty]))/_xlfn.STDEV.P(Table2[1Y Return vs Nifty])</f>
        <v>-0.49914799609897254</v>
      </c>
      <c r="I515">
        <v>14.0054768845892</v>
      </c>
      <c r="J515">
        <f>(Table2[[#This Row],[1M Return vs Nifty]]-AVERAGE(Table2[1M Return vs Nifty]))/_xlfn.STDEV.P(Table2[1M Return vs Nifty])</f>
        <v>1.3682179984670009</v>
      </c>
      <c r="K515">
        <v>3.2525675467475499</v>
      </c>
      <c r="L515">
        <f>(Table2[[#This Row],[6M Return vs Nifty]]-AVERAGE(Table2[6M Return vs Nifty]))/_xlfn.STDEV.P(Table2[6M Return vs Nifty])</f>
        <v>-0.17816294673817398</v>
      </c>
      <c r="M515">
        <v>11.229233710880001</v>
      </c>
      <c r="N515">
        <f>(Table2[[#This Row],[1W Return vs Nifty]]-AVERAGE(Table2[1W Return vs Nifty]))/_xlfn.STDEV.P(Table2[1W Return vs Nifty])</f>
        <v>2.2593882193985824</v>
      </c>
      <c r="O515">
        <v>1065.25</v>
      </c>
      <c r="P515">
        <v>1028.91950457039</v>
      </c>
      <c r="Q515">
        <v>983.29246621739003</v>
      </c>
      <c r="R515">
        <v>76.508934625950204</v>
      </c>
      <c r="S515" s="1">
        <f>(Table2[[#This Row],[Close Price]]-Table2[[#This Row],[20D EMA]])/Table2[[#This Row],[20D EMA]]</f>
        <v>6.552452475944609E-2</v>
      </c>
      <c r="T515" s="1">
        <f>(Table2[[#This Row],[Close Price]]-Table2[[#This Row],[50D EMA]])/Table2[[#This Row],[50D EMA]]</f>
        <v>0.10314752024641922</v>
      </c>
      <c r="U515" s="1">
        <f>(Table2[[#This Row],[Close Price]]-Table2[[#This Row],[200D EMA]])/Table2[[#This Row],[200D EMA]]</f>
        <v>0.15433610954673865</v>
      </c>
      <c r="V515">
        <v>2.4758520610688599</v>
      </c>
      <c r="W515">
        <v>1122.7</v>
      </c>
      <c r="X515">
        <v>1138.25</v>
      </c>
      <c r="Y515">
        <v>1127.4000000000001</v>
      </c>
      <c r="Z515">
        <v>1178.95</v>
      </c>
      <c r="AA515">
        <v>1006.15</v>
      </c>
      <c r="AB515">
        <v>1188</v>
      </c>
      <c r="AC515" s="1">
        <f>(Table2[[#This Row],[Close Price]]/Table2[[#This Row],[Day Low]])-1</f>
        <v>1.1000267212968762E-2</v>
      </c>
      <c r="AD515" s="1">
        <f>(Table2[[#This Row],[Day High]]/Table2[[#This Row],[Close Price]])-1</f>
        <v>2.8192590634774639E-3</v>
      </c>
      <c r="AE515" s="1">
        <f>(Table2[[#This Row],[Close Price]]/Table2[[#This Row],[Current Week Low]])-1</f>
        <v>6.7855242150078876E-3</v>
      </c>
      <c r="AF515" s="1">
        <f>(Table2[[#This Row],[Current Week High]]/Table2[[#This Row],[Close Price]])-1</f>
        <v>3.8676710277080417E-2</v>
      </c>
      <c r="AG515" s="1">
        <f>(Table2[[#This Row],[Close Price]]/Table2[[#This Row],[Current Month Low]])-1</f>
        <v>0.12811211052030003</v>
      </c>
      <c r="AH515" s="1">
        <f>(Table2[[#This Row],[Current Month High]]/Table2[[#This Row],[Close Price]])-1</f>
        <v>4.664992731597728E-2</v>
      </c>
      <c r="AI515">
        <v>4.66499273159772</v>
      </c>
      <c r="AJ515">
        <v>36.358721768380498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</v>
      </c>
      <c r="AM515">
        <v>0</v>
      </c>
      <c r="AN515">
        <v>9.57</v>
      </c>
      <c r="AO515" t="s">
        <v>3133</v>
      </c>
      <c r="AP515">
        <v>-3.7281632683259999E-3</v>
      </c>
      <c r="AQ515">
        <f>(Table2[[#This Row],[Sharpe Ratio]]-AVERAGE(Table2[Sharpe Ratio]))/_xlfn.STDEV.P(Table2[Sharpe Ratio])</f>
        <v>-0.78401476039684936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2.1662805146315876</v>
      </c>
      <c r="AS515">
        <f>_xlfn.RANK.AVG(Table2[[#This Row],[1Y Return vs Nifty Z-Score]],Table2[1Y Return vs Nifty Z-Score])</f>
        <v>485</v>
      </c>
      <c r="AT515">
        <f>_xlfn.RANK.AVG(Table2[[#This Row],[6M Return vs Nifty Z-Score]],Table2[6M Return vs Nifty Z-Score])</f>
        <v>363</v>
      </c>
      <c r="AU515">
        <f>_xlfn.RANK.AVG(Table2[[#This Row],[Sharpe Ratio Z-Score]],Table2[Sharpe Ratio Z-Score])</f>
        <v>583</v>
      </c>
      <c r="AV515">
        <f>(Table2[[#This Row],[Rank 1Y]]+Table2[[#This Row],[Rank 6M]]+Table2[[#This Row],[Rank Sharpe]])/3</f>
        <v>477</v>
      </c>
    </row>
    <row r="516" spans="1:48" x14ac:dyDescent="0.3">
      <c r="A516" t="s">
        <v>166</v>
      </c>
      <c r="B516" t="s">
        <v>167</v>
      </c>
      <c r="C516" t="s">
        <v>3102</v>
      </c>
      <c r="D516" t="s">
        <v>168</v>
      </c>
      <c r="E516">
        <v>155217.39838120001</v>
      </c>
      <c r="F516">
        <v>3051.8</v>
      </c>
      <c r="G516">
        <v>-5.0444718241615201</v>
      </c>
      <c r="H516">
        <f>(Table2[[#This Row],[1Y Return vs Nifty]]-AVERAGE(Table2[1Y Return vs Nifty]))/_xlfn.STDEV.P(Table2[1Y Return vs Nifty])</f>
        <v>-0.58928701951893248</v>
      </c>
      <c r="I516">
        <v>-0.260381708090136</v>
      </c>
      <c r="J516">
        <f>(Table2[[#This Row],[1M Return vs Nifty]]-AVERAGE(Table2[1M Return vs Nifty]))/_xlfn.STDEV.P(Table2[1M Return vs Nifty])</f>
        <v>6.0506969648224879E-3</v>
      </c>
      <c r="K516">
        <v>1.65288490851235</v>
      </c>
      <c r="L516">
        <f>(Table2[[#This Row],[6M Return vs Nifty]]-AVERAGE(Table2[6M Return vs Nifty]))/_xlfn.STDEV.P(Table2[6M Return vs Nifty])</f>
        <v>-0.23025327419631281</v>
      </c>
      <c r="M516">
        <v>-4.57349953672729E-2</v>
      </c>
      <c r="N516">
        <f>(Table2[[#This Row],[1W Return vs Nifty]]-AVERAGE(Table2[1W Return vs Nifty]))/_xlfn.STDEV.P(Table2[1W Return vs Nifty])</f>
        <v>7.8926762516878024E-2</v>
      </c>
      <c r="O516">
        <v>3124.73</v>
      </c>
      <c r="P516">
        <v>3101.9442390303102</v>
      </c>
      <c r="Q516">
        <v>2891.7307121085501</v>
      </c>
      <c r="R516">
        <v>37.0298797816316</v>
      </c>
      <c r="S516" s="1">
        <f>(Table2[[#This Row],[Close Price]]-Table2[[#This Row],[20D EMA]])/Table2[[#This Row],[20D EMA]]</f>
        <v>-2.333961654286925E-2</v>
      </c>
      <c r="T516" s="1">
        <f>(Table2[[#This Row],[Close Price]]-Table2[[#This Row],[50D EMA]])/Table2[[#This Row],[50D EMA]]</f>
        <v>-1.6165422446789521E-2</v>
      </c>
      <c r="U516" s="1">
        <f>(Table2[[#This Row],[Close Price]]-Table2[[#This Row],[200D EMA]])/Table2[[#This Row],[200D EMA]]</f>
        <v>5.5354147335086104E-2</v>
      </c>
      <c r="V516">
        <v>1.0431045768799201</v>
      </c>
      <c r="W516">
        <v>3022.05</v>
      </c>
      <c r="X516">
        <v>3055</v>
      </c>
      <c r="Y516">
        <v>3040.15</v>
      </c>
      <c r="Z516">
        <v>3130</v>
      </c>
      <c r="AA516">
        <v>3040.15</v>
      </c>
      <c r="AB516">
        <v>3278.95</v>
      </c>
      <c r="AC516" s="1">
        <f>(Table2[[#This Row],[Close Price]]/Table2[[#This Row],[Day Low]])-1</f>
        <v>9.8443109809567275E-3</v>
      </c>
      <c r="AD516" s="1">
        <f>(Table2[[#This Row],[Day High]]/Table2[[#This Row],[Close Price]])-1</f>
        <v>1.0485615046857966E-3</v>
      </c>
      <c r="AE516" s="1">
        <f>(Table2[[#This Row],[Close Price]]/Table2[[#This Row],[Current Week Low]])-1</f>
        <v>3.8320477608013714E-3</v>
      </c>
      <c r="AF516" s="1">
        <f>(Table2[[#This Row],[Current Week High]]/Table2[[#This Row],[Close Price]])-1</f>
        <v>2.5624221770758071E-2</v>
      </c>
      <c r="AG516" s="1">
        <f>(Table2[[#This Row],[Close Price]]/Table2[[#This Row],[Current Month Low]])-1</f>
        <v>3.8320477608013714E-3</v>
      </c>
      <c r="AH516" s="1">
        <f>(Table2[[#This Row],[Current Month High]]/Table2[[#This Row],[Close Price]])-1</f>
        <v>7.4431483059178127E-2</v>
      </c>
      <c r="AI516">
        <v>7.4431483059178101</v>
      </c>
      <c r="AJ516">
        <v>33.118143551939902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0.01</v>
      </c>
      <c r="AM516" t="s">
        <v>3133</v>
      </c>
      <c r="AN516">
        <v>-1.86</v>
      </c>
      <c r="AO516" t="s">
        <v>3132</v>
      </c>
      <c r="AP516">
        <v>1.71872223408E-3</v>
      </c>
      <c r="AQ516">
        <f>(Table2[[#This Row],[Sharpe Ratio]]-AVERAGE(Table2[Sharpe Ratio]))/_xlfn.STDEV.P(Table2[Sharpe Ratio])</f>
        <v>-0.72182765447699737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-1.4563904887105421</v>
      </c>
      <c r="AS516">
        <f>_xlfn.RANK.AVG(Table2[[#This Row],[1Y Return vs Nifty Z-Score]],Table2[1Y Return vs Nifty Z-Score])</f>
        <v>525</v>
      </c>
      <c r="AT516">
        <f>_xlfn.RANK.AVG(Table2[[#This Row],[6M Return vs Nifty Z-Score]],Table2[6M Return vs Nifty Z-Score])</f>
        <v>382</v>
      </c>
      <c r="AU516">
        <f>_xlfn.RANK.AVG(Table2[[#This Row],[Sharpe Ratio Z-Score]],Table2[Sharpe Ratio Z-Score])</f>
        <v>525</v>
      </c>
      <c r="AV516">
        <f>(Table2[[#This Row],[Rank 1Y]]+Table2[[#This Row],[Rank 6M]]+Table2[[#This Row],[Rank Sharpe]])/3</f>
        <v>477.33333333333331</v>
      </c>
    </row>
    <row r="517" spans="1:48" x14ac:dyDescent="0.3">
      <c r="A517" t="s">
        <v>1057</v>
      </c>
      <c r="B517" t="s">
        <v>1058</v>
      </c>
      <c r="C517" t="s">
        <v>3092</v>
      </c>
      <c r="D517" t="s">
        <v>54</v>
      </c>
      <c r="E517">
        <v>12235.71318592</v>
      </c>
      <c r="F517">
        <v>914.6</v>
      </c>
      <c r="G517">
        <v>16.283675075918801</v>
      </c>
      <c r="H517">
        <f>(Table2[[#This Row],[1Y Return vs Nifty]]-AVERAGE(Table2[1Y Return vs Nifty]))/_xlfn.STDEV.P(Table2[1Y Return vs Nifty])</f>
        <v>-0.26840291697536739</v>
      </c>
      <c r="I517">
        <v>9.5141621196895994</v>
      </c>
      <c r="J517">
        <f>(Table2[[#This Row],[1M Return vs Nifty]]-AVERAGE(Table2[1M Return vs Nifty]))/_xlfn.STDEV.P(Table2[1M Return vs Nifty])</f>
        <v>0.93936739170158323</v>
      </c>
      <c r="K517">
        <v>-6.3159685138783503</v>
      </c>
      <c r="L517">
        <f>(Table2[[#This Row],[6M Return vs Nifty]]-AVERAGE(Table2[6M Return vs Nifty]))/_xlfn.STDEV.P(Table2[6M Return vs Nifty])</f>
        <v>-0.48974235929145915</v>
      </c>
      <c r="M517">
        <v>3.9876274591575398</v>
      </c>
      <c r="N517">
        <f>(Table2[[#This Row],[1W Return vs Nifty]]-AVERAGE(Table2[1W Return vs Nifty]))/_xlfn.STDEV.P(Table2[1W Return vs Nifty])</f>
        <v>0.85893703153449419</v>
      </c>
      <c r="O517">
        <v>901.21</v>
      </c>
      <c r="P517">
        <v>869.20460199573995</v>
      </c>
      <c r="Q517">
        <v>784.599623863582</v>
      </c>
      <c r="R517">
        <v>79.221723103534899</v>
      </c>
      <c r="S517" s="1">
        <f>(Table2[[#This Row],[Close Price]]-Table2[[#This Row],[20D EMA]])/Table2[[#This Row],[20D EMA]]</f>
        <v>1.485780228803496E-2</v>
      </c>
      <c r="T517" s="1">
        <f>(Table2[[#This Row],[Close Price]]-Table2[[#This Row],[50D EMA]])/Table2[[#This Row],[50D EMA]]</f>
        <v>5.2226366381436344E-2</v>
      </c>
      <c r="U517" s="1">
        <f>(Table2[[#This Row],[Close Price]]-Table2[[#This Row],[200D EMA]])/Table2[[#This Row],[200D EMA]]</f>
        <v>0.16569008215459091</v>
      </c>
      <c r="V517">
        <v>1.7824154518683799</v>
      </c>
      <c r="W517">
        <v>986.25</v>
      </c>
      <c r="X517">
        <v>1016.6</v>
      </c>
      <c r="Y517">
        <v>911.3</v>
      </c>
      <c r="Z517">
        <v>1006</v>
      </c>
      <c r="AA517">
        <v>851.25</v>
      </c>
      <c r="AB517">
        <v>1006</v>
      </c>
      <c r="AC517" s="1">
        <f>(Table2[[#This Row],[Close Price]]/Table2[[#This Row],[Day Low]])-1</f>
        <v>-7.264892268694545E-2</v>
      </c>
      <c r="AD517" s="1">
        <f>(Table2[[#This Row],[Day High]]/Table2[[#This Row],[Close Price]])-1</f>
        <v>0.11152416356877315</v>
      </c>
      <c r="AE517" s="1">
        <f>(Table2[[#This Row],[Close Price]]/Table2[[#This Row],[Current Week Low]])-1</f>
        <v>3.6212004828268807E-3</v>
      </c>
      <c r="AF517" s="1">
        <f>(Table2[[#This Row],[Current Week High]]/Table2[[#This Row],[Close Price]])-1</f>
        <v>9.9934397550841769E-2</v>
      </c>
      <c r="AG517" s="1">
        <f>(Table2[[#This Row],[Close Price]]/Table2[[#This Row],[Current Month Low]])-1</f>
        <v>7.4419970631424359E-2</v>
      </c>
      <c r="AH517" s="1">
        <f>(Table2[[#This Row],[Current Month High]]/Table2[[#This Row],[Close Price]])-1</f>
        <v>9.9934397550841769E-2</v>
      </c>
      <c r="AI517">
        <v>6.2759676361250696</v>
      </c>
      <c r="AJ517">
        <v>53.4563758389261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0.05</v>
      </c>
      <c r="AM517" t="s">
        <v>3133</v>
      </c>
      <c r="AN517">
        <v>13.96</v>
      </c>
      <c r="AO517" t="s">
        <v>3133</v>
      </c>
      <c r="AP517">
        <v>-6.4851659527710003E-3</v>
      </c>
      <c r="AQ517">
        <f>(Table2[[#This Row],[Sharpe Ratio]]-AVERAGE(Table2[Sharpe Ratio]))/_xlfn.STDEV.P(Table2[Sharpe Ratio])</f>
        <v>-0.81549146720171317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0.22466767976753776</v>
      </c>
      <c r="AS517">
        <f>_xlfn.RANK.AVG(Table2[[#This Row],[1Y Return vs Nifty Z-Score]],Table2[1Y Return vs Nifty Z-Score])</f>
        <v>377</v>
      </c>
      <c r="AT517">
        <f>_xlfn.RANK.AVG(Table2[[#This Row],[6M Return vs Nifty Z-Score]],Table2[6M Return vs Nifty Z-Score])</f>
        <v>476</v>
      </c>
      <c r="AU517">
        <f>_xlfn.RANK.AVG(Table2[[#This Row],[Sharpe Ratio Z-Score]],Table2[Sharpe Ratio Z-Score])</f>
        <v>590</v>
      </c>
      <c r="AV517">
        <f>(Table2[[#This Row],[Rank 1Y]]+Table2[[#This Row],[Rank 6M]]+Table2[[#This Row],[Rank Sharpe]])/3</f>
        <v>481</v>
      </c>
    </row>
    <row r="518" spans="1:48" x14ac:dyDescent="0.3">
      <c r="A518" t="s">
        <v>731</v>
      </c>
      <c r="B518" t="s">
        <v>732</v>
      </c>
      <c r="C518" t="s">
        <v>3090</v>
      </c>
      <c r="D518" t="s">
        <v>267</v>
      </c>
      <c r="E518">
        <v>22282.22488148</v>
      </c>
      <c r="F518">
        <v>1665.8</v>
      </c>
      <c r="G518">
        <v>-0.673546452664322</v>
      </c>
      <c r="H518">
        <f>(Table2[[#This Row],[1Y Return vs Nifty]]-AVERAGE(Table2[1Y Return vs Nifty]))/_xlfn.STDEV.P(Table2[1Y Return vs Nifty])</f>
        <v>-0.52352601029067669</v>
      </c>
      <c r="I518">
        <v>1.4116528525096701</v>
      </c>
      <c r="J518">
        <f>(Table2[[#This Row],[1M Return vs Nifty]]-AVERAGE(Table2[1M Return vs Nifty]))/_xlfn.STDEV.P(Table2[1M Return vs Nifty])</f>
        <v>0.16570395517105382</v>
      </c>
      <c r="K518">
        <v>-16.3003346937628</v>
      </c>
      <c r="L518">
        <f>(Table2[[#This Row],[6M Return vs Nifty]]-AVERAGE(Table2[6M Return vs Nifty]))/_xlfn.STDEV.P(Table2[6M Return vs Nifty])</f>
        <v>-0.81486241207012766</v>
      </c>
      <c r="M518">
        <v>-1.61672177113739</v>
      </c>
      <c r="N518">
        <f>(Table2[[#This Row],[1W Return vs Nifty]]-AVERAGE(Table2[1W Return vs Nifty]))/_xlfn.STDEV.P(Table2[1W Return vs Nifty])</f>
        <v>-0.22488570943611294</v>
      </c>
      <c r="O518">
        <v>1698.69</v>
      </c>
      <c r="P518">
        <v>1703.2849917999299</v>
      </c>
      <c r="Q518">
        <v>1608.1661961469199</v>
      </c>
      <c r="R518">
        <v>36.0764742334689</v>
      </c>
      <c r="S518" s="1">
        <f>(Table2[[#This Row],[Close Price]]-Table2[[#This Row],[20D EMA]])/Table2[[#This Row],[20D EMA]]</f>
        <v>-1.9361978936710111E-2</v>
      </c>
      <c r="T518" s="1">
        <f>(Table2[[#This Row],[Close Price]]-Table2[[#This Row],[50D EMA]])/Table2[[#This Row],[50D EMA]]</f>
        <v>-2.2007469084969776E-2</v>
      </c>
      <c r="U518" s="1">
        <f>(Table2[[#This Row],[Close Price]]-Table2[[#This Row],[200D EMA]])/Table2[[#This Row],[200D EMA]]</f>
        <v>3.583821373137152E-2</v>
      </c>
      <c r="V518">
        <v>0.76040482526287601</v>
      </c>
      <c r="W518">
        <v>1662.85</v>
      </c>
      <c r="X518">
        <v>1688</v>
      </c>
      <c r="Y518">
        <v>1660.05</v>
      </c>
      <c r="Z518">
        <v>1688</v>
      </c>
      <c r="AA518">
        <v>1628.65</v>
      </c>
      <c r="AB518">
        <v>1760</v>
      </c>
      <c r="AC518" s="1">
        <f>(Table2[[#This Row],[Close Price]]/Table2[[#This Row],[Day Low]])-1</f>
        <v>1.7740626033617701E-3</v>
      </c>
      <c r="AD518" s="1">
        <f>(Table2[[#This Row],[Day High]]/Table2[[#This Row],[Close Price]])-1</f>
        <v>1.3326930003601856E-2</v>
      </c>
      <c r="AE518" s="1">
        <f>(Table2[[#This Row],[Close Price]]/Table2[[#This Row],[Current Week Low]])-1</f>
        <v>3.4637510918344994E-3</v>
      </c>
      <c r="AF518" s="1">
        <f>(Table2[[#This Row],[Current Week High]]/Table2[[#This Row],[Close Price]])-1</f>
        <v>1.3326930003601856E-2</v>
      </c>
      <c r="AG518" s="1">
        <f>(Table2[[#This Row],[Close Price]]/Table2[[#This Row],[Current Month Low]])-1</f>
        <v>2.281030301169662E-2</v>
      </c>
      <c r="AH518" s="1">
        <f>(Table2[[#This Row],[Current Month High]]/Table2[[#This Row],[Close Price]])-1</f>
        <v>5.6549405690959231E-2</v>
      </c>
      <c r="AI518">
        <v>13.164845719774201</v>
      </c>
      <c r="AJ518">
        <v>45.962760131434798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-0.09</v>
      </c>
      <c r="AM518" t="s">
        <v>3132</v>
      </c>
      <c r="AN518">
        <v>-4.24</v>
      </c>
      <c r="AO518" t="s">
        <v>3132</v>
      </c>
      <c r="AP518">
        <v>6.5406940694383006E-2</v>
      </c>
      <c r="AQ518">
        <f>(Table2[[#This Row],[Sharpe Ratio]]-AVERAGE(Table2[Sharpe Ratio]))/_xlfn.STDEV.P(Table2[Sharpe Ratio])</f>
        <v>5.3009010044902539E-3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496</v>
      </c>
      <c r="AT518">
        <f>_xlfn.RANK.AVG(Table2[[#This Row],[6M Return vs Nifty Z-Score]],Table2[6M Return vs Nifty Z-Score])</f>
        <v>604</v>
      </c>
      <c r="AU518">
        <f>_xlfn.RANK.AVG(Table2[[#This Row],[Sharpe Ratio Z-Score]],Table2[Sharpe Ratio Z-Score])</f>
        <v>347</v>
      </c>
      <c r="AV518">
        <f>(Table2[[#This Row],[Rank 1Y]]+Table2[[#This Row],[Rank 6M]]+Table2[[#This Row],[Rank Sharpe]])/3</f>
        <v>482.33333333333331</v>
      </c>
    </row>
    <row r="519" spans="1:48" x14ac:dyDescent="0.3">
      <c r="A519" t="s">
        <v>1577</v>
      </c>
      <c r="B519" t="s">
        <v>1578</v>
      </c>
      <c r="C519" t="s">
        <v>3100</v>
      </c>
      <c r="D519" t="s">
        <v>349</v>
      </c>
      <c r="E519">
        <v>5876.0968584599996</v>
      </c>
      <c r="F519">
        <v>275.39999999999998</v>
      </c>
      <c r="G519">
        <v>-9.1881596732933595</v>
      </c>
      <c r="H519">
        <f>(Table2[[#This Row],[1Y Return vs Nifty]]-AVERAGE(Table2[1Y Return vs Nifty]))/_xlfn.STDEV.P(Table2[1Y Return vs Nifty])</f>
        <v>-0.6516292175035282</v>
      </c>
      <c r="I519">
        <v>1.8290243874666601</v>
      </c>
      <c r="J519">
        <f>(Table2[[#This Row],[1M Return vs Nifty]]-AVERAGE(Table2[1M Return vs Nifty]))/_xlfn.STDEV.P(Table2[1M Return vs Nifty])</f>
        <v>0.20555643609974689</v>
      </c>
      <c r="K519">
        <v>23.433294327951</v>
      </c>
      <c r="L519">
        <f>(Table2[[#This Row],[6M Return vs Nifty]]-AVERAGE(Table2[6M Return vs Nifty]))/_xlfn.STDEV.P(Table2[6M Return vs Nifty])</f>
        <v>0.47898031483766379</v>
      </c>
      <c r="M519">
        <v>-0.147729074034402</v>
      </c>
      <c r="N519">
        <f>(Table2[[#This Row],[1W Return vs Nifty]]-AVERAGE(Table2[1W Return vs Nifty]))/_xlfn.STDEV.P(Table2[1W Return vs Nifty])</f>
        <v>5.9202170532812418E-2</v>
      </c>
      <c r="O519">
        <v>269.97000000000003</v>
      </c>
      <c r="P519">
        <v>260.17692429734598</v>
      </c>
      <c r="Q519">
        <v>237.66260068232299</v>
      </c>
      <c r="R519">
        <v>56.086855312365202</v>
      </c>
      <c r="S519" s="1">
        <f>(Table2[[#This Row],[Close Price]]-Table2[[#This Row],[20D EMA]])/Table2[[#This Row],[20D EMA]]</f>
        <v>2.0113345927325072E-2</v>
      </c>
      <c r="T519" s="1">
        <f>(Table2[[#This Row],[Close Price]]-Table2[[#This Row],[50D EMA]])/Table2[[#This Row],[50D EMA]]</f>
        <v>5.8510476068416223E-2</v>
      </c>
      <c r="U519" s="1">
        <f>(Table2[[#This Row],[Close Price]]-Table2[[#This Row],[200D EMA]])/Table2[[#This Row],[200D EMA]]</f>
        <v>0.15878560282237897</v>
      </c>
      <c r="V519">
        <v>0.95322464535446505</v>
      </c>
      <c r="W519">
        <v>270.25</v>
      </c>
      <c r="X519">
        <v>274.25</v>
      </c>
      <c r="Y519">
        <v>265.95</v>
      </c>
      <c r="Z519">
        <v>277.95</v>
      </c>
      <c r="AA519">
        <v>253.1</v>
      </c>
      <c r="AB519">
        <v>292.3</v>
      </c>
      <c r="AC519" s="1">
        <f>(Table2[[#This Row],[Close Price]]/Table2[[#This Row],[Day Low]])-1</f>
        <v>1.9056429232192418E-2</v>
      </c>
      <c r="AD519" s="1">
        <f>(Table2[[#This Row],[Day High]]/Table2[[#This Row],[Close Price]])-1</f>
        <v>-4.175744371822776E-3</v>
      </c>
      <c r="AE519" s="1">
        <f>(Table2[[#This Row],[Close Price]]/Table2[[#This Row],[Current Week Low]])-1</f>
        <v>3.5532994923857864E-2</v>
      </c>
      <c r="AF519" s="1">
        <f>(Table2[[#This Row],[Current Week High]]/Table2[[#This Row],[Close Price]])-1</f>
        <v>9.2592592592593004E-3</v>
      </c>
      <c r="AG519" s="1">
        <f>(Table2[[#This Row],[Close Price]]/Table2[[#This Row],[Current Month Low]])-1</f>
        <v>8.8107467404187956E-2</v>
      </c>
      <c r="AH519" s="1">
        <f>(Table2[[#This Row],[Current Month High]]/Table2[[#This Row],[Close Price]])-1</f>
        <v>6.1365286855483037E-2</v>
      </c>
      <c r="AI519">
        <v>7.8794480755265104</v>
      </c>
      <c r="AJ519">
        <v>45.714285714285701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0.16</v>
      </c>
      <c r="AM519" t="s">
        <v>3133</v>
      </c>
      <c r="AN519">
        <v>1.29</v>
      </c>
      <c r="AO519" t="s">
        <v>3133</v>
      </c>
      <c r="AP519">
        <v>-7.9597418317851998E-2</v>
      </c>
      <c r="AQ519">
        <f>(Table2[[#This Row],[Sharpe Ratio]]-AVERAGE(Table2[Sharpe Ratio]))/_xlfn.STDEV.P(Table2[Sharpe Ratio])</f>
        <v>-1.6502142422367114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-1.558104538270016</v>
      </c>
      <c r="AS519">
        <f>_xlfn.RANK.AVG(Table2[[#This Row],[1Y Return vs Nifty Z-Score]],Table2[1Y Return vs Nifty Z-Score])</f>
        <v>557</v>
      </c>
      <c r="AT519">
        <f>_xlfn.RANK.AVG(Table2[[#This Row],[6M Return vs Nifty Z-Score]],Table2[6M Return vs Nifty Z-Score])</f>
        <v>194</v>
      </c>
      <c r="AU519">
        <f>_xlfn.RANK.AVG(Table2[[#This Row],[Sharpe Ratio Z-Score]],Table2[Sharpe Ratio Z-Score])</f>
        <v>700</v>
      </c>
      <c r="AV519">
        <f>(Table2[[#This Row],[Rank 1Y]]+Table2[[#This Row],[Rank 6M]]+Table2[[#This Row],[Rank Sharpe]])/3</f>
        <v>483.66666666666669</v>
      </c>
    </row>
    <row r="520" spans="1:48" x14ac:dyDescent="0.3">
      <c r="A520" t="s">
        <v>1027</v>
      </c>
      <c r="B520" t="s">
        <v>1028</v>
      </c>
      <c r="C520" t="s">
        <v>3087</v>
      </c>
      <c r="D520" t="s">
        <v>293</v>
      </c>
      <c r="E520">
        <v>12810.83439346</v>
      </c>
      <c r="F520">
        <v>929.15</v>
      </c>
      <c r="G520">
        <v>6.5893952350248703</v>
      </c>
      <c r="H520">
        <f>(Table2[[#This Row],[1Y Return vs Nifty]]-AVERAGE(Table2[1Y Return vs Nifty]))/_xlfn.STDEV.P(Table2[1Y Return vs Nifty])</f>
        <v>-0.41425432643559151</v>
      </c>
      <c r="I520">
        <v>-11.609780915468299</v>
      </c>
      <c r="J520">
        <f>(Table2[[#This Row],[1M Return vs Nifty]]-AVERAGE(Table2[1M Return vs Nifty]))/_xlfn.STDEV.P(Table2[1M Return vs Nifty])</f>
        <v>-1.0776401577811099</v>
      </c>
      <c r="K520">
        <v>-14.3059454879456</v>
      </c>
      <c r="L520">
        <f>(Table2[[#This Row],[6M Return vs Nifty]]-AVERAGE(Table2[6M Return vs Nifty]))/_xlfn.STDEV.P(Table2[6M Return vs Nifty])</f>
        <v>-0.74991928877374248</v>
      </c>
      <c r="M520">
        <v>-0.23818974795600201</v>
      </c>
      <c r="N520">
        <f>(Table2[[#This Row],[1W Return vs Nifty]]-AVERAGE(Table2[1W Return vs Nifty]))/_xlfn.STDEV.P(Table2[1W Return vs Nifty])</f>
        <v>4.1708018842590691E-2</v>
      </c>
      <c r="O520">
        <v>974.04</v>
      </c>
      <c r="P520">
        <v>997.52637866113798</v>
      </c>
      <c r="Q520">
        <v>922.80055120471297</v>
      </c>
      <c r="R520">
        <v>32.927343669146197</v>
      </c>
      <c r="S520" s="1">
        <f>(Table2[[#This Row],[Close Price]]-Table2[[#This Row],[20D EMA]])/Table2[[#This Row],[20D EMA]]</f>
        <v>-4.6086403022463134E-2</v>
      </c>
      <c r="T520" s="1">
        <f>(Table2[[#This Row],[Close Price]]-Table2[[#This Row],[50D EMA]])/Table2[[#This Row],[50D EMA]]</f>
        <v>-6.8545935349510811E-2</v>
      </c>
      <c r="U520" s="1">
        <f>(Table2[[#This Row],[Close Price]]-Table2[[#This Row],[200D EMA]])/Table2[[#This Row],[200D EMA]]</f>
        <v>6.880629608421689E-3</v>
      </c>
      <c r="V520">
        <v>0.50698278617292702</v>
      </c>
      <c r="W520">
        <v>922.25</v>
      </c>
      <c r="X520">
        <v>932.5</v>
      </c>
      <c r="Y520">
        <v>922.85</v>
      </c>
      <c r="Z520">
        <v>949</v>
      </c>
      <c r="AA520">
        <v>890.1</v>
      </c>
      <c r="AB520">
        <v>984.35</v>
      </c>
      <c r="AC520" s="1">
        <f>(Table2[[#This Row],[Close Price]]/Table2[[#This Row],[Day Low]])-1</f>
        <v>7.4817023583626519E-3</v>
      </c>
      <c r="AD520" s="1">
        <f>(Table2[[#This Row],[Day High]]/Table2[[#This Row],[Close Price]])-1</f>
        <v>3.6054458375935905E-3</v>
      </c>
      <c r="AE520" s="1">
        <f>(Table2[[#This Row],[Close Price]]/Table2[[#This Row],[Current Week Low]])-1</f>
        <v>6.8266782250636648E-3</v>
      </c>
      <c r="AF520" s="1">
        <f>(Table2[[#This Row],[Current Week High]]/Table2[[#This Row],[Close Price]])-1</f>
        <v>2.1363611903352453E-2</v>
      </c>
      <c r="AG520" s="1">
        <f>(Table2[[#This Row],[Close Price]]/Table2[[#This Row],[Current Month Low]])-1</f>
        <v>4.3871475115155656E-2</v>
      </c>
      <c r="AH520" s="1">
        <f>(Table2[[#This Row],[Current Month High]]/Table2[[#This Row],[Close Price]])-1</f>
        <v>5.9409137383630295E-2</v>
      </c>
      <c r="AI520">
        <v>29.0426734111822</v>
      </c>
      <c r="AJ520">
        <v>48.663999999999902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</v>
      </c>
      <c r="AM520" t="s">
        <v>3132</v>
      </c>
      <c r="AN520">
        <v>-6.8</v>
      </c>
      <c r="AO520" t="s">
        <v>3132</v>
      </c>
      <c r="AP520">
        <v>3.2120282627503001E-2</v>
      </c>
      <c r="AQ520">
        <f>(Table2[[#This Row],[Sharpe Ratio]]-AVERAGE(Table2[Sharpe Ratio]))/_xlfn.STDEV.P(Table2[Sharpe Ratio])</f>
        <v>-0.37473296054971333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437</v>
      </c>
      <c r="AT520">
        <f>_xlfn.RANK.AVG(Table2[[#This Row],[6M Return vs Nifty Z-Score]],Table2[6M Return vs Nifty Z-Score])</f>
        <v>577</v>
      </c>
      <c r="AU520">
        <f>_xlfn.RANK.AVG(Table2[[#This Row],[Sharpe Ratio Z-Score]],Table2[Sharpe Ratio Z-Score])</f>
        <v>438</v>
      </c>
      <c r="AV520">
        <f>(Table2[[#This Row],[Rank 1Y]]+Table2[[#This Row],[Rank 6M]]+Table2[[#This Row],[Rank Sharpe]])/3</f>
        <v>484</v>
      </c>
    </row>
    <row r="521" spans="1:48" x14ac:dyDescent="0.3">
      <c r="A521" t="s">
        <v>398</v>
      </c>
      <c r="B521" t="s">
        <v>399</v>
      </c>
      <c r="C521" t="s">
        <v>3093</v>
      </c>
      <c r="D521" t="s">
        <v>400</v>
      </c>
      <c r="E521">
        <v>58224.74373265</v>
      </c>
      <c r="F521">
        <v>137285.5</v>
      </c>
      <c r="G521">
        <v>3.8728103600542201</v>
      </c>
      <c r="H521">
        <f>(Table2[[#This Row],[1Y Return vs Nifty]]-AVERAGE(Table2[1Y Return vs Nifty]))/_xlfn.STDEV.P(Table2[1Y Return vs Nifty])</f>
        <v>-0.45512561748925062</v>
      </c>
      <c r="I521">
        <v>5.4483615450363896</v>
      </c>
      <c r="J521">
        <f>(Table2[[#This Row],[1M Return vs Nifty]]-AVERAGE(Table2[1M Return vs Nifty]))/_xlfn.STDEV.P(Table2[1M Return vs Nifty])</f>
        <v>0.55114676262122753</v>
      </c>
      <c r="K521">
        <v>-17.165975403507399</v>
      </c>
      <c r="L521">
        <f>(Table2[[#This Row],[6M Return vs Nifty]]-AVERAGE(Table2[6M Return vs Nifty]))/_xlfn.STDEV.P(Table2[6M Return vs Nifty])</f>
        <v>-0.84305019566790296</v>
      </c>
      <c r="M521">
        <v>-1.05649568137155</v>
      </c>
      <c r="N521">
        <f>(Table2[[#This Row],[1W Return vs Nifty]]-AVERAGE(Table2[1W Return vs Nifty]))/_xlfn.STDEV.P(Table2[1W Return vs Nifty])</f>
        <v>-0.11654382151609395</v>
      </c>
      <c r="O521">
        <v>135953.66</v>
      </c>
      <c r="P521">
        <v>133104.85633098899</v>
      </c>
      <c r="Q521">
        <v>127053.181479939</v>
      </c>
      <c r="R521">
        <v>51.729577865293599</v>
      </c>
      <c r="S521" s="1">
        <f>(Table2[[#This Row],[Close Price]]-Table2[[#This Row],[20D EMA]])/Table2[[#This Row],[20D EMA]]</f>
        <v>9.7962791145159052E-3</v>
      </c>
      <c r="T521" s="1">
        <f>(Table2[[#This Row],[Close Price]]-Table2[[#This Row],[50D EMA]])/Table2[[#This Row],[50D EMA]]</f>
        <v>3.1408648671804255E-2</v>
      </c>
      <c r="U521" s="1">
        <f>(Table2[[#This Row],[Close Price]]-Table2[[#This Row],[200D EMA]])/Table2[[#This Row],[200D EMA]]</f>
        <v>8.053571269033219E-2</v>
      </c>
      <c r="V521">
        <v>1.2800010013671601</v>
      </c>
      <c r="W521">
        <v>137323.15</v>
      </c>
      <c r="X521">
        <v>138500</v>
      </c>
      <c r="Y521">
        <v>134500</v>
      </c>
      <c r="Z521">
        <v>138500</v>
      </c>
      <c r="AA521">
        <v>132000</v>
      </c>
      <c r="AB521">
        <v>143849.9</v>
      </c>
      <c r="AC521" s="1">
        <f>(Table2[[#This Row],[Close Price]]/Table2[[#This Row],[Day Low]])-1</f>
        <v>-2.741708153358724E-4</v>
      </c>
      <c r="AD521" s="1">
        <f>(Table2[[#This Row],[Day High]]/Table2[[#This Row],[Close Price]])-1</f>
        <v>8.8465278561828953E-3</v>
      </c>
      <c r="AE521" s="1">
        <f>(Table2[[#This Row],[Close Price]]/Table2[[#This Row],[Current Week Low]])-1</f>
        <v>2.0710037174721085E-2</v>
      </c>
      <c r="AF521" s="1">
        <f>(Table2[[#This Row],[Current Week High]]/Table2[[#This Row],[Close Price]])-1</f>
        <v>8.8465278561828953E-3</v>
      </c>
      <c r="AG521" s="1">
        <f>(Table2[[#This Row],[Close Price]]/Table2[[#This Row],[Current Month Low]])-1</f>
        <v>4.0041666666666753E-2</v>
      </c>
      <c r="AH521" s="1">
        <f>(Table2[[#This Row],[Current Month High]]/Table2[[#This Row],[Close Price]])-1</f>
        <v>4.7815683375156182E-2</v>
      </c>
      <c r="AI521">
        <v>10.313907878107999</v>
      </c>
      <c r="AJ521">
        <v>30.988865247550201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</v>
      </c>
      <c r="AM521" t="s">
        <v>3134</v>
      </c>
      <c r="AN521">
        <v>-0.22</v>
      </c>
      <c r="AO521" t="s">
        <v>3132</v>
      </c>
      <c r="AP521">
        <v>5.3622637581860998E-2</v>
      </c>
      <c r="AQ521">
        <f>(Table2[[#This Row],[Sharpe Ratio]]-AVERAGE(Table2[Sharpe Ratio]))/_xlfn.STDEV.P(Table2[Sharpe Ratio])</f>
        <v>-0.12924051822055868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-0.99281339027257876</v>
      </c>
      <c r="AS521">
        <f>_xlfn.RANK.AVG(Table2[[#This Row],[1Y Return vs Nifty Z-Score]],Table2[1Y Return vs Nifty Z-Score])</f>
        <v>460</v>
      </c>
      <c r="AT521">
        <f>_xlfn.RANK.AVG(Table2[[#This Row],[6M Return vs Nifty Z-Score]],Table2[6M Return vs Nifty Z-Score])</f>
        <v>612</v>
      </c>
      <c r="AU521">
        <f>_xlfn.RANK.AVG(Table2[[#This Row],[Sharpe Ratio Z-Score]],Table2[Sharpe Ratio Z-Score])</f>
        <v>382</v>
      </c>
      <c r="AV521">
        <f>(Table2[[#This Row],[Rank 1Y]]+Table2[[#This Row],[Rank 6M]]+Table2[[#This Row],[Rank Sharpe]])/3</f>
        <v>484.66666666666669</v>
      </c>
    </row>
    <row r="522" spans="1:48" x14ac:dyDescent="0.3">
      <c r="A522" t="s">
        <v>872</v>
      </c>
      <c r="B522" t="s">
        <v>873</v>
      </c>
      <c r="C522" t="s">
        <v>3088</v>
      </c>
      <c r="D522" t="s">
        <v>419</v>
      </c>
      <c r="E522">
        <v>17206.232624744</v>
      </c>
      <c r="F522">
        <v>107.54</v>
      </c>
      <c r="G522">
        <v>-34.604412513390699</v>
      </c>
      <c r="H522">
        <f>(Table2[[#This Row],[1Y Return vs Nifty]]-AVERAGE(Table2[1Y Return vs Nifty]))/_xlfn.STDEV.P(Table2[1Y Return vs Nifty])</f>
        <v>-1.034019282651863</v>
      </c>
      <c r="I522">
        <v>-7.7593452528025404</v>
      </c>
      <c r="J522">
        <f>(Table2[[#This Row],[1M Return vs Nifty]]-AVERAGE(Table2[1M Return vs Nifty]))/_xlfn.STDEV.P(Table2[1M Return vs Nifty])</f>
        <v>-0.70998352343646143</v>
      </c>
      <c r="K522">
        <v>-17.6338993479382</v>
      </c>
      <c r="L522">
        <f>(Table2[[#This Row],[6M Return vs Nifty]]-AVERAGE(Table2[6M Return vs Nifty]))/_xlfn.STDEV.P(Table2[6M Return vs Nifty])</f>
        <v>-0.85828716261891924</v>
      </c>
      <c r="M522">
        <v>-0.43890804512899301</v>
      </c>
      <c r="N522">
        <f>(Table2[[#This Row],[1W Return vs Nifty]]-AVERAGE(Table2[1W Return vs Nifty]))/_xlfn.STDEV.P(Table2[1W Return vs Nifty])</f>
        <v>2.8911917560431755E-3</v>
      </c>
      <c r="O522">
        <v>110.82</v>
      </c>
      <c r="P522">
        <v>113.94747584395201</v>
      </c>
      <c r="Q522">
        <v>114.87483776189799</v>
      </c>
      <c r="R522">
        <v>38.349456912587598</v>
      </c>
      <c r="S522" s="1">
        <f>(Table2[[#This Row],[Close Price]]-Table2[[#This Row],[20D EMA]])/Table2[[#This Row],[20D EMA]]</f>
        <v>-2.9597545569391689E-2</v>
      </c>
      <c r="T522" s="1">
        <f>(Table2[[#This Row],[Close Price]]-Table2[[#This Row],[50D EMA]])/Table2[[#This Row],[50D EMA]]</f>
        <v>-5.6231836611517969E-2</v>
      </c>
      <c r="U522" s="1">
        <f>(Table2[[#This Row],[Close Price]]-Table2[[#This Row],[200D EMA]])/Table2[[#This Row],[200D EMA]]</f>
        <v>-6.3850690932865245E-2</v>
      </c>
      <c r="V522">
        <v>1.0986081331586599</v>
      </c>
      <c r="W522">
        <v>107.15</v>
      </c>
      <c r="X522">
        <v>108.39</v>
      </c>
      <c r="Y522">
        <v>107.21</v>
      </c>
      <c r="Z522">
        <v>108.5</v>
      </c>
      <c r="AA522">
        <v>104.5</v>
      </c>
      <c r="AB522">
        <v>113.4</v>
      </c>
      <c r="AC522" s="1">
        <f>(Table2[[#This Row],[Close Price]]/Table2[[#This Row],[Day Low]])-1</f>
        <v>3.6397573495099422E-3</v>
      </c>
      <c r="AD522" s="1">
        <f>(Table2[[#This Row],[Day High]]/Table2[[#This Row],[Close Price]])-1</f>
        <v>7.9040357076436418E-3</v>
      </c>
      <c r="AE522" s="1">
        <f>(Table2[[#This Row],[Close Price]]/Table2[[#This Row],[Current Week Low]])-1</f>
        <v>3.078071075459432E-3</v>
      </c>
      <c r="AF522" s="1">
        <f>(Table2[[#This Row],[Current Week High]]/Table2[[#This Row],[Close Price]])-1</f>
        <v>8.9269109168681471E-3</v>
      </c>
      <c r="AG522" s="1">
        <f>(Table2[[#This Row],[Close Price]]/Table2[[#This Row],[Current Month Low]])-1</f>
        <v>2.9090909090909056E-2</v>
      </c>
      <c r="AH522" s="1">
        <f>(Table2[[#This Row],[Current Month High]]/Table2[[#This Row],[Close Price]])-1</f>
        <v>5.449135205504918E-2</v>
      </c>
      <c r="AI522">
        <v>27.3944578761391</v>
      </c>
      <c r="AJ522">
        <v>2.9090909090908998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-0.12</v>
      </c>
      <c r="AM522" t="s">
        <v>3132</v>
      </c>
      <c r="AN522">
        <v>-3.66</v>
      </c>
      <c r="AO522" t="s">
        <v>3132</v>
      </c>
      <c r="AP522">
        <v>0.129984885222546</v>
      </c>
      <c r="AQ522">
        <f>(Table2[[#This Row],[Sharpe Ratio]]-AVERAGE(Table2[Sharpe Ratio]))/_xlfn.STDEV.P(Table2[Sharpe Ratio])</f>
        <v>0.74258746131226305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672</v>
      </c>
      <c r="AT522">
        <f>_xlfn.RANK.AVG(Table2[[#This Row],[6M Return vs Nifty Z-Score]],Table2[6M Return vs Nifty Z-Score])</f>
        <v>617</v>
      </c>
      <c r="AU522">
        <f>_xlfn.RANK.AVG(Table2[[#This Row],[Sharpe Ratio Z-Score]],Table2[Sharpe Ratio Z-Score])</f>
        <v>168</v>
      </c>
      <c r="AV522">
        <f>(Table2[[#This Row],[Rank 1Y]]+Table2[[#This Row],[Rank 6M]]+Table2[[#This Row],[Rank Sharpe]])/3</f>
        <v>485.66666666666669</v>
      </c>
    </row>
    <row r="523" spans="1:48" x14ac:dyDescent="0.3">
      <c r="A523" t="s">
        <v>428</v>
      </c>
      <c r="B523" t="s">
        <v>429</v>
      </c>
      <c r="C523" t="s">
        <v>3088</v>
      </c>
      <c r="D523" t="s">
        <v>34</v>
      </c>
      <c r="E523">
        <v>53712.375483067997</v>
      </c>
      <c r="F523">
        <v>117.98</v>
      </c>
      <c r="G523">
        <v>6.2101213350858302</v>
      </c>
      <c r="H523">
        <f>(Table2[[#This Row],[1Y Return vs Nifty]]-AVERAGE(Table2[1Y Return vs Nifty]))/_xlfn.STDEV.P(Table2[1Y Return vs Nifty])</f>
        <v>-0.41996054018075651</v>
      </c>
      <c r="I523">
        <v>-1.8827712479862599</v>
      </c>
      <c r="J523">
        <f>(Table2[[#This Row],[1M Return vs Nifty]]-AVERAGE(Table2[1M Return vs Nifty]))/_xlfn.STDEV.P(Table2[1M Return vs Nifty])</f>
        <v>-0.14886223499706652</v>
      </c>
      <c r="K523">
        <v>-20.8206697759537</v>
      </c>
      <c r="L523">
        <f>(Table2[[#This Row],[6M Return vs Nifty]]-AVERAGE(Table2[6M Return vs Nifty]))/_xlfn.STDEV.P(Table2[6M Return vs Nifty])</f>
        <v>-0.96205769257377016</v>
      </c>
      <c r="M523">
        <v>-4.5826032404836701</v>
      </c>
      <c r="N523">
        <f>(Table2[[#This Row],[1W Return vs Nifty]]-AVERAGE(Table2[1W Return vs Nifty]))/_xlfn.STDEV.P(Table2[1W Return vs Nifty])</f>
        <v>-0.79845627961481225</v>
      </c>
      <c r="O523">
        <v>121.34</v>
      </c>
      <c r="P523">
        <v>123.43914653021901</v>
      </c>
      <c r="Q523">
        <v>121.204119527084</v>
      </c>
      <c r="R523">
        <v>32.036714457301898</v>
      </c>
      <c r="S523" s="1">
        <f>(Table2[[#This Row],[Close Price]]-Table2[[#This Row],[20D EMA]])/Table2[[#This Row],[20D EMA]]</f>
        <v>-2.7690786220537326E-2</v>
      </c>
      <c r="T523" s="1">
        <f>(Table2[[#This Row],[Close Price]]-Table2[[#This Row],[50D EMA]])/Table2[[#This Row],[50D EMA]]</f>
        <v>-4.4225407285058908E-2</v>
      </c>
      <c r="U523" s="1">
        <f>(Table2[[#This Row],[Close Price]]-Table2[[#This Row],[200D EMA]])/Table2[[#This Row],[200D EMA]]</f>
        <v>-2.6600742117214464E-2</v>
      </c>
      <c r="V523">
        <v>0.77665022809426498</v>
      </c>
      <c r="W523">
        <v>117.43</v>
      </c>
      <c r="X523">
        <v>118.75</v>
      </c>
      <c r="Y523">
        <v>117.5</v>
      </c>
      <c r="Z523">
        <v>119.5</v>
      </c>
      <c r="AA523">
        <v>117.25</v>
      </c>
      <c r="AB523">
        <v>128.19999999999999</v>
      </c>
      <c r="AC523" s="1">
        <f>(Table2[[#This Row],[Close Price]]/Table2[[#This Row],[Day Low]])-1</f>
        <v>4.683641318232068E-3</v>
      </c>
      <c r="AD523" s="1">
        <f>(Table2[[#This Row],[Day High]]/Table2[[#This Row],[Close Price]])-1</f>
        <v>6.5265299203254301E-3</v>
      </c>
      <c r="AE523" s="1">
        <f>(Table2[[#This Row],[Close Price]]/Table2[[#This Row],[Current Week Low]])-1</f>
        <v>4.0851063829787648E-3</v>
      </c>
      <c r="AF523" s="1">
        <f>(Table2[[#This Row],[Current Week High]]/Table2[[#This Row],[Close Price]])-1</f>
        <v>1.2883539582980053E-2</v>
      </c>
      <c r="AG523" s="1">
        <f>(Table2[[#This Row],[Close Price]]/Table2[[#This Row],[Current Month Low]])-1</f>
        <v>6.226012793177027E-3</v>
      </c>
      <c r="AH523" s="1">
        <f>(Table2[[#This Row],[Current Month High]]/Table2[[#This Row],[Close Price]])-1</f>
        <v>8.6624851669774294E-2</v>
      </c>
      <c r="AI523">
        <v>33.878623495507597</v>
      </c>
      <c r="AJ523">
        <v>38.636897767332499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-0.12</v>
      </c>
      <c r="AM523" t="s">
        <v>3132</v>
      </c>
      <c r="AN523">
        <v>-0.67</v>
      </c>
      <c r="AO523" t="s">
        <v>3132</v>
      </c>
      <c r="AP523">
        <v>5.9014280400260001E-2</v>
      </c>
      <c r="AQ523">
        <f>(Table2[[#This Row],[Sharpe Ratio]]-AVERAGE(Table2[Sharpe Ratio]))/_xlfn.STDEV.P(Table2[Sharpe Ratio])</f>
        <v>-6.7684118167412141E-2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442</v>
      </c>
      <c r="AT523">
        <f>_xlfn.RANK.AVG(Table2[[#This Row],[6M Return vs Nifty Z-Score]],Table2[6M Return vs Nifty Z-Score])</f>
        <v>647</v>
      </c>
      <c r="AU523">
        <f>_xlfn.RANK.AVG(Table2[[#This Row],[Sharpe Ratio Z-Score]],Table2[Sharpe Ratio Z-Score])</f>
        <v>369</v>
      </c>
      <c r="AV523">
        <f>(Table2[[#This Row],[Rank 1Y]]+Table2[[#This Row],[Rank 6M]]+Table2[[#This Row],[Rank Sharpe]])/3</f>
        <v>486</v>
      </c>
    </row>
    <row r="524" spans="1:48" x14ac:dyDescent="0.3">
      <c r="A524" t="s">
        <v>578</v>
      </c>
      <c r="B524" t="s">
        <v>579</v>
      </c>
      <c r="C524" t="s">
        <v>3097</v>
      </c>
      <c r="D524" t="s">
        <v>78</v>
      </c>
      <c r="E524">
        <v>32736.626242425002</v>
      </c>
      <c r="F524">
        <v>4236.75</v>
      </c>
      <c r="G524">
        <v>9.5402874186651996</v>
      </c>
      <c r="H524">
        <f>(Table2[[#This Row],[1Y Return vs Nifty]]-AVERAGE(Table2[1Y Return vs Nifty]))/_xlfn.STDEV.P(Table2[1Y Return vs Nifty])</f>
        <v>-0.3698578584964719</v>
      </c>
      <c r="I524">
        <v>-1.9597227991241799</v>
      </c>
      <c r="J524">
        <f>(Table2[[#This Row],[1M Return vs Nifty]]-AVERAGE(Table2[1M Return vs Nifty]))/_xlfn.STDEV.P(Table2[1M Return vs Nifty])</f>
        <v>-0.15620990959225264</v>
      </c>
      <c r="K524">
        <v>-12.587852309117</v>
      </c>
      <c r="L524">
        <f>(Table2[[#This Row],[6M Return vs Nifty]]-AVERAGE(Table2[6M Return vs Nifty]))/_xlfn.STDEV.P(Table2[6M Return vs Nifty])</f>
        <v>-0.69397316911871498</v>
      </c>
      <c r="M524">
        <v>-1.1771908442193799</v>
      </c>
      <c r="N524">
        <f>(Table2[[#This Row],[1W Return vs Nifty]]-AVERAGE(Table2[1W Return vs Nifty]))/_xlfn.STDEV.P(Table2[1W Return vs Nifty])</f>
        <v>-0.13988500830590161</v>
      </c>
      <c r="O524">
        <v>4315.08</v>
      </c>
      <c r="P524">
        <v>4280.0599381123302</v>
      </c>
      <c r="Q524">
        <v>4008.6620692159399</v>
      </c>
      <c r="R524">
        <v>38.796665500197001</v>
      </c>
      <c r="S524" s="1">
        <f>(Table2[[#This Row],[Close Price]]-Table2[[#This Row],[20D EMA]])/Table2[[#This Row],[20D EMA]]</f>
        <v>-1.8152618259684623E-2</v>
      </c>
      <c r="T524" s="1">
        <f>(Table2[[#This Row],[Close Price]]-Table2[[#This Row],[50D EMA]])/Table2[[#This Row],[50D EMA]]</f>
        <v>-1.0119002709908669E-2</v>
      </c>
      <c r="U524" s="1">
        <f>(Table2[[#This Row],[Close Price]]-Table2[[#This Row],[200D EMA]])/Table2[[#This Row],[200D EMA]]</f>
        <v>5.6898767430568702E-2</v>
      </c>
      <c r="V524">
        <v>0.66645810136257599</v>
      </c>
      <c r="W524">
        <v>4200</v>
      </c>
      <c r="X524">
        <v>4225.8</v>
      </c>
      <c r="Y524">
        <v>4190</v>
      </c>
      <c r="Z524">
        <v>4250</v>
      </c>
      <c r="AA524">
        <v>4148.2</v>
      </c>
      <c r="AB524">
        <v>4460</v>
      </c>
      <c r="AC524" s="1">
        <f>(Table2[[#This Row],[Close Price]]/Table2[[#This Row],[Day Low]])-1</f>
        <v>8.7500000000000355E-3</v>
      </c>
      <c r="AD524" s="1">
        <f>(Table2[[#This Row],[Day High]]/Table2[[#This Row],[Close Price]])-1</f>
        <v>-2.5845282350858145E-3</v>
      </c>
      <c r="AE524" s="1">
        <f>(Table2[[#This Row],[Close Price]]/Table2[[#This Row],[Current Week Low]])-1</f>
        <v>1.1157517899761382E-2</v>
      </c>
      <c r="AF524" s="1">
        <f>(Table2[[#This Row],[Current Week High]]/Table2[[#This Row],[Close Price]])-1</f>
        <v>3.127397179441882E-3</v>
      </c>
      <c r="AG524" s="1">
        <f>(Table2[[#This Row],[Close Price]]/Table2[[#This Row],[Current Month Low]])-1</f>
        <v>2.1346608167397862E-2</v>
      </c>
      <c r="AH524" s="1">
        <f>(Table2[[#This Row],[Current Month High]]/Table2[[#This Row],[Close Price]])-1</f>
        <v>5.2693692098896516E-2</v>
      </c>
      <c r="AI524">
        <v>8.5726087213075992</v>
      </c>
      <c r="AJ524">
        <v>39.815196765943398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0.04</v>
      </c>
      <c r="AM524" t="s">
        <v>3133</v>
      </c>
      <c r="AN524">
        <v>-3.75</v>
      </c>
      <c r="AO524" t="s">
        <v>3132</v>
      </c>
      <c r="AP524">
        <v>1.1912458182158E-2</v>
      </c>
      <c r="AQ524">
        <f>(Table2[[#This Row],[Sharpe Ratio]]-AVERAGE(Table2[Sharpe Ratio]))/_xlfn.STDEV.P(Table2[Sharpe Ratio])</f>
        <v>-0.60544574469715828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-1.9653716902104994</v>
      </c>
      <c r="AS524">
        <f>_xlfn.RANK.AVG(Table2[[#This Row],[1Y Return vs Nifty Z-Score]],Table2[1Y Return vs Nifty Z-Score])</f>
        <v>414</v>
      </c>
      <c r="AT524">
        <f>_xlfn.RANK.AVG(Table2[[#This Row],[6M Return vs Nifty Z-Score]],Table2[6M Return vs Nifty Z-Score])</f>
        <v>549</v>
      </c>
      <c r="AU524">
        <f>_xlfn.RANK.AVG(Table2[[#This Row],[Sharpe Ratio Z-Score]],Table2[Sharpe Ratio Z-Score])</f>
        <v>496</v>
      </c>
      <c r="AV524">
        <f>(Table2[[#This Row],[Rank 1Y]]+Table2[[#This Row],[Rank 6M]]+Table2[[#This Row],[Rank Sharpe]])/3</f>
        <v>486.33333333333331</v>
      </c>
    </row>
    <row r="525" spans="1:48" x14ac:dyDescent="0.3">
      <c r="A525" t="s">
        <v>1844</v>
      </c>
      <c r="B525" t="s">
        <v>1845</v>
      </c>
      <c r="C525" t="s">
        <v>3092</v>
      </c>
      <c r="D525" t="s">
        <v>288</v>
      </c>
      <c r="E525">
        <v>3916.4876294599999</v>
      </c>
      <c r="F525">
        <v>447.8</v>
      </c>
      <c r="G525">
        <v>7.4823335727939702</v>
      </c>
      <c r="H525">
        <f>(Table2[[#This Row],[1Y Return vs Nifty]]-AVERAGE(Table2[1Y Return vs Nifty]))/_xlfn.STDEV.P(Table2[1Y Return vs Nifty])</f>
        <v>-0.40081997986604956</v>
      </c>
      <c r="I525">
        <v>2.7307929580714601</v>
      </c>
      <c r="J525">
        <f>(Table2[[#This Row],[1M Return vs Nifty]]-AVERAGE(Table2[1M Return vs Nifty]))/_xlfn.STDEV.P(Table2[1M Return vs Nifty])</f>
        <v>0.29166128933518842</v>
      </c>
      <c r="K525">
        <v>-7.1823510140161604</v>
      </c>
      <c r="L525">
        <f>(Table2[[#This Row],[6M Return vs Nifty]]-AVERAGE(Table2[6M Return vs Nifty]))/_xlfn.STDEV.P(Table2[6M Return vs Nifty])</f>
        <v>-0.51795429774568158</v>
      </c>
      <c r="M525">
        <v>1.9445945005871801</v>
      </c>
      <c r="N525">
        <f>(Table2[[#This Row],[1W Return vs Nifty]]-AVERAGE(Table2[1W Return vs Nifty]))/_xlfn.STDEV.P(Table2[1W Return vs Nifty])</f>
        <v>0.46383574678916634</v>
      </c>
      <c r="O525">
        <v>444.25</v>
      </c>
      <c r="P525">
        <v>436.84059076423898</v>
      </c>
      <c r="Q525">
        <v>413.04115749358903</v>
      </c>
      <c r="R525">
        <v>62.3746708225137</v>
      </c>
      <c r="S525" s="1">
        <f>(Table2[[#This Row],[Close Price]]-Table2[[#This Row],[20D EMA]])/Table2[[#This Row],[20D EMA]]</f>
        <v>7.9909960607766149E-3</v>
      </c>
      <c r="T525" s="1">
        <f>(Table2[[#This Row],[Close Price]]-Table2[[#This Row],[50D EMA]])/Table2[[#This Row],[50D EMA]]</f>
        <v>2.5087891252476985E-2</v>
      </c>
      <c r="U525" s="1">
        <f>(Table2[[#This Row],[Close Price]]-Table2[[#This Row],[200D EMA]])/Table2[[#This Row],[200D EMA]]</f>
        <v>8.4153459953807366E-2</v>
      </c>
      <c r="V525">
        <v>0.80968332249395902</v>
      </c>
      <c r="W525">
        <v>455.3</v>
      </c>
      <c r="X525">
        <v>460</v>
      </c>
      <c r="Y525">
        <v>430.95</v>
      </c>
      <c r="Z525">
        <v>460</v>
      </c>
      <c r="AA525">
        <v>426.3</v>
      </c>
      <c r="AB525">
        <v>463.9</v>
      </c>
      <c r="AC525" s="1">
        <f>(Table2[[#This Row],[Close Price]]/Table2[[#This Row],[Day Low]])-1</f>
        <v>-1.6472655392049229E-2</v>
      </c>
      <c r="AD525" s="1">
        <f>(Table2[[#This Row],[Day High]]/Table2[[#This Row],[Close Price]])-1</f>
        <v>2.7244305493523857E-2</v>
      </c>
      <c r="AE525" s="1">
        <f>(Table2[[#This Row],[Close Price]]/Table2[[#This Row],[Current Week Low]])-1</f>
        <v>3.9099663534052809E-2</v>
      </c>
      <c r="AF525" s="1">
        <f>(Table2[[#This Row],[Current Week High]]/Table2[[#This Row],[Close Price]])-1</f>
        <v>2.7244305493523857E-2</v>
      </c>
      <c r="AG525" s="1">
        <f>(Table2[[#This Row],[Close Price]]/Table2[[#This Row],[Current Month Low]])-1</f>
        <v>5.0433966690124343E-2</v>
      </c>
      <c r="AH525" s="1">
        <f>(Table2[[#This Row],[Current Month High]]/Table2[[#This Row],[Close Price]])-1</f>
        <v>3.595355069227324E-2</v>
      </c>
      <c r="AI525">
        <v>12.7512282268869</v>
      </c>
      <c r="AJ525">
        <v>44.405030635278898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-0.1</v>
      </c>
      <c r="AM525" t="s">
        <v>3132</v>
      </c>
      <c r="AN525">
        <v>1.9</v>
      </c>
      <c r="AO525" t="s">
        <v>3133</v>
      </c>
      <c r="AQ525">
        <f>(Table2[[#This Row],[Sharpe Ratio]]-AVERAGE(Table2[Sharpe Ratio]))/_xlfn.STDEV.P(Table2[Sharpe Ratio])</f>
        <v>-0.74145031068490286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-0.90472755217227951</v>
      </c>
      <c r="AS525">
        <f>_xlfn.RANK.AVG(Table2[[#This Row],[1Y Return vs Nifty Z-Score]],Table2[1Y Return vs Nifty Z-Score])</f>
        <v>428</v>
      </c>
      <c r="AT525">
        <f>_xlfn.RANK.AVG(Table2[[#This Row],[6M Return vs Nifty Z-Score]],Table2[6M Return vs Nifty Z-Score])</f>
        <v>486</v>
      </c>
      <c r="AU525">
        <f>_xlfn.RANK.AVG(Table2[[#This Row],[Sharpe Ratio Z-Score]],Table2[Sharpe Ratio Z-Score])</f>
        <v>550.5</v>
      </c>
      <c r="AV525">
        <f>(Table2[[#This Row],[Rank 1Y]]+Table2[[#This Row],[Rank 6M]]+Table2[[#This Row],[Rank Sharpe]])/3</f>
        <v>488.16666666666669</v>
      </c>
    </row>
    <row r="526" spans="1:48" x14ac:dyDescent="0.3">
      <c r="A526" t="s">
        <v>224</v>
      </c>
      <c r="B526" t="s">
        <v>225</v>
      </c>
      <c r="C526" t="s">
        <v>3092</v>
      </c>
      <c r="D526" t="s">
        <v>54</v>
      </c>
      <c r="E526">
        <v>114712.828516935</v>
      </c>
      <c r="F526">
        <v>6886.55</v>
      </c>
      <c r="G526">
        <v>-7.0596597548615199</v>
      </c>
      <c r="H526">
        <f>(Table2[[#This Row],[1Y Return vs Nifty]]-AVERAGE(Table2[1Y Return vs Nifty]))/_xlfn.STDEV.P(Table2[1Y Return vs Nifty])</f>
        <v>-0.61960572341893516</v>
      </c>
      <c r="I526">
        <v>7.0660736454993804</v>
      </c>
      <c r="J526">
        <f>(Table2[[#This Row],[1M Return vs Nifty]]-AVERAGE(Table2[1M Return vs Nifty]))/_xlfn.STDEV.P(Table2[1M Return vs Nifty])</f>
        <v>0.70561307196947032</v>
      </c>
      <c r="K526">
        <v>-3.9017607200073701</v>
      </c>
      <c r="L526">
        <f>(Table2[[#This Row],[6M Return vs Nifty]]-AVERAGE(Table2[6M Return vs Nifty]))/_xlfn.STDEV.P(Table2[6M Return vs Nifty])</f>
        <v>-0.4111287196051101</v>
      </c>
      <c r="M526">
        <v>0.27178246727497601</v>
      </c>
      <c r="N526">
        <f>(Table2[[#This Row],[1W Return vs Nifty]]-AVERAGE(Table2[1W Return vs Nifty]))/_xlfn.STDEV.P(Table2[1W Return vs Nifty])</f>
        <v>0.14033133109849094</v>
      </c>
      <c r="O526">
        <v>6798.78</v>
      </c>
      <c r="P526">
        <v>6552.9971626044598</v>
      </c>
      <c r="Q526">
        <v>6068.1251662260802</v>
      </c>
      <c r="R526">
        <v>53.293870146406697</v>
      </c>
      <c r="S526" s="1">
        <f>(Table2[[#This Row],[Close Price]]-Table2[[#This Row],[20D EMA]])/Table2[[#This Row],[20D EMA]]</f>
        <v>1.2909669087689327E-2</v>
      </c>
      <c r="T526" s="1">
        <f>(Table2[[#This Row],[Close Price]]-Table2[[#This Row],[50D EMA]])/Table2[[#This Row],[50D EMA]]</f>
        <v>5.0900806015757714E-2</v>
      </c>
      <c r="U526" s="1">
        <f>(Table2[[#This Row],[Close Price]]-Table2[[#This Row],[200D EMA]])/Table2[[#This Row],[200D EMA]]</f>
        <v>0.13487276734651124</v>
      </c>
      <c r="V526">
        <v>0.76249109887052802</v>
      </c>
      <c r="W526">
        <v>6851.25</v>
      </c>
      <c r="X526">
        <v>6928.85</v>
      </c>
      <c r="Y526">
        <v>6873.3</v>
      </c>
      <c r="Z526">
        <v>7030</v>
      </c>
      <c r="AA526">
        <v>6786.65</v>
      </c>
      <c r="AB526">
        <v>7035</v>
      </c>
      <c r="AC526" s="1">
        <f>(Table2[[#This Row],[Close Price]]/Table2[[#This Row],[Day Low]])-1</f>
        <v>5.1523444626893067E-3</v>
      </c>
      <c r="AD526" s="1">
        <f>(Table2[[#This Row],[Day High]]/Table2[[#This Row],[Close Price]])-1</f>
        <v>6.1424080272416415E-3</v>
      </c>
      <c r="AE526" s="1">
        <f>(Table2[[#This Row],[Close Price]]/Table2[[#This Row],[Current Week Low]])-1</f>
        <v>1.9277494071261447E-3</v>
      </c>
      <c r="AF526" s="1">
        <f>(Table2[[#This Row],[Current Week High]]/Table2[[#This Row],[Close Price]])-1</f>
        <v>2.0830459373706756E-2</v>
      </c>
      <c r="AG526" s="1">
        <f>(Table2[[#This Row],[Close Price]]/Table2[[#This Row],[Current Month Low]])-1</f>
        <v>1.4720075442228531E-2</v>
      </c>
      <c r="AH526" s="1">
        <f>(Table2[[#This Row],[Current Month High]]/Table2[[#This Row],[Close Price]])-1</f>
        <v>2.1556512332009392E-2</v>
      </c>
      <c r="AI526">
        <v>2.1556512332009299</v>
      </c>
      <c r="AJ526">
        <v>32.2924570890684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0.01</v>
      </c>
      <c r="AM526" t="s">
        <v>3133</v>
      </c>
      <c r="AN526">
        <v>0.49</v>
      </c>
      <c r="AO526" t="s">
        <v>3133</v>
      </c>
      <c r="AP526">
        <v>2.4257801790619E-2</v>
      </c>
      <c r="AQ526">
        <f>(Table2[[#This Row],[Sharpe Ratio]]-AVERAGE(Table2[Sharpe Ratio]))/_xlfn.STDEV.P(Table2[Sharpe Ratio])</f>
        <v>-0.46449892467363968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-0.64928896462972374</v>
      </c>
      <c r="AS526">
        <f>_xlfn.RANK.AVG(Table2[[#This Row],[1Y Return vs Nifty Z-Score]],Table2[1Y Return vs Nifty Z-Score])</f>
        <v>542</v>
      </c>
      <c r="AT526">
        <f>_xlfn.RANK.AVG(Table2[[#This Row],[6M Return vs Nifty Z-Score]],Table2[6M Return vs Nifty Z-Score])</f>
        <v>457</v>
      </c>
      <c r="AU526">
        <f>_xlfn.RANK.AVG(Table2[[#This Row],[Sharpe Ratio Z-Score]],Table2[Sharpe Ratio Z-Score])</f>
        <v>466</v>
      </c>
      <c r="AV526">
        <f>(Table2[[#This Row],[Rank 1Y]]+Table2[[#This Row],[Rank 6M]]+Table2[[#This Row],[Rank Sharpe]])/3</f>
        <v>488.33333333333331</v>
      </c>
    </row>
    <row r="527" spans="1:48" x14ac:dyDescent="0.3">
      <c r="A527" t="s">
        <v>936</v>
      </c>
      <c r="B527" t="s">
        <v>937</v>
      </c>
      <c r="C527" t="s">
        <v>3098</v>
      </c>
      <c r="D527" t="s">
        <v>938</v>
      </c>
      <c r="E527">
        <v>15589.363928571</v>
      </c>
      <c r="F527">
        <v>199.41</v>
      </c>
      <c r="G527">
        <v>8.0674234532575095</v>
      </c>
      <c r="H527">
        <f>(Table2[[#This Row],[1Y Return vs Nifty]]-AVERAGE(Table2[1Y Return vs Nifty]))/_xlfn.STDEV.P(Table2[1Y Return vs Nifty])</f>
        <v>-0.3920172441159897</v>
      </c>
      <c r="I527">
        <v>-8.3859290172436403</v>
      </c>
      <c r="J527">
        <f>(Table2[[#This Row],[1M Return vs Nifty]]-AVERAGE(Table2[1M Return vs Nifty]))/_xlfn.STDEV.P(Table2[1M Return vs Nifty])</f>
        <v>-0.76981251375126769</v>
      </c>
      <c r="K527">
        <v>-3.4578796381106902</v>
      </c>
      <c r="L527">
        <f>(Table2[[#This Row],[6M Return vs Nifty]]-AVERAGE(Table2[6M Return vs Nifty]))/_xlfn.STDEV.P(Table2[6M Return vs Nifty])</f>
        <v>-0.39667465830831466</v>
      </c>
      <c r="M527">
        <v>-4.8938646540673902</v>
      </c>
      <c r="N527">
        <f>(Table2[[#This Row],[1W Return vs Nifty]]-AVERAGE(Table2[1W Return vs Nifty]))/_xlfn.STDEV.P(Table2[1W Return vs Nifty])</f>
        <v>-0.85865099349971763</v>
      </c>
      <c r="O527">
        <v>201.51</v>
      </c>
      <c r="P527">
        <v>206.35814136308699</v>
      </c>
      <c r="Q527">
        <v>197.56064135065199</v>
      </c>
      <c r="R527">
        <v>50.282266957167799</v>
      </c>
      <c r="S527" s="1">
        <f>(Table2[[#This Row],[Close Price]]-Table2[[#This Row],[20D EMA]])/Table2[[#This Row],[20D EMA]]</f>
        <v>-1.042131904123862E-2</v>
      </c>
      <c r="T527" s="1">
        <f>(Table2[[#This Row],[Close Price]]-Table2[[#This Row],[50D EMA]])/Table2[[#This Row],[50D EMA]]</f>
        <v>-3.3670304050964196E-2</v>
      </c>
      <c r="U527" s="1">
        <f>(Table2[[#This Row],[Close Price]]-Table2[[#This Row],[200D EMA]])/Table2[[#This Row],[200D EMA]]</f>
        <v>9.3609670261474986E-3</v>
      </c>
      <c r="V527">
        <v>0.75994114283996494</v>
      </c>
      <c r="W527">
        <v>199.99</v>
      </c>
      <c r="X527">
        <v>202.94</v>
      </c>
      <c r="Y527">
        <v>190.3</v>
      </c>
      <c r="Z527">
        <v>203.7</v>
      </c>
      <c r="AA527">
        <v>187.55</v>
      </c>
      <c r="AB527">
        <v>209.96</v>
      </c>
      <c r="AC527" s="1">
        <f>(Table2[[#This Row],[Close Price]]/Table2[[#This Row],[Day Low]])-1</f>
        <v>-2.9001450072504431E-3</v>
      </c>
      <c r="AD527" s="1">
        <f>(Table2[[#This Row],[Day High]]/Table2[[#This Row],[Close Price]])-1</f>
        <v>1.7702221553583142E-2</v>
      </c>
      <c r="AE527" s="1">
        <f>(Table2[[#This Row],[Close Price]]/Table2[[#This Row],[Current Week Low]])-1</f>
        <v>4.7871781397792912E-2</v>
      </c>
      <c r="AF527" s="1">
        <f>(Table2[[#This Row],[Current Week High]]/Table2[[#This Row],[Close Price]])-1</f>
        <v>2.1513464720926745E-2</v>
      </c>
      <c r="AG527" s="1">
        <f>(Table2[[#This Row],[Close Price]]/Table2[[#This Row],[Current Month Low]])-1</f>
        <v>6.3236470274593337E-2</v>
      </c>
      <c r="AH527" s="1">
        <f>(Table2[[#This Row],[Current Month High]]/Table2[[#This Row],[Close Price]])-1</f>
        <v>5.2906072915099633E-2</v>
      </c>
      <c r="AI527">
        <v>19.126422947695701</v>
      </c>
      <c r="AJ527">
        <v>46.409691629955901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-0.11</v>
      </c>
      <c r="AM527" t="s">
        <v>3132</v>
      </c>
      <c r="AN527">
        <v>-5.15</v>
      </c>
      <c r="AO527" t="s">
        <v>3132</v>
      </c>
      <c r="AP527">
        <v>-8.1536360364939994E-3</v>
      </c>
      <c r="AQ527">
        <f>(Table2[[#This Row],[Sharpe Ratio]]-AVERAGE(Table2[Sharpe Ratio]))/_xlfn.STDEV.P(Table2[Sharpe Ratio])</f>
        <v>-0.83454039447854955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424</v>
      </c>
      <c r="AT527">
        <f>_xlfn.RANK.AVG(Table2[[#This Row],[6M Return vs Nifty Z-Score]],Table2[6M Return vs Nifty Z-Score])</f>
        <v>449</v>
      </c>
      <c r="AU527">
        <f>_xlfn.RANK.AVG(Table2[[#This Row],[Sharpe Ratio Z-Score]],Table2[Sharpe Ratio Z-Score])</f>
        <v>594</v>
      </c>
      <c r="AV527">
        <f>(Table2[[#This Row],[Rank 1Y]]+Table2[[#This Row],[Rank 6M]]+Table2[[#This Row],[Rank Sharpe]])/3</f>
        <v>489</v>
      </c>
    </row>
    <row r="528" spans="1:48" x14ac:dyDescent="0.3">
      <c r="A528" t="s">
        <v>1022</v>
      </c>
      <c r="B528" t="s">
        <v>1023</v>
      </c>
      <c r="C528" t="s">
        <v>3088</v>
      </c>
      <c r="D528" t="s">
        <v>257</v>
      </c>
      <c r="E528">
        <v>12972.897414405001</v>
      </c>
      <c r="F528">
        <v>1018.35</v>
      </c>
      <c r="G528">
        <v>7.4273821415092396</v>
      </c>
      <c r="H528">
        <f>(Table2[[#This Row],[1Y Return vs Nifty]]-AVERAGE(Table2[1Y Return vs Nifty]))/_xlfn.STDEV.P(Table2[1Y Return vs Nifty])</f>
        <v>-0.40164672964388509</v>
      </c>
      <c r="I528">
        <v>-5.4818131807845303</v>
      </c>
      <c r="J528">
        <f>(Table2[[#This Row],[1M Return vs Nifty]]-AVERAGE(Table2[1M Return vs Nifty]))/_xlfn.STDEV.P(Table2[1M Return vs Nifty])</f>
        <v>-0.49251468365576612</v>
      </c>
      <c r="K528">
        <v>0.79336730387733201</v>
      </c>
      <c r="L528">
        <f>(Table2[[#This Row],[6M Return vs Nifty]]-AVERAGE(Table2[6M Return vs Nifty]))/_xlfn.STDEV.P(Table2[6M Return vs Nifty])</f>
        <v>-0.25824167165174006</v>
      </c>
      <c r="M528">
        <v>-0.24063459125817599</v>
      </c>
      <c r="N528">
        <f>(Table2[[#This Row],[1W Return vs Nifty]]-AVERAGE(Table2[1W Return vs Nifty]))/_xlfn.STDEV.P(Table2[1W Return vs Nifty])</f>
        <v>4.1235211624460498E-2</v>
      </c>
      <c r="O528">
        <v>1013.3</v>
      </c>
      <c r="P528">
        <v>1000.47019860738</v>
      </c>
      <c r="Q528">
        <v>915.074227557668</v>
      </c>
      <c r="R528">
        <v>54.849226251563202</v>
      </c>
      <c r="S528" s="1">
        <f>(Table2[[#This Row],[Close Price]]-Table2[[#This Row],[20D EMA]])/Table2[[#This Row],[20D EMA]]</f>
        <v>4.9837165696240684E-3</v>
      </c>
      <c r="T528" s="1">
        <f>(Table2[[#This Row],[Close Price]]-Table2[[#This Row],[50D EMA]])/Table2[[#This Row],[50D EMA]]</f>
        <v>1.7871398286034013E-2</v>
      </c>
      <c r="U528" s="1">
        <f>(Table2[[#This Row],[Close Price]]-Table2[[#This Row],[200D EMA]])/Table2[[#This Row],[200D EMA]]</f>
        <v>0.11286054107105054</v>
      </c>
      <c r="V528">
        <v>0.97735443724723503</v>
      </c>
      <c r="W528">
        <v>1024</v>
      </c>
      <c r="X528">
        <v>1050</v>
      </c>
      <c r="Y528">
        <v>983.9</v>
      </c>
      <c r="Z528">
        <v>1037</v>
      </c>
      <c r="AA528">
        <v>970</v>
      </c>
      <c r="AB528">
        <v>1053.1500000000001</v>
      </c>
      <c r="AC528" s="1">
        <f>(Table2[[#This Row],[Close Price]]/Table2[[#This Row],[Day Low]])-1</f>
        <v>-5.5175781249999778E-3</v>
      </c>
      <c r="AD528" s="1">
        <f>(Table2[[#This Row],[Day High]]/Table2[[#This Row],[Close Price]])-1</f>
        <v>3.1079687730151795E-2</v>
      </c>
      <c r="AE528" s="1">
        <f>(Table2[[#This Row],[Close Price]]/Table2[[#This Row],[Current Week Low]])-1</f>
        <v>3.5013720906596157E-2</v>
      </c>
      <c r="AF528" s="1">
        <f>(Table2[[#This Row],[Current Week High]]/Table2[[#This Row],[Close Price]])-1</f>
        <v>1.8313939215397479E-2</v>
      </c>
      <c r="AG528" s="1">
        <f>(Table2[[#This Row],[Close Price]]/Table2[[#This Row],[Current Month Low]])-1</f>
        <v>4.9845360824742224E-2</v>
      </c>
      <c r="AH528" s="1">
        <f>(Table2[[#This Row],[Current Month High]]/Table2[[#This Row],[Close Price]])-1</f>
        <v>3.4172926793342162E-2</v>
      </c>
      <c r="AI528">
        <v>9.19624883389797</v>
      </c>
      <c r="AJ528">
        <v>39.2710612691466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0.04</v>
      </c>
      <c r="AM528" t="s">
        <v>3133</v>
      </c>
      <c r="AN528">
        <v>-0.88</v>
      </c>
      <c r="AO528" t="s">
        <v>3132</v>
      </c>
      <c r="AP528">
        <v>-4.2161120195790998E-2</v>
      </c>
      <c r="AQ528">
        <f>(Table2[[#This Row],[Sharpe Ratio]]-AVERAGE(Table2[Sharpe Ratio]))/_xlfn.STDEV.P(Table2[Sharpe Ratio])</f>
        <v>-1.2228039294009794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-2.3339718027279099</v>
      </c>
      <c r="AS528">
        <f>_xlfn.RANK.AVG(Table2[[#This Row],[1Y Return vs Nifty Z-Score]],Table2[1Y Return vs Nifty Z-Score])</f>
        <v>429</v>
      </c>
      <c r="AT528">
        <f>_xlfn.RANK.AVG(Table2[[#This Row],[6M Return vs Nifty Z-Score]],Table2[6M Return vs Nifty Z-Score])</f>
        <v>392</v>
      </c>
      <c r="AU528">
        <f>_xlfn.RANK.AVG(Table2[[#This Row],[Sharpe Ratio Z-Score]],Table2[Sharpe Ratio Z-Score])</f>
        <v>647</v>
      </c>
      <c r="AV528">
        <f>(Table2[[#This Row],[Rank 1Y]]+Table2[[#This Row],[Rank 6M]]+Table2[[#This Row],[Rank Sharpe]])/3</f>
        <v>489.33333333333331</v>
      </c>
    </row>
    <row r="529" spans="1:48" x14ac:dyDescent="0.3">
      <c r="A529" t="s">
        <v>1356</v>
      </c>
      <c r="B529" t="s">
        <v>1357</v>
      </c>
      <c r="C529" t="s">
        <v>3099</v>
      </c>
      <c r="D529" t="s">
        <v>228</v>
      </c>
      <c r="E529">
        <v>8107.5649678899899</v>
      </c>
      <c r="F529">
        <v>2100.65</v>
      </c>
      <c r="G529">
        <v>-3.7201325119488602</v>
      </c>
      <c r="H529">
        <f>(Table2[[#This Row],[1Y Return vs Nifty]]-AVERAGE(Table2[1Y Return vs Nifty]))/_xlfn.STDEV.P(Table2[1Y Return vs Nifty])</f>
        <v>-0.56936220215653333</v>
      </c>
      <c r="I529">
        <v>-2.7571377425513401</v>
      </c>
      <c r="J529">
        <f>(Table2[[#This Row],[1M Return vs Nifty]]-AVERAGE(Table2[1M Return vs Nifty]))/_xlfn.STDEV.P(Table2[1M Return vs Nifty])</f>
        <v>-0.23235061676448604</v>
      </c>
      <c r="K529">
        <v>6.5789716582475801</v>
      </c>
      <c r="L529">
        <f>(Table2[[#This Row],[6M Return vs Nifty]]-AVERAGE(Table2[6M Return vs Nifty]))/_xlfn.STDEV.P(Table2[6M Return vs Nifty])</f>
        <v>-6.9845537219186765E-2</v>
      </c>
      <c r="M529">
        <v>-2.6098277814761</v>
      </c>
      <c r="N529">
        <f>(Table2[[#This Row],[1W Return vs Nifty]]-AVERAGE(Table2[1W Return vs Nifty]))/_xlfn.STDEV.P(Table2[1W Return vs Nifty])</f>
        <v>-0.41694206316606092</v>
      </c>
      <c r="O529">
        <v>2108.85</v>
      </c>
      <c r="P529">
        <v>2149.9157692826602</v>
      </c>
      <c r="Q529">
        <v>1993.1373460453301</v>
      </c>
      <c r="R529">
        <v>50.828833341771698</v>
      </c>
      <c r="S529" s="1">
        <f>(Table2[[#This Row],[Close Price]]-Table2[[#This Row],[20D EMA]])/Table2[[#This Row],[20D EMA]]</f>
        <v>-3.8883751807856502E-3</v>
      </c>
      <c r="T529" s="1">
        <f>(Table2[[#This Row],[Close Price]]-Table2[[#This Row],[50D EMA]])/Table2[[#This Row],[50D EMA]]</f>
        <v>-2.2915209045188838E-2</v>
      </c>
      <c r="U529" s="1">
        <f>(Table2[[#This Row],[Close Price]]-Table2[[#This Row],[200D EMA]])/Table2[[#This Row],[200D EMA]]</f>
        <v>5.3941417618806095E-2</v>
      </c>
      <c r="V529">
        <v>0.802830912487693</v>
      </c>
      <c r="W529">
        <v>2118.9499999999998</v>
      </c>
      <c r="X529">
        <v>2173.9499999999998</v>
      </c>
      <c r="Y529">
        <v>2065</v>
      </c>
      <c r="Z529">
        <v>2124</v>
      </c>
      <c r="AA529">
        <v>1979.05</v>
      </c>
      <c r="AB529">
        <v>2263.3000000000002</v>
      </c>
      <c r="AC529" s="1">
        <f>(Table2[[#This Row],[Close Price]]/Table2[[#This Row],[Day Low]])-1</f>
        <v>-8.6363529106395776E-3</v>
      </c>
      <c r="AD529" s="1">
        <f>(Table2[[#This Row],[Day High]]/Table2[[#This Row],[Close Price]])-1</f>
        <v>3.4893961392902018E-2</v>
      </c>
      <c r="AE529" s="1">
        <f>(Table2[[#This Row],[Close Price]]/Table2[[#This Row],[Current Week Low]])-1</f>
        <v>1.7263922518159891E-2</v>
      </c>
      <c r="AF529" s="1">
        <f>(Table2[[#This Row],[Current Week High]]/Table2[[#This Row],[Close Price]])-1</f>
        <v>1.1115607074000833E-2</v>
      </c>
      <c r="AG529" s="1">
        <f>(Table2[[#This Row],[Close Price]]/Table2[[#This Row],[Current Month Low]])-1</f>
        <v>6.1443621939819781E-2</v>
      </c>
      <c r="AH529" s="1">
        <f>(Table2[[#This Row],[Current Month High]]/Table2[[#This Row],[Close Price]])-1</f>
        <v>7.7428415014400453E-2</v>
      </c>
      <c r="AI529">
        <v>30.578630423916302</v>
      </c>
      <c r="AJ529">
        <v>43.693139065599503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-0.09</v>
      </c>
      <c r="AM529" t="s">
        <v>3132</v>
      </c>
      <c r="AN529">
        <v>-1.1499999999999999</v>
      </c>
      <c r="AO529" t="s">
        <v>3132</v>
      </c>
      <c r="AP529">
        <v>-2.7530601069627E-2</v>
      </c>
      <c r="AQ529">
        <f>(Table2[[#This Row],[Sharpe Ratio]]-AVERAGE(Table2[Sharpe Ratio]))/_xlfn.STDEV.P(Table2[Sharpe Ratio])</f>
        <v>-1.0557672545600469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517</v>
      </c>
      <c r="AT529">
        <f>_xlfn.RANK.AVG(Table2[[#This Row],[6M Return vs Nifty Z-Score]],Table2[6M Return vs Nifty Z-Score])</f>
        <v>338</v>
      </c>
      <c r="AU529">
        <f>_xlfn.RANK.AVG(Table2[[#This Row],[Sharpe Ratio Z-Score]],Table2[Sharpe Ratio Z-Score])</f>
        <v>621</v>
      </c>
      <c r="AV529">
        <f>(Table2[[#This Row],[Rank 1Y]]+Table2[[#This Row],[Rank 6M]]+Table2[[#This Row],[Rank Sharpe]])/3</f>
        <v>492</v>
      </c>
    </row>
    <row r="530" spans="1:48" x14ac:dyDescent="0.3">
      <c r="A530" t="s">
        <v>1856</v>
      </c>
      <c r="B530" t="s">
        <v>1857</v>
      </c>
      <c r="C530" t="s">
        <v>3105</v>
      </c>
      <c r="D530" t="s">
        <v>701</v>
      </c>
      <c r="E530">
        <v>3877.0708995999998</v>
      </c>
      <c r="F530">
        <v>589.1</v>
      </c>
      <c r="G530">
        <v>-11.6790746474072</v>
      </c>
      <c r="H530">
        <f>(Table2[[#This Row],[1Y Return vs Nifty]]-AVERAGE(Table2[1Y Return vs Nifty]))/_xlfn.STDEV.P(Table2[1Y Return vs Nifty])</f>
        <v>-0.68910528233585711</v>
      </c>
      <c r="I530">
        <v>-13.4796346992274</v>
      </c>
      <c r="J530">
        <f>(Table2[[#This Row],[1M Return vs Nifty]]-AVERAGE(Table2[1M Return vs Nifty]))/_xlfn.STDEV.P(Table2[1M Return vs Nifty])</f>
        <v>-1.2561820707181846</v>
      </c>
      <c r="K530">
        <v>-21.898435351018598</v>
      </c>
      <c r="L530">
        <f>(Table2[[#This Row],[6M Return vs Nifty]]-AVERAGE(Table2[6M Return vs Nifty]))/_xlfn.STDEV.P(Table2[6M Return vs Nifty])</f>
        <v>-0.99715287982302092</v>
      </c>
      <c r="M530">
        <v>-5.8568766968587003</v>
      </c>
      <c r="N530">
        <f>(Table2[[#This Row],[1W Return vs Nifty]]-AVERAGE(Table2[1W Return vs Nifty]))/_xlfn.STDEV.P(Table2[1W Return vs Nifty])</f>
        <v>-1.0448874875004412</v>
      </c>
      <c r="O530">
        <v>622.66</v>
      </c>
      <c r="P530">
        <v>641.47472725206103</v>
      </c>
      <c r="Q530">
        <v>641.55249394985196</v>
      </c>
      <c r="R530">
        <v>23.183199977303701</v>
      </c>
      <c r="S530" s="1">
        <f>(Table2[[#This Row],[Close Price]]-Table2[[#This Row],[20D EMA]])/Table2[[#This Row],[20D EMA]]</f>
        <v>-5.3897793338258351E-2</v>
      </c>
      <c r="T530" s="1">
        <f>(Table2[[#This Row],[Close Price]]-Table2[[#This Row],[50D EMA]])/Table2[[#This Row],[50D EMA]]</f>
        <v>-8.1647374443609033E-2</v>
      </c>
      <c r="U530" s="1">
        <f>(Table2[[#This Row],[Close Price]]-Table2[[#This Row],[200D EMA]])/Table2[[#This Row],[200D EMA]]</f>
        <v>-8.1758693862940518E-2</v>
      </c>
      <c r="V530">
        <v>0.61353555987445796</v>
      </c>
      <c r="W530">
        <v>583.70000000000005</v>
      </c>
      <c r="X530">
        <v>594</v>
      </c>
      <c r="Y530">
        <v>579</v>
      </c>
      <c r="Z530">
        <v>595.75</v>
      </c>
      <c r="AA530">
        <v>579</v>
      </c>
      <c r="AB530">
        <v>636.4</v>
      </c>
      <c r="AC530" s="1">
        <f>(Table2[[#This Row],[Close Price]]/Table2[[#This Row],[Day Low]])-1</f>
        <v>9.2513277368511115E-3</v>
      </c>
      <c r="AD530" s="1">
        <f>(Table2[[#This Row],[Day High]]/Table2[[#This Row],[Close Price]])-1</f>
        <v>8.317772873875473E-3</v>
      </c>
      <c r="AE530" s="1">
        <f>(Table2[[#This Row],[Close Price]]/Table2[[#This Row],[Current Week Low]])-1</f>
        <v>1.7443868739205559E-2</v>
      </c>
      <c r="AF530" s="1">
        <f>(Table2[[#This Row],[Current Week High]]/Table2[[#This Row],[Close Price]])-1</f>
        <v>1.128840604311665E-2</v>
      </c>
      <c r="AG530" s="1">
        <f>(Table2[[#This Row],[Close Price]]/Table2[[#This Row],[Current Month Low]])-1</f>
        <v>1.7443868739205559E-2</v>
      </c>
      <c r="AH530" s="1">
        <f>(Table2[[#This Row],[Current Month High]]/Table2[[#This Row],[Close Price]])-1</f>
        <v>8.0291970802919721E-2</v>
      </c>
      <c r="AI530">
        <v>38.346630453233701</v>
      </c>
      <c r="AJ530">
        <v>16.193293885601499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-0.15</v>
      </c>
      <c r="AM530" t="s">
        <v>3132</v>
      </c>
      <c r="AN530">
        <v>-5.51</v>
      </c>
      <c r="AO530" t="s">
        <v>3132</v>
      </c>
      <c r="AP530">
        <v>9.8127021120266E-2</v>
      </c>
      <c r="AQ530">
        <f>(Table2[[#This Row],[Sharpe Ratio]]-AVERAGE(Table2[Sharpe Ratio]))/_xlfn.STDEV.P(Table2[Sharpe Ratio])</f>
        <v>0.37886614416072356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576</v>
      </c>
      <c r="AT530">
        <f>_xlfn.RANK.AVG(Table2[[#This Row],[6M Return vs Nifty Z-Score]],Table2[6M Return vs Nifty Z-Score])</f>
        <v>657</v>
      </c>
      <c r="AU530">
        <f>_xlfn.RANK.AVG(Table2[[#This Row],[Sharpe Ratio Z-Score]],Table2[Sharpe Ratio Z-Score])</f>
        <v>245</v>
      </c>
      <c r="AV530">
        <f>(Table2[[#This Row],[Rank 1Y]]+Table2[[#This Row],[Rank 6M]]+Table2[[#This Row],[Rank Sharpe]])/3</f>
        <v>492.66666666666669</v>
      </c>
    </row>
    <row r="531" spans="1:48" x14ac:dyDescent="0.3">
      <c r="A531" t="s">
        <v>914</v>
      </c>
      <c r="B531" t="s">
        <v>915</v>
      </c>
      <c r="C531" t="s">
        <v>3100</v>
      </c>
      <c r="D531" t="s">
        <v>916</v>
      </c>
      <c r="E531">
        <v>16073.10496155</v>
      </c>
      <c r="F531">
        <v>723.45</v>
      </c>
      <c r="G531">
        <v>-6.9807234599421397</v>
      </c>
      <c r="H531">
        <f>(Table2[[#This Row],[1Y Return vs Nifty]]-AVERAGE(Table2[1Y Return vs Nifty]))/_xlfn.STDEV.P(Table2[1Y Return vs Nifty])</f>
        <v>-0.61841811896966048</v>
      </c>
      <c r="I531">
        <v>1.20743943061397</v>
      </c>
      <c r="J531">
        <f>(Table2[[#This Row],[1M Return vs Nifty]]-AVERAGE(Table2[1M Return vs Nifty]))/_xlfn.STDEV.P(Table2[1M Return vs Nifty])</f>
        <v>0.14620475405203121</v>
      </c>
      <c r="K531">
        <v>-13.916562921657199</v>
      </c>
      <c r="L531">
        <f>(Table2[[#This Row],[6M Return vs Nifty]]-AVERAGE(Table2[6M Return vs Nifty]))/_xlfn.STDEV.P(Table2[6M Return vs Nifty])</f>
        <v>-0.73723985792936575</v>
      </c>
      <c r="M531">
        <v>1.5725801080689401</v>
      </c>
      <c r="N531">
        <f>(Table2[[#This Row],[1W Return vs Nifty]]-AVERAGE(Table2[1W Return vs Nifty]))/_xlfn.STDEV.P(Table2[1W Return vs Nifty])</f>
        <v>0.39189203985525423</v>
      </c>
      <c r="O531">
        <v>707.08</v>
      </c>
      <c r="P531">
        <v>700.58044845971301</v>
      </c>
      <c r="Q531">
        <v>682.99676557714201</v>
      </c>
      <c r="R531">
        <v>62.263381442262201</v>
      </c>
      <c r="S531" s="1">
        <f>(Table2[[#This Row],[Close Price]]-Table2[[#This Row],[20D EMA]])/Table2[[#This Row],[20D EMA]]</f>
        <v>2.3151552865305205E-2</v>
      </c>
      <c r="T531" s="1">
        <f>(Table2[[#This Row],[Close Price]]-Table2[[#This Row],[50D EMA]])/Table2[[#This Row],[50D EMA]]</f>
        <v>3.2643719348103034E-2</v>
      </c>
      <c r="U531" s="1">
        <f>(Table2[[#This Row],[Close Price]]-Table2[[#This Row],[200D EMA]])/Table2[[#This Row],[200D EMA]]</f>
        <v>5.922902781051162E-2</v>
      </c>
      <c r="V531">
        <v>0.94865679504568201</v>
      </c>
      <c r="W531">
        <v>724.95</v>
      </c>
      <c r="X531">
        <v>754.15</v>
      </c>
      <c r="Y531">
        <v>708</v>
      </c>
      <c r="Z531">
        <v>729</v>
      </c>
      <c r="AA531">
        <v>681.05</v>
      </c>
      <c r="AB531">
        <v>734.9</v>
      </c>
      <c r="AC531" s="1">
        <f>(Table2[[#This Row],[Close Price]]/Table2[[#This Row],[Day Low]])-1</f>
        <v>-2.0691082143595718E-3</v>
      </c>
      <c r="AD531" s="1">
        <f>(Table2[[#This Row],[Day High]]/Table2[[#This Row],[Close Price]])-1</f>
        <v>4.2435551869514088E-2</v>
      </c>
      <c r="AE531" s="1">
        <f>(Table2[[#This Row],[Close Price]]/Table2[[#This Row],[Current Week Low]])-1</f>
        <v>2.182203389830506E-2</v>
      </c>
      <c r="AF531" s="1">
        <f>(Table2[[#This Row],[Current Week High]]/Table2[[#This Row],[Close Price]])-1</f>
        <v>7.6715737093095981E-3</v>
      </c>
      <c r="AG531" s="1">
        <f>(Table2[[#This Row],[Close Price]]/Table2[[#This Row],[Current Month Low]])-1</f>
        <v>6.2256809338521624E-2</v>
      </c>
      <c r="AH531" s="1">
        <f>(Table2[[#This Row],[Current Month High]]/Table2[[#This Row],[Close Price]])-1</f>
        <v>1.5826940355242236E-2</v>
      </c>
      <c r="AI531">
        <v>17.423457046098498</v>
      </c>
      <c r="AJ531">
        <v>21.792929292929301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0.04</v>
      </c>
      <c r="AM531" t="s">
        <v>3133</v>
      </c>
      <c r="AN531">
        <v>4.0199999999999996</v>
      </c>
      <c r="AO531" t="s">
        <v>3133</v>
      </c>
      <c r="AP531">
        <v>5.7625166326201002E-2</v>
      </c>
      <c r="AQ531">
        <f>(Table2[[#This Row],[Sharpe Ratio]]-AVERAGE(Table2[Sharpe Ratio]))/_xlfn.STDEV.P(Table2[Sharpe Ratio])</f>
        <v>-8.3543637156769629E-2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-0.90110482014851045</v>
      </c>
      <c r="AS531">
        <f>_xlfn.RANK.AVG(Table2[[#This Row],[1Y Return vs Nifty Z-Score]],Table2[1Y Return vs Nifty Z-Score])</f>
        <v>538</v>
      </c>
      <c r="AT531">
        <f>_xlfn.RANK.AVG(Table2[[#This Row],[6M Return vs Nifty Z-Score]],Table2[6M Return vs Nifty Z-Score])</f>
        <v>569</v>
      </c>
      <c r="AU531">
        <f>_xlfn.RANK.AVG(Table2[[#This Row],[Sharpe Ratio Z-Score]],Table2[Sharpe Ratio Z-Score])</f>
        <v>372</v>
      </c>
      <c r="AV531">
        <f>(Table2[[#This Row],[Rank 1Y]]+Table2[[#This Row],[Rank 6M]]+Table2[[#This Row],[Rank Sharpe]])/3</f>
        <v>493</v>
      </c>
    </row>
    <row r="532" spans="1:48" x14ac:dyDescent="0.3">
      <c r="A532" t="s">
        <v>328</v>
      </c>
      <c r="B532" t="s">
        <v>329</v>
      </c>
      <c r="C532" t="s">
        <v>3102</v>
      </c>
      <c r="D532" t="s">
        <v>168</v>
      </c>
      <c r="E532">
        <v>76136.716301249995</v>
      </c>
      <c r="F532">
        <v>2568.5</v>
      </c>
      <c r="G532">
        <v>-13.2583812337443</v>
      </c>
      <c r="H532">
        <f>(Table2[[#This Row],[1Y Return vs Nifty]]-AVERAGE(Table2[1Y Return vs Nifty]))/_xlfn.STDEV.P(Table2[1Y Return vs Nifty])</f>
        <v>-0.71286610782960946</v>
      </c>
      <c r="I532">
        <v>7.32201924762568</v>
      </c>
      <c r="J532">
        <f>(Table2[[#This Row],[1M Return vs Nifty]]-AVERAGE(Table2[1M Return vs Nifty]))/_xlfn.STDEV.P(Table2[1M Return vs Nifty])</f>
        <v>0.73005189055965591</v>
      </c>
      <c r="K532">
        <v>-0.300638906215068</v>
      </c>
      <c r="L532">
        <f>(Table2[[#This Row],[6M Return vs Nifty]]-AVERAGE(Table2[6M Return vs Nifty]))/_xlfn.STDEV.P(Table2[6M Return vs Nifty])</f>
        <v>-0.29386570129540729</v>
      </c>
      <c r="M532">
        <v>1.7604737610327501</v>
      </c>
      <c r="N532">
        <f>(Table2[[#This Row],[1W Return vs Nifty]]-AVERAGE(Table2[1W Return vs Nifty]))/_xlfn.STDEV.P(Table2[1W Return vs Nifty])</f>
        <v>0.42822871439105931</v>
      </c>
      <c r="O532">
        <v>2497.77</v>
      </c>
      <c r="P532">
        <v>2448.2444614325</v>
      </c>
      <c r="Q532">
        <v>2405.3071314194799</v>
      </c>
      <c r="R532">
        <v>59.366692226488297</v>
      </c>
      <c r="S532" s="1">
        <f>(Table2[[#This Row],[Close Price]]-Table2[[#This Row],[20D EMA]])/Table2[[#This Row],[20D EMA]]</f>
        <v>2.8317258995023568E-2</v>
      </c>
      <c r="T532" s="1">
        <f>(Table2[[#This Row],[Close Price]]-Table2[[#This Row],[50D EMA]])/Table2[[#This Row],[50D EMA]]</f>
        <v>4.9119089397280588E-2</v>
      </c>
      <c r="U532" s="1">
        <f>(Table2[[#This Row],[Close Price]]-Table2[[#This Row],[200D EMA]])/Table2[[#This Row],[200D EMA]]</f>
        <v>6.784699818530561E-2</v>
      </c>
      <c r="V532">
        <v>1.1901395967916899</v>
      </c>
      <c r="W532">
        <v>2535</v>
      </c>
      <c r="X532">
        <v>2592.1999999999998</v>
      </c>
      <c r="Y532">
        <v>2525.35</v>
      </c>
      <c r="Z532">
        <v>2583.9499999999998</v>
      </c>
      <c r="AA532">
        <v>2418</v>
      </c>
      <c r="AB532">
        <v>2653.55</v>
      </c>
      <c r="AC532" s="1">
        <f>(Table2[[#This Row],[Close Price]]/Table2[[#This Row],[Day Low]])-1</f>
        <v>1.3214990138067151E-2</v>
      </c>
      <c r="AD532" s="1">
        <f>(Table2[[#This Row],[Day High]]/Table2[[#This Row],[Close Price]])-1</f>
        <v>9.2271753941988166E-3</v>
      </c>
      <c r="AE532" s="1">
        <f>(Table2[[#This Row],[Close Price]]/Table2[[#This Row],[Current Week Low]])-1</f>
        <v>1.7086740451818683E-2</v>
      </c>
      <c r="AF532" s="1">
        <f>(Table2[[#This Row],[Current Week High]]/Table2[[#This Row],[Close Price]])-1</f>
        <v>6.0151839595092849E-3</v>
      </c>
      <c r="AG532" s="1">
        <f>(Table2[[#This Row],[Close Price]]/Table2[[#This Row],[Current Month Low]])-1</f>
        <v>6.2241521918941167E-2</v>
      </c>
      <c r="AH532" s="1">
        <f>(Table2[[#This Row],[Current Month High]]/Table2[[#This Row],[Close Price]])-1</f>
        <v>3.3112711699435637E-2</v>
      </c>
      <c r="AI532">
        <v>4.8841736422036099</v>
      </c>
      <c r="AJ532">
        <v>23.352143114419398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0.1</v>
      </c>
      <c r="AM532" t="s">
        <v>3133</v>
      </c>
      <c r="AN532">
        <v>7.03</v>
      </c>
      <c r="AO532" t="s">
        <v>3133</v>
      </c>
      <c r="AP532">
        <v>1.5430125550134999E-2</v>
      </c>
      <c r="AQ532">
        <f>(Table2[[#This Row],[Sharpe Ratio]]-AVERAGE(Table2[Sharpe Ratio]))/_xlfn.STDEV.P(Table2[Sharpe Ratio])</f>
        <v>-0.56528452722589617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-0.41373573140019765</v>
      </c>
      <c r="AS532">
        <f>_xlfn.RANK.AVG(Table2[[#This Row],[1Y Return vs Nifty Z-Score]],Table2[1Y Return vs Nifty Z-Score])</f>
        <v>587</v>
      </c>
      <c r="AT532">
        <f>_xlfn.RANK.AVG(Table2[[#This Row],[6M Return vs Nifty Z-Score]],Table2[6M Return vs Nifty Z-Score])</f>
        <v>413</v>
      </c>
      <c r="AU532">
        <f>_xlfn.RANK.AVG(Table2[[#This Row],[Sharpe Ratio Z-Score]],Table2[Sharpe Ratio Z-Score])</f>
        <v>485</v>
      </c>
      <c r="AV532">
        <f>(Table2[[#This Row],[Rank 1Y]]+Table2[[#This Row],[Rank 6M]]+Table2[[#This Row],[Rank Sharpe]])/3</f>
        <v>495</v>
      </c>
    </row>
    <row r="533" spans="1:48" x14ac:dyDescent="0.3">
      <c r="A533" t="s">
        <v>1493</v>
      </c>
      <c r="B533" t="s">
        <v>1494</v>
      </c>
      <c r="C533" t="s">
        <v>3099</v>
      </c>
      <c r="D533" t="s">
        <v>1495</v>
      </c>
      <c r="E533">
        <v>6628.056541125</v>
      </c>
      <c r="F533">
        <v>507.75</v>
      </c>
      <c r="G533">
        <v>-13.9685077208315</v>
      </c>
      <c r="H533">
        <f>(Table2[[#This Row],[1Y Return vs Nifty]]-AVERAGE(Table2[1Y Return vs Nifty]))/_xlfn.STDEV.P(Table2[1Y Return vs Nifty])</f>
        <v>-0.72355003182773858</v>
      </c>
      <c r="I533">
        <v>0.429760794734105</v>
      </c>
      <c r="J533">
        <f>(Table2[[#This Row],[1M Return vs Nifty]]-AVERAGE(Table2[1M Return vs Nifty]))/_xlfn.STDEV.P(Table2[1M Return vs Nifty])</f>
        <v>7.1948556852938286E-2</v>
      </c>
      <c r="K533">
        <v>-9.1170797760727798</v>
      </c>
      <c r="L533">
        <f>(Table2[[#This Row],[6M Return vs Nifty]]-AVERAGE(Table2[6M Return vs Nifty]))/_xlfn.STDEV.P(Table2[6M Return vs Nifty])</f>
        <v>-0.58095470316946751</v>
      </c>
      <c r="M533">
        <v>-3.0692109582820102</v>
      </c>
      <c r="N533">
        <f>(Table2[[#This Row],[1W Return vs Nifty]]-AVERAGE(Table2[1W Return vs Nifty]))/_xlfn.STDEV.P(Table2[1W Return vs Nifty])</f>
        <v>-0.50578198255405471</v>
      </c>
      <c r="O533">
        <v>518.57000000000005</v>
      </c>
      <c r="P533">
        <v>514.14116673881904</v>
      </c>
      <c r="Q533">
        <v>503.96467213230397</v>
      </c>
      <c r="R533">
        <v>43.043954222148102</v>
      </c>
      <c r="S533" s="1">
        <f>(Table2[[#This Row],[Close Price]]-Table2[[#This Row],[20D EMA]])/Table2[[#This Row],[20D EMA]]</f>
        <v>-2.086507125363991E-2</v>
      </c>
      <c r="T533" s="1">
        <f>(Table2[[#This Row],[Close Price]]-Table2[[#This Row],[50D EMA]])/Table2[[#This Row],[50D EMA]]</f>
        <v>-1.2430762507032853E-2</v>
      </c>
      <c r="U533" s="1">
        <f>(Table2[[#This Row],[Close Price]]-Table2[[#This Row],[200D EMA]])/Table2[[#This Row],[200D EMA]]</f>
        <v>7.5110976562703935E-3</v>
      </c>
      <c r="V533">
        <v>1.0972063153904299</v>
      </c>
      <c r="W533">
        <v>497.6</v>
      </c>
      <c r="X533">
        <v>509.75</v>
      </c>
      <c r="Y533">
        <v>495.55</v>
      </c>
      <c r="Z533">
        <v>522.9</v>
      </c>
      <c r="AA533">
        <v>487.15</v>
      </c>
      <c r="AB533">
        <v>563</v>
      </c>
      <c r="AC533" s="1">
        <f>(Table2[[#This Row],[Close Price]]/Table2[[#This Row],[Day Low]])-1</f>
        <v>2.0397909967845518E-2</v>
      </c>
      <c r="AD533" s="1">
        <f>(Table2[[#This Row],[Day High]]/Table2[[#This Row],[Close Price]])-1</f>
        <v>3.9389463318562079E-3</v>
      </c>
      <c r="AE533" s="1">
        <f>(Table2[[#This Row],[Close Price]]/Table2[[#This Row],[Current Week Low]])-1</f>
        <v>2.4619110079709294E-2</v>
      </c>
      <c r="AF533" s="1">
        <f>(Table2[[#This Row],[Current Week High]]/Table2[[#This Row],[Close Price]])-1</f>
        <v>2.9837518463810886E-2</v>
      </c>
      <c r="AG533" s="1">
        <f>(Table2[[#This Row],[Close Price]]/Table2[[#This Row],[Current Month Low]])-1</f>
        <v>4.2286769988709949E-2</v>
      </c>
      <c r="AH533" s="1">
        <f>(Table2[[#This Row],[Current Month High]]/Table2[[#This Row],[Close Price]])-1</f>
        <v>0.1088133924175283</v>
      </c>
      <c r="AI533">
        <v>31.826686361398298</v>
      </c>
      <c r="AJ533">
        <v>29.842731108553799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-0.01</v>
      </c>
      <c r="AM533" t="s">
        <v>3132</v>
      </c>
      <c r="AN533">
        <v>-5.66</v>
      </c>
      <c r="AO533" t="s">
        <v>3132</v>
      </c>
      <c r="AP533">
        <v>4.9981983338791003E-2</v>
      </c>
      <c r="AQ533">
        <f>(Table2[[#This Row],[Sharpe Ratio]]-AVERAGE(Table2[Sharpe Ratio]))/_xlfn.STDEV.P(Table2[Sharpe Ratio])</f>
        <v>-0.17080587716400367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-1.9091440378623261</v>
      </c>
      <c r="AS533">
        <f>_xlfn.RANK.AVG(Table2[[#This Row],[1Y Return vs Nifty Z-Score]],Table2[1Y Return vs Nifty Z-Score])</f>
        <v>590</v>
      </c>
      <c r="AT533">
        <f>_xlfn.RANK.AVG(Table2[[#This Row],[6M Return vs Nifty Z-Score]],Table2[6M Return vs Nifty Z-Score])</f>
        <v>503</v>
      </c>
      <c r="AU533">
        <f>_xlfn.RANK.AVG(Table2[[#This Row],[Sharpe Ratio Z-Score]],Table2[Sharpe Ratio Z-Score])</f>
        <v>392</v>
      </c>
      <c r="AV533">
        <f>(Table2[[#This Row],[Rank 1Y]]+Table2[[#This Row],[Rank 6M]]+Table2[[#This Row],[Rank Sharpe]])/3</f>
        <v>495</v>
      </c>
    </row>
    <row r="534" spans="1:48" x14ac:dyDescent="0.3">
      <c r="A534" t="s">
        <v>1748</v>
      </c>
      <c r="B534" t="s">
        <v>1749</v>
      </c>
      <c r="C534" t="s">
        <v>3091</v>
      </c>
      <c r="D534" t="s">
        <v>46</v>
      </c>
      <c r="E534">
        <v>4478.7998535959996</v>
      </c>
      <c r="F534">
        <v>55.48</v>
      </c>
      <c r="G534">
        <v>-15.3469243396829</v>
      </c>
      <c r="H534">
        <f>(Table2[[#This Row],[1Y Return vs Nifty]]-AVERAGE(Table2[1Y Return vs Nifty]))/_xlfn.STDEV.P(Table2[1Y Return vs Nifty])</f>
        <v>-0.74428844767527758</v>
      </c>
      <c r="I534">
        <v>-12.8233819011341</v>
      </c>
      <c r="J534">
        <f>(Table2[[#This Row],[1M Return vs Nifty]]-AVERAGE(Table2[1M Return vs Nifty]))/_xlfn.STDEV.P(Table2[1M Return vs Nifty])</f>
        <v>-1.1935201497917614</v>
      </c>
      <c r="K534">
        <v>-30.1357580839977</v>
      </c>
      <c r="L534">
        <f>(Table2[[#This Row],[6M Return vs Nifty]]-AVERAGE(Table2[6M Return vs Nifty]))/_xlfn.STDEV.P(Table2[6M Return vs Nifty])</f>
        <v>-1.2653841078699961</v>
      </c>
      <c r="M534">
        <v>-3.3208347984259001</v>
      </c>
      <c r="N534">
        <f>(Table2[[#This Row],[1W Return vs Nifty]]-AVERAGE(Table2[1W Return vs Nifty]))/_xlfn.STDEV.P(Table2[1W Return vs Nifty])</f>
        <v>-0.55444341118953411</v>
      </c>
      <c r="O534">
        <v>57.87</v>
      </c>
      <c r="P534">
        <v>60.270298388056098</v>
      </c>
      <c r="Q534">
        <v>57.849818670761302</v>
      </c>
      <c r="R534">
        <v>41.549620484357</v>
      </c>
      <c r="S534" s="1">
        <f>(Table2[[#This Row],[Close Price]]-Table2[[#This Row],[20D EMA]])/Table2[[#This Row],[20D EMA]]</f>
        <v>-4.1299464316571638E-2</v>
      </c>
      <c r="T534" s="1">
        <f>(Table2[[#This Row],[Close Price]]-Table2[[#This Row],[50D EMA]])/Table2[[#This Row],[50D EMA]]</f>
        <v>-7.9480250076303008E-2</v>
      </c>
      <c r="U534" s="1">
        <f>(Table2[[#This Row],[Close Price]]-Table2[[#This Row],[200D EMA]])/Table2[[#This Row],[200D EMA]]</f>
        <v>-4.096501467443784E-2</v>
      </c>
      <c r="V534">
        <v>0.66008691542291797</v>
      </c>
      <c r="W534">
        <v>54</v>
      </c>
      <c r="X534">
        <v>55.73</v>
      </c>
      <c r="Y534">
        <v>53.16</v>
      </c>
      <c r="Z534">
        <v>56.13</v>
      </c>
      <c r="AA534">
        <v>52.8</v>
      </c>
      <c r="AB534">
        <v>59.98</v>
      </c>
      <c r="AC534" s="1">
        <f>(Table2[[#This Row],[Close Price]]/Table2[[#This Row],[Day Low]])-1</f>
        <v>2.7407407407407325E-2</v>
      </c>
      <c r="AD534" s="1">
        <f>(Table2[[#This Row],[Day High]]/Table2[[#This Row],[Close Price]])-1</f>
        <v>4.5061283345348979E-3</v>
      </c>
      <c r="AE534" s="1">
        <f>(Table2[[#This Row],[Close Price]]/Table2[[#This Row],[Current Week Low]])-1</f>
        <v>4.3641835966892417E-2</v>
      </c>
      <c r="AF534" s="1">
        <f>(Table2[[#This Row],[Current Week High]]/Table2[[#This Row],[Close Price]])-1</f>
        <v>1.1715933669790957E-2</v>
      </c>
      <c r="AG534" s="1">
        <f>(Table2[[#This Row],[Close Price]]/Table2[[#This Row],[Current Month Low]])-1</f>
        <v>5.0757575757575779E-2</v>
      </c>
      <c r="AH534" s="1">
        <f>(Table2[[#This Row],[Current Month High]]/Table2[[#This Row],[Close Price]])-1</f>
        <v>8.1110310021629495E-2</v>
      </c>
      <c r="AI534">
        <v>42.393655371304902</v>
      </c>
      <c r="AJ534">
        <v>31.938168846611099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-0.15</v>
      </c>
      <c r="AM534" t="s">
        <v>3132</v>
      </c>
      <c r="AN534">
        <v>-7.89</v>
      </c>
      <c r="AO534" t="s">
        <v>3132</v>
      </c>
      <c r="AP534">
        <v>0.117925715939486</v>
      </c>
      <c r="AQ534">
        <f>(Table2[[#This Row],[Sharpe Ratio]]-AVERAGE(Table2[Sharpe Ratio]))/_xlfn.STDEV.P(Table2[Sharpe Ratio])</f>
        <v>0.6049078943046915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599</v>
      </c>
      <c r="AT534">
        <f>_xlfn.RANK.AVG(Table2[[#This Row],[6M Return vs Nifty Z-Score]],Table2[6M Return vs Nifty Z-Score])</f>
        <v>694</v>
      </c>
      <c r="AU534">
        <f>_xlfn.RANK.AVG(Table2[[#This Row],[Sharpe Ratio Z-Score]],Table2[Sharpe Ratio Z-Score])</f>
        <v>196</v>
      </c>
      <c r="AV534">
        <f>(Table2[[#This Row],[Rank 1Y]]+Table2[[#This Row],[Rank 6M]]+Table2[[#This Row],[Rank Sharpe]])/3</f>
        <v>496.33333333333331</v>
      </c>
    </row>
    <row r="535" spans="1:48" x14ac:dyDescent="0.3">
      <c r="A535" t="s">
        <v>201</v>
      </c>
      <c r="B535" t="s">
        <v>202</v>
      </c>
      <c r="C535" t="s">
        <v>3094</v>
      </c>
      <c r="D535" t="s">
        <v>203</v>
      </c>
      <c r="E535">
        <v>127696.3448446</v>
      </c>
      <c r="F535">
        <v>1063</v>
      </c>
      <c r="G535">
        <v>6.1933858244258797</v>
      </c>
      <c r="H535">
        <f>(Table2[[#This Row],[1Y Return vs Nifty]]-AVERAGE(Table2[1Y Return vs Nifty]))/_xlfn.STDEV.P(Table2[1Y Return vs Nifty])</f>
        <v>-0.42021232761188609</v>
      </c>
      <c r="I535">
        <v>10.557025901661</v>
      </c>
      <c r="J535">
        <f>(Table2[[#This Row],[1M Return vs Nifty]]-AVERAGE(Table2[1M Return vs Nifty]))/_xlfn.STDEV.P(Table2[1M Return vs Nifty])</f>
        <v>1.0389446400314741</v>
      </c>
      <c r="K535">
        <v>-13.2370130979966</v>
      </c>
      <c r="L535">
        <f>(Table2[[#This Row],[6M Return vs Nifty]]-AVERAGE(Table2[6M Return vs Nifty]))/_xlfn.STDEV.P(Table2[6M Return vs Nifty])</f>
        <v>-0.71511173576780196</v>
      </c>
      <c r="M535">
        <v>-8.0754703767923903</v>
      </c>
      <c r="N535">
        <f>(Table2[[#This Row],[1W Return vs Nifty]]-AVERAGE(Table2[1W Return vs Nifty]))/_xlfn.STDEV.P(Table2[1W Return vs Nifty])</f>
        <v>-1.4739403863254592</v>
      </c>
      <c r="O535">
        <v>1096.18</v>
      </c>
      <c r="P535">
        <v>1066.6467042474101</v>
      </c>
      <c r="Q535">
        <v>1059.03291191574</v>
      </c>
      <c r="R535">
        <v>38.9974725793695</v>
      </c>
      <c r="S535" s="1">
        <f>(Table2[[#This Row],[Close Price]]-Table2[[#This Row],[20D EMA]])/Table2[[#This Row],[20D EMA]]</f>
        <v>-3.0268751482420825E-2</v>
      </c>
      <c r="T535" s="1">
        <f>(Table2[[#This Row],[Close Price]]-Table2[[#This Row],[50D EMA]])/Table2[[#This Row],[50D EMA]]</f>
        <v>-3.4188492149170068E-3</v>
      </c>
      <c r="U535" s="1">
        <f>(Table2[[#This Row],[Close Price]]-Table2[[#This Row],[200D EMA]])/Table2[[#This Row],[200D EMA]]</f>
        <v>3.7459535389544594E-3</v>
      </c>
      <c r="V535">
        <v>2.5710644171563199</v>
      </c>
      <c r="W535">
        <v>1091.1500000000001</v>
      </c>
      <c r="X535">
        <v>1129.9000000000001</v>
      </c>
      <c r="Y535">
        <v>1036.05</v>
      </c>
      <c r="Z535">
        <v>1082.95</v>
      </c>
      <c r="AA535">
        <v>1036.05</v>
      </c>
      <c r="AB535">
        <v>1348</v>
      </c>
      <c r="AC535" s="1">
        <f>(Table2[[#This Row],[Close Price]]/Table2[[#This Row],[Day Low]])-1</f>
        <v>-2.5798469504651145E-2</v>
      </c>
      <c r="AD535" s="1">
        <f>(Table2[[#This Row],[Day High]]/Table2[[#This Row],[Close Price]])-1</f>
        <v>6.2935089369708486E-2</v>
      </c>
      <c r="AE535" s="1">
        <f>(Table2[[#This Row],[Close Price]]/Table2[[#This Row],[Current Week Low]])-1</f>
        <v>2.6012258095651886E-2</v>
      </c>
      <c r="AF535" s="1">
        <f>(Table2[[#This Row],[Current Week High]]/Table2[[#This Row],[Close Price]])-1</f>
        <v>1.8767638758231397E-2</v>
      </c>
      <c r="AG535" s="1">
        <f>(Table2[[#This Row],[Close Price]]/Table2[[#This Row],[Current Month Low]])-1</f>
        <v>2.6012258095651886E-2</v>
      </c>
      <c r="AH535" s="1">
        <f>(Table2[[#This Row],[Current Month High]]/Table2[[#This Row],[Close Price]])-1</f>
        <v>0.26810912511759177</v>
      </c>
      <c r="AI535">
        <v>26.810912511759099</v>
      </c>
      <c r="AJ535">
        <v>54.956268221574298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-0.06</v>
      </c>
      <c r="AM535" t="s">
        <v>3132</v>
      </c>
      <c r="AN535">
        <v>1.22</v>
      </c>
      <c r="AO535" t="s">
        <v>3133</v>
      </c>
      <c r="AP535">
        <v>1.3633372004683999E-2</v>
      </c>
      <c r="AQ535">
        <f>(Table2[[#This Row],[Sharpe Ratio]]-AVERAGE(Table2[Sharpe Ratio]))/_xlfn.STDEV.P(Table2[Sharpe Ratio])</f>
        <v>-0.58579806711827587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-2.1561178767919489</v>
      </c>
      <c r="AS535">
        <f>_xlfn.RANK.AVG(Table2[[#This Row],[1Y Return vs Nifty Z-Score]],Table2[1Y Return vs Nifty Z-Score])</f>
        <v>444</v>
      </c>
      <c r="AT535">
        <f>_xlfn.RANK.AVG(Table2[[#This Row],[6M Return vs Nifty Z-Score]],Table2[6M Return vs Nifty Z-Score])</f>
        <v>558</v>
      </c>
      <c r="AU535">
        <f>_xlfn.RANK.AVG(Table2[[#This Row],[Sharpe Ratio Z-Score]],Table2[Sharpe Ratio Z-Score])</f>
        <v>488</v>
      </c>
      <c r="AV535">
        <f>(Table2[[#This Row],[Rank 1Y]]+Table2[[#This Row],[Rank 6M]]+Table2[[#This Row],[Rank Sharpe]])/3</f>
        <v>496.66666666666669</v>
      </c>
    </row>
    <row r="536" spans="1:48" x14ac:dyDescent="0.3">
      <c r="A536" t="s">
        <v>320</v>
      </c>
      <c r="B536" t="s">
        <v>321</v>
      </c>
      <c r="C536" t="s">
        <v>3090</v>
      </c>
      <c r="D536" t="s">
        <v>183</v>
      </c>
      <c r="E536">
        <v>83458.623550295</v>
      </c>
      <c r="F536">
        <v>644.65</v>
      </c>
      <c r="G536">
        <v>-11.8424515687456</v>
      </c>
      <c r="H536">
        <f>(Table2[[#This Row],[1Y Return vs Nifty]]-AVERAGE(Table2[1Y Return vs Nifty]))/_xlfn.STDEV.P(Table2[1Y Return vs Nifty])</f>
        <v>-0.69156330445215297</v>
      </c>
      <c r="I536">
        <v>1.79509974648315</v>
      </c>
      <c r="J536">
        <f>(Table2[[#This Row],[1M Return vs Nifty]]-AVERAGE(Table2[1M Return vs Nifty]))/_xlfn.STDEV.P(Table2[1M Return vs Nifty])</f>
        <v>0.20231716127007404</v>
      </c>
      <c r="K536">
        <v>10.109817331422001</v>
      </c>
      <c r="L536">
        <f>(Table2[[#This Row],[6M Return vs Nifty]]-AVERAGE(Table2[6M Return vs Nifty]))/_xlfn.STDEV.P(Table2[6M Return vs Nifty])</f>
        <v>4.5129085198867047E-2</v>
      </c>
      <c r="M536">
        <v>-1.7747835250144299</v>
      </c>
      <c r="N536">
        <f>(Table2[[#This Row],[1W Return vs Nifty]]-AVERAGE(Table2[1W Return vs Nifty]))/_xlfn.STDEV.P(Table2[1W Return vs Nifty])</f>
        <v>-0.25545320555209278</v>
      </c>
      <c r="O536">
        <v>655.77</v>
      </c>
      <c r="P536">
        <v>637.02284187218402</v>
      </c>
      <c r="Q536">
        <v>578.40795704074696</v>
      </c>
      <c r="R536">
        <v>41.063160546841502</v>
      </c>
      <c r="S536" s="1">
        <f>(Table2[[#This Row],[Close Price]]-Table2[[#This Row],[20D EMA]])/Table2[[#This Row],[20D EMA]]</f>
        <v>-1.6957164859630669E-2</v>
      </c>
      <c r="T536" s="1">
        <f>(Table2[[#This Row],[Close Price]]-Table2[[#This Row],[50D EMA]])/Table2[[#This Row],[50D EMA]]</f>
        <v>1.1973131301540232E-2</v>
      </c>
      <c r="U536" s="1">
        <f>(Table2[[#This Row],[Close Price]]-Table2[[#This Row],[200D EMA]])/Table2[[#This Row],[200D EMA]]</f>
        <v>0.1145247781482136</v>
      </c>
      <c r="V536">
        <v>0.97479647611275599</v>
      </c>
      <c r="W536">
        <v>646.9</v>
      </c>
      <c r="X536">
        <v>665.75</v>
      </c>
      <c r="Y536">
        <v>637.70000000000005</v>
      </c>
      <c r="Z536">
        <v>651</v>
      </c>
      <c r="AA536">
        <v>626.25</v>
      </c>
      <c r="AB536">
        <v>682</v>
      </c>
      <c r="AC536" s="1">
        <f>(Table2[[#This Row],[Close Price]]/Table2[[#This Row],[Day Low]])-1</f>
        <v>-3.4781264492192987E-3</v>
      </c>
      <c r="AD536" s="1">
        <f>(Table2[[#This Row],[Day High]]/Table2[[#This Row],[Close Price]])-1</f>
        <v>3.2730939269371095E-2</v>
      </c>
      <c r="AE536" s="1">
        <f>(Table2[[#This Row],[Close Price]]/Table2[[#This Row],[Current Week Low]])-1</f>
        <v>1.0898541633997061E-2</v>
      </c>
      <c r="AF536" s="1">
        <f>(Table2[[#This Row],[Current Week High]]/Table2[[#This Row],[Close Price]])-1</f>
        <v>9.8503063677966018E-3</v>
      </c>
      <c r="AG536" s="1">
        <f>(Table2[[#This Row],[Close Price]]/Table2[[#This Row],[Current Month Low]])-1</f>
        <v>2.9381237524950032E-2</v>
      </c>
      <c r="AH536" s="1">
        <f>(Table2[[#This Row],[Current Month High]]/Table2[[#This Row],[Close Price]])-1</f>
        <v>5.7938416194834419E-2</v>
      </c>
      <c r="AI536">
        <v>7.1899480338168003</v>
      </c>
      <c r="AJ536">
        <v>32.562204400575702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-0.04</v>
      </c>
      <c r="AM536" t="s">
        <v>3132</v>
      </c>
      <c r="AN536">
        <v>-4.5</v>
      </c>
      <c r="AO536" t="s">
        <v>3132</v>
      </c>
      <c r="AP536">
        <v>-2.6555441764258999E-2</v>
      </c>
      <c r="AQ536">
        <f>(Table2[[#This Row],[Sharpe Ratio]]-AVERAGE(Table2[Sharpe Ratio]))/_xlfn.STDEV.P(Table2[Sharpe Ratio])</f>
        <v>-1.0446338582393677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-1.7442041217746724</v>
      </c>
      <c r="AS536">
        <f>_xlfn.RANK.AVG(Table2[[#This Row],[1Y Return vs Nifty Z-Score]],Table2[1Y Return vs Nifty Z-Score])</f>
        <v>577</v>
      </c>
      <c r="AT536">
        <f>_xlfn.RANK.AVG(Table2[[#This Row],[6M Return vs Nifty Z-Score]],Table2[6M Return vs Nifty Z-Score])</f>
        <v>300</v>
      </c>
      <c r="AU536">
        <f>_xlfn.RANK.AVG(Table2[[#This Row],[Sharpe Ratio Z-Score]],Table2[Sharpe Ratio Z-Score])</f>
        <v>615</v>
      </c>
      <c r="AV536">
        <f>(Table2[[#This Row],[Rank 1Y]]+Table2[[#This Row],[Rank 6M]]+Table2[[#This Row],[Rank Sharpe]])/3</f>
        <v>497.33333333333331</v>
      </c>
    </row>
    <row r="537" spans="1:48" x14ac:dyDescent="0.3">
      <c r="A537" t="s">
        <v>1128</v>
      </c>
      <c r="B537" t="s">
        <v>1129</v>
      </c>
      <c r="C537" t="s">
        <v>3088</v>
      </c>
      <c r="D537" t="s">
        <v>557</v>
      </c>
      <c r="E537">
        <v>10894.670507500001</v>
      </c>
      <c r="F537">
        <v>818.2</v>
      </c>
      <c r="G537">
        <v>-13.967164713067101</v>
      </c>
      <c r="H537">
        <f>(Table2[[#This Row],[1Y Return vs Nifty]]-AVERAGE(Table2[1Y Return vs Nifty]))/_xlfn.STDEV.P(Table2[1Y Return vs Nifty])</f>
        <v>-0.7235298261416464</v>
      </c>
      <c r="I537">
        <v>-7.7803476523194597</v>
      </c>
      <c r="J537">
        <f>(Table2[[#This Row],[1M Return vs Nifty]]-AVERAGE(Table2[1M Return vs Nifty]))/_xlfn.STDEV.P(Table2[1M Return vs Nifty])</f>
        <v>-0.71198892547302117</v>
      </c>
      <c r="K537">
        <v>-8.2916178966852598</v>
      </c>
      <c r="L537">
        <f>(Table2[[#This Row],[6M Return vs Nifty]]-AVERAGE(Table2[6M Return vs Nifty]))/_xlfn.STDEV.P(Table2[6M Return vs Nifty])</f>
        <v>-0.55407525935119639</v>
      </c>
      <c r="M537">
        <v>-3.0310965478419898</v>
      </c>
      <c r="N537">
        <f>(Table2[[#This Row],[1W Return vs Nifty]]-AVERAGE(Table2[1W Return vs Nifty]))/_xlfn.STDEV.P(Table2[1W Return vs Nifty])</f>
        <v>-0.49841105274649028</v>
      </c>
      <c r="O537">
        <v>826.88</v>
      </c>
      <c r="P537">
        <v>828.83353809178004</v>
      </c>
      <c r="Q537">
        <v>786.08816431142304</v>
      </c>
      <c r="R537">
        <v>49.5527675610901</v>
      </c>
      <c r="S537" s="1">
        <f>(Table2[[#This Row],[Close Price]]-Table2[[#This Row],[20D EMA]])/Table2[[#This Row],[20D EMA]]</f>
        <v>-1.0497291021671766E-2</v>
      </c>
      <c r="T537" s="1">
        <f>(Table2[[#This Row],[Close Price]]-Table2[[#This Row],[50D EMA]])/Table2[[#This Row],[50D EMA]]</f>
        <v>-1.2829521976465318E-2</v>
      </c>
      <c r="U537" s="1">
        <f>(Table2[[#This Row],[Close Price]]-Table2[[#This Row],[200D EMA]])/Table2[[#This Row],[200D EMA]]</f>
        <v>4.0850170688812609E-2</v>
      </c>
      <c r="V537">
        <v>0.64758443942083599</v>
      </c>
      <c r="W537">
        <v>808</v>
      </c>
      <c r="X537">
        <v>818.2</v>
      </c>
      <c r="Y537">
        <v>798</v>
      </c>
      <c r="Z537">
        <v>822.8</v>
      </c>
      <c r="AA537">
        <v>766.35</v>
      </c>
      <c r="AB537">
        <v>853.45</v>
      </c>
      <c r="AC537" s="1">
        <f>(Table2[[#This Row],[Close Price]]/Table2[[#This Row],[Day Low]])-1</f>
        <v>1.2623762376237746E-2</v>
      </c>
      <c r="AD537" s="1">
        <f>(Table2[[#This Row],[Day High]]/Table2[[#This Row],[Close Price]])-1</f>
        <v>0</v>
      </c>
      <c r="AE537" s="1">
        <f>(Table2[[#This Row],[Close Price]]/Table2[[#This Row],[Current Week Low]])-1</f>
        <v>2.5313283208020065E-2</v>
      </c>
      <c r="AF537" s="1">
        <f>(Table2[[#This Row],[Current Week High]]/Table2[[#This Row],[Close Price]])-1</f>
        <v>5.6220972867269126E-3</v>
      </c>
      <c r="AG537" s="1">
        <f>(Table2[[#This Row],[Close Price]]/Table2[[#This Row],[Current Month Low]])-1</f>
        <v>6.7658380635479798E-2</v>
      </c>
      <c r="AH537" s="1">
        <f>(Table2[[#This Row],[Current Month High]]/Table2[[#This Row],[Close Price]])-1</f>
        <v>4.3082375947201212E-2</v>
      </c>
      <c r="AI537">
        <v>14.641896846736699</v>
      </c>
      <c r="AJ537">
        <v>20.323529411764699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0.04</v>
      </c>
      <c r="AM537" t="s">
        <v>3133</v>
      </c>
      <c r="AN537">
        <v>-1.1599999999999999</v>
      </c>
      <c r="AO537" t="s">
        <v>3132</v>
      </c>
      <c r="AP537">
        <v>4.2399293138910998E-2</v>
      </c>
      <c r="AQ537">
        <f>(Table2[[#This Row],[Sharpe Ratio]]-AVERAGE(Table2[Sharpe Ratio]))/_xlfn.STDEV.P(Table2[Sharpe Ratio])</f>
        <v>-0.25737747085898216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589</v>
      </c>
      <c r="AT537">
        <f>_xlfn.RANK.AVG(Table2[[#This Row],[6M Return vs Nifty Z-Score]],Table2[6M Return vs Nifty Z-Score])</f>
        <v>494</v>
      </c>
      <c r="AU537">
        <f>_xlfn.RANK.AVG(Table2[[#This Row],[Sharpe Ratio Z-Score]],Table2[Sharpe Ratio Z-Score])</f>
        <v>409</v>
      </c>
      <c r="AV537">
        <f>(Table2[[#This Row],[Rank 1Y]]+Table2[[#This Row],[Rank 6M]]+Table2[[#This Row],[Rank Sharpe]])/3</f>
        <v>497.33333333333331</v>
      </c>
    </row>
    <row r="538" spans="1:48" x14ac:dyDescent="0.3">
      <c r="A538" t="s">
        <v>286</v>
      </c>
      <c r="B538" t="s">
        <v>287</v>
      </c>
      <c r="C538" t="s">
        <v>3092</v>
      </c>
      <c r="D538" t="s">
        <v>288</v>
      </c>
      <c r="E538">
        <v>93494.53536768</v>
      </c>
      <c r="F538">
        <v>6502.4</v>
      </c>
      <c r="G538">
        <v>9.5635863546290292</v>
      </c>
      <c r="H538">
        <f>(Table2[[#This Row],[1Y Return vs Nifty]]-AVERAGE(Table2[1Y Return vs Nifty]))/_xlfn.STDEV.P(Table2[1Y Return vs Nifty])</f>
        <v>-0.36950732367542072</v>
      </c>
      <c r="I538">
        <v>3.8918559663722401</v>
      </c>
      <c r="J538">
        <f>(Table2[[#This Row],[1M Return vs Nifty]]-AVERAGE(Table2[1M Return vs Nifty]))/_xlfn.STDEV.P(Table2[1M Return vs Nifty])</f>
        <v>0.40252472279881951</v>
      </c>
      <c r="K538">
        <v>-14.327917747049201</v>
      </c>
      <c r="L538">
        <f>(Table2[[#This Row],[6M Return vs Nifty]]-AVERAGE(Table2[6M Return vs Nifty]))/_xlfn.STDEV.P(Table2[6M Return vs Nifty])</f>
        <v>-0.75063476954745667</v>
      </c>
      <c r="M538">
        <v>-2.9321802554360401</v>
      </c>
      <c r="N538">
        <f>(Table2[[#This Row],[1W Return vs Nifty]]-AVERAGE(Table2[1W Return vs Nifty]))/_xlfn.STDEV.P(Table2[1W Return vs Nifty])</f>
        <v>-0.47928167255323911</v>
      </c>
      <c r="O538">
        <v>6541.34</v>
      </c>
      <c r="P538">
        <v>6383.8767400438801</v>
      </c>
      <c r="Q538">
        <v>5980.4398318437998</v>
      </c>
      <c r="R538">
        <v>41.375664355501499</v>
      </c>
      <c r="S538" s="1">
        <f>(Table2[[#This Row],[Close Price]]-Table2[[#This Row],[20D EMA]])/Table2[[#This Row],[20D EMA]]</f>
        <v>-5.9529087312386311E-3</v>
      </c>
      <c r="T538" s="1">
        <f>(Table2[[#This Row],[Close Price]]-Table2[[#This Row],[50D EMA]])/Table2[[#This Row],[50D EMA]]</f>
        <v>1.8566032018234875E-2</v>
      </c>
      <c r="U538" s="1">
        <f>(Table2[[#This Row],[Close Price]]-Table2[[#This Row],[200D EMA]])/Table2[[#This Row],[200D EMA]]</f>
        <v>8.7277889725926219E-2</v>
      </c>
      <c r="V538">
        <v>0.99158115372289302</v>
      </c>
      <c r="W538">
        <v>6510.3</v>
      </c>
      <c r="X538">
        <v>6620</v>
      </c>
      <c r="Y538">
        <v>6420.95</v>
      </c>
      <c r="Z538">
        <v>6591.9</v>
      </c>
      <c r="AA538">
        <v>6420.95</v>
      </c>
      <c r="AB538">
        <v>6795.85</v>
      </c>
      <c r="AC538" s="1">
        <f>(Table2[[#This Row],[Close Price]]/Table2[[#This Row],[Day Low]])-1</f>
        <v>-1.213461745234512E-3</v>
      </c>
      <c r="AD538" s="1">
        <f>(Table2[[#This Row],[Day High]]/Table2[[#This Row],[Close Price]])-1</f>
        <v>1.8085629921259949E-2</v>
      </c>
      <c r="AE538" s="1">
        <f>(Table2[[#This Row],[Close Price]]/Table2[[#This Row],[Current Week Low]])-1</f>
        <v>1.2685038818243344E-2</v>
      </c>
      <c r="AF538" s="1">
        <f>(Table2[[#This Row],[Current Week High]]/Table2[[#This Row],[Close Price]])-1</f>
        <v>1.3764148622047223E-2</v>
      </c>
      <c r="AG538" s="1">
        <f>(Table2[[#This Row],[Close Price]]/Table2[[#This Row],[Current Month Low]])-1</f>
        <v>1.2685038818243344E-2</v>
      </c>
      <c r="AH538" s="1">
        <f>(Table2[[#This Row],[Current Month High]]/Table2[[#This Row],[Close Price]])-1</f>
        <v>4.5129490649606474E-2</v>
      </c>
      <c r="AI538">
        <v>5.7217335137795304</v>
      </c>
      <c r="AJ538">
        <v>37.5878121032585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-0.06</v>
      </c>
      <c r="AM538" t="s">
        <v>3132</v>
      </c>
      <c r="AN538">
        <v>1.83</v>
      </c>
      <c r="AO538" t="s">
        <v>3133</v>
      </c>
      <c r="AP538">
        <v>9.1462136103089998E-3</v>
      </c>
      <c r="AQ538">
        <f>(Table2[[#This Row],[Sharpe Ratio]]-AVERAGE(Table2[Sharpe Ratio]))/_xlfn.STDEV.P(Table2[Sharpe Ratio])</f>
        <v>-0.63702796615450352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-1.8339270091318005</v>
      </c>
      <c r="AS538">
        <f>_xlfn.RANK.AVG(Table2[[#This Row],[1Y Return vs Nifty Z-Score]],Table2[1Y Return vs Nifty Z-Score])</f>
        <v>413</v>
      </c>
      <c r="AT538">
        <f>_xlfn.RANK.AVG(Table2[[#This Row],[6M Return vs Nifty Z-Score]],Table2[6M Return vs Nifty Z-Score])</f>
        <v>578</v>
      </c>
      <c r="AU538">
        <f>_xlfn.RANK.AVG(Table2[[#This Row],[Sharpe Ratio Z-Score]],Table2[Sharpe Ratio Z-Score])</f>
        <v>505</v>
      </c>
      <c r="AV538">
        <f>(Table2[[#This Row],[Rank 1Y]]+Table2[[#This Row],[Rank 6M]]+Table2[[#This Row],[Rank Sharpe]])/3</f>
        <v>498.66666666666669</v>
      </c>
    </row>
    <row r="539" spans="1:48" x14ac:dyDescent="0.3">
      <c r="A539" t="s">
        <v>445</v>
      </c>
      <c r="B539" t="s">
        <v>446</v>
      </c>
      <c r="C539" t="s">
        <v>3090</v>
      </c>
      <c r="D539" t="s">
        <v>267</v>
      </c>
      <c r="E539">
        <v>50821.31368929</v>
      </c>
      <c r="F539">
        <v>1922.1</v>
      </c>
      <c r="G539">
        <v>-0.43251907059508399</v>
      </c>
      <c r="H539">
        <f>(Table2[[#This Row],[1Y Return vs Nifty]]-AVERAGE(Table2[1Y Return vs Nifty]))/_xlfn.STDEV.P(Table2[1Y Return vs Nifty])</f>
        <v>-0.51989972922903316</v>
      </c>
      <c r="I539">
        <v>-5.7905516850241998</v>
      </c>
      <c r="J539">
        <f>(Table2[[#This Row],[1M Return vs Nifty]]-AVERAGE(Table2[1M Return vs Nifty]))/_xlfn.STDEV.P(Table2[1M Return vs Nifty])</f>
        <v>-0.52199440213592685</v>
      </c>
      <c r="K539">
        <v>-1.3304075418116501</v>
      </c>
      <c r="L539">
        <f>(Table2[[#This Row],[6M Return vs Nifty]]-AVERAGE(Table2[6M Return vs Nifty]))/_xlfn.STDEV.P(Table2[6M Return vs Nifty])</f>
        <v>-0.32739796835403123</v>
      </c>
      <c r="M539">
        <v>-2.20627129000174</v>
      </c>
      <c r="N539">
        <f>(Table2[[#This Row],[1W Return vs Nifty]]-AVERAGE(Table2[1W Return vs Nifty]))/_xlfn.STDEV.P(Table2[1W Return vs Nifty])</f>
        <v>-0.3388984429787435</v>
      </c>
      <c r="O539">
        <v>1995.63</v>
      </c>
      <c r="P539">
        <v>1997.4448534697101</v>
      </c>
      <c r="Q539">
        <v>1852.4122704864301</v>
      </c>
      <c r="R539">
        <v>28.653078310148501</v>
      </c>
      <c r="S539" s="1">
        <f>(Table2[[#This Row],[Close Price]]-Table2[[#This Row],[20D EMA]])/Table2[[#This Row],[20D EMA]]</f>
        <v>-3.6845507433742826E-2</v>
      </c>
      <c r="T539" s="1">
        <f>(Table2[[#This Row],[Close Price]]-Table2[[#This Row],[50D EMA]])/Table2[[#This Row],[50D EMA]]</f>
        <v>-3.7720617587429547E-2</v>
      </c>
      <c r="U539" s="1">
        <f>(Table2[[#This Row],[Close Price]]-Table2[[#This Row],[200D EMA]])/Table2[[#This Row],[200D EMA]]</f>
        <v>3.7619989148134032E-2</v>
      </c>
      <c r="V539">
        <v>1.20811776514957</v>
      </c>
      <c r="W539">
        <v>1916</v>
      </c>
      <c r="X539">
        <v>1932.3</v>
      </c>
      <c r="Y539">
        <v>1901.8</v>
      </c>
      <c r="Z539">
        <v>1945.45</v>
      </c>
      <c r="AA539">
        <v>1901.8</v>
      </c>
      <c r="AB539">
        <v>2042.95</v>
      </c>
      <c r="AC539" s="1">
        <f>(Table2[[#This Row],[Close Price]]/Table2[[#This Row],[Day Low]])-1</f>
        <v>3.1837160751564397E-3</v>
      </c>
      <c r="AD539" s="1">
        <f>(Table2[[#This Row],[Day High]]/Table2[[#This Row],[Close Price]])-1</f>
        <v>5.3066958014671428E-3</v>
      </c>
      <c r="AE539" s="1">
        <f>(Table2[[#This Row],[Close Price]]/Table2[[#This Row],[Current Week Low]])-1</f>
        <v>1.0674098222736239E-2</v>
      </c>
      <c r="AF539" s="1">
        <f>(Table2[[#This Row],[Current Week High]]/Table2[[#This Row],[Close Price]])-1</f>
        <v>1.2148171271005648E-2</v>
      </c>
      <c r="AG539" s="1">
        <f>(Table2[[#This Row],[Close Price]]/Table2[[#This Row],[Current Month Low]])-1</f>
        <v>1.0674098222736239E-2</v>
      </c>
      <c r="AH539" s="1">
        <f>(Table2[[#This Row],[Current Month High]]/Table2[[#This Row],[Close Price]])-1</f>
        <v>6.2873939961500591E-2</v>
      </c>
      <c r="AI539">
        <v>13.5450809010977</v>
      </c>
      <c r="AJ539">
        <v>28.814127266025501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-0.05</v>
      </c>
      <c r="AM539" t="s">
        <v>3132</v>
      </c>
      <c r="AN539">
        <v>-8.8699999999999992</v>
      </c>
      <c r="AO539" t="s">
        <v>3132</v>
      </c>
      <c r="AP539">
        <v>-1.493695952181E-3</v>
      </c>
      <c r="AQ539">
        <f>(Table2[[#This Row],[Sharpe Ratio]]-AVERAGE(Table2[Sharpe Ratio]))/_xlfn.STDEV.P(Table2[Sharpe Ratio])</f>
        <v>-0.75850384124825021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493</v>
      </c>
      <c r="AT539">
        <f>_xlfn.RANK.AVG(Table2[[#This Row],[6M Return vs Nifty Z-Score]],Table2[6M Return vs Nifty Z-Score])</f>
        <v>427</v>
      </c>
      <c r="AU539">
        <f>_xlfn.RANK.AVG(Table2[[#This Row],[Sharpe Ratio Z-Score]],Table2[Sharpe Ratio Z-Score])</f>
        <v>576</v>
      </c>
      <c r="AV539">
        <f>(Table2[[#This Row],[Rank 1Y]]+Table2[[#This Row],[Rank 6M]]+Table2[[#This Row],[Rank Sharpe]])/3</f>
        <v>498.66666666666669</v>
      </c>
    </row>
    <row r="540" spans="1:48" x14ac:dyDescent="0.3">
      <c r="A540" t="s">
        <v>726</v>
      </c>
      <c r="B540" t="s">
        <v>727</v>
      </c>
      <c r="C540" t="s">
        <v>3100</v>
      </c>
      <c r="D540" t="s">
        <v>728</v>
      </c>
      <c r="E540">
        <v>22527.086534999999</v>
      </c>
      <c r="F540">
        <v>1414.5</v>
      </c>
      <c r="G540">
        <v>-28.2974038727824</v>
      </c>
      <c r="H540">
        <f>(Table2[[#This Row],[1Y Return vs Nifty]]-AVERAGE(Table2[1Y Return vs Nifty]))/_xlfn.STDEV.P(Table2[1Y Return vs Nifty])</f>
        <v>-0.93912970706625598</v>
      </c>
      <c r="I540">
        <v>3.08989817952108</v>
      </c>
      <c r="J540">
        <f>(Table2[[#This Row],[1M Return vs Nifty]]-AVERAGE(Table2[1M Return vs Nifty]))/_xlfn.STDEV.P(Table2[1M Return vs Nifty])</f>
        <v>0.32595024483544754</v>
      </c>
      <c r="K540">
        <v>5.7045930807407697</v>
      </c>
      <c r="L540">
        <f>(Table2[[#This Row],[6M Return vs Nifty]]-AVERAGE(Table2[6M Return vs Nifty]))/_xlfn.STDEV.P(Table2[6M Return vs Nifty])</f>
        <v>-9.831785124952426E-2</v>
      </c>
      <c r="M540">
        <v>0.26543290041922601</v>
      </c>
      <c r="N540">
        <f>(Table2[[#This Row],[1W Return vs Nifty]]-AVERAGE(Table2[1W Return vs Nifty]))/_xlfn.STDEV.P(Table2[1W Return vs Nifty])</f>
        <v>0.13910339103430389</v>
      </c>
      <c r="O540">
        <v>1434.58</v>
      </c>
      <c r="P540">
        <v>1392.8638665912399</v>
      </c>
      <c r="Q540">
        <v>1315.4365079373499</v>
      </c>
      <c r="R540">
        <v>43.380649296692702</v>
      </c>
      <c r="S540" s="1">
        <f>(Table2[[#This Row],[Close Price]]-Table2[[#This Row],[20D EMA]])/Table2[[#This Row],[20D EMA]]</f>
        <v>-1.3997128079298421E-2</v>
      </c>
      <c r="T540" s="1">
        <f>(Table2[[#This Row],[Close Price]]-Table2[[#This Row],[50D EMA]])/Table2[[#This Row],[50D EMA]]</f>
        <v>1.5533559257093994E-2</v>
      </c>
      <c r="U540" s="1">
        <f>(Table2[[#This Row],[Close Price]]-Table2[[#This Row],[200D EMA]])/Table2[[#This Row],[200D EMA]]</f>
        <v>7.5308455759666479E-2</v>
      </c>
      <c r="V540">
        <v>0.446614345076779</v>
      </c>
      <c r="W540">
        <v>1386.15</v>
      </c>
      <c r="X540">
        <v>1413.45</v>
      </c>
      <c r="Y540">
        <v>1405.3</v>
      </c>
      <c r="Z540">
        <v>1462.3</v>
      </c>
      <c r="AA540">
        <v>1376.15</v>
      </c>
      <c r="AB540">
        <v>1499.15</v>
      </c>
      <c r="AC540" s="1">
        <f>(Table2[[#This Row],[Close Price]]/Table2[[#This Row],[Day Low]])-1</f>
        <v>2.0452331998701334E-2</v>
      </c>
      <c r="AD540" s="1">
        <f>(Table2[[#This Row],[Day High]]/Table2[[#This Row],[Close Price]])-1</f>
        <v>-7.4231177094374878E-4</v>
      </c>
      <c r="AE540" s="1">
        <f>(Table2[[#This Row],[Close Price]]/Table2[[#This Row],[Current Week Low]])-1</f>
        <v>6.5466448445172798E-3</v>
      </c>
      <c r="AF540" s="1">
        <f>(Table2[[#This Row],[Current Week High]]/Table2[[#This Row],[Close Price]])-1</f>
        <v>3.3792859667727049E-2</v>
      </c>
      <c r="AG540" s="1">
        <f>(Table2[[#This Row],[Close Price]]/Table2[[#This Row],[Current Month Low]])-1</f>
        <v>2.7867601642262763E-2</v>
      </c>
      <c r="AH540" s="1">
        <f>(Table2[[#This Row],[Current Month High]]/Table2[[#This Row],[Close Price]])-1</f>
        <v>5.9844468009897511E-2</v>
      </c>
      <c r="AI540">
        <v>9.2258748674443201</v>
      </c>
      <c r="AJ540">
        <v>27.392263700634899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0.08</v>
      </c>
      <c r="AM540" t="s">
        <v>3133</v>
      </c>
      <c r="AN540">
        <v>-2.02</v>
      </c>
      <c r="AO540" t="s">
        <v>3132</v>
      </c>
      <c r="AP540">
        <v>7.7108748529589998E-3</v>
      </c>
      <c r="AQ540">
        <f>(Table2[[#This Row],[Sharpe Ratio]]-AVERAGE(Table2[Sharpe Ratio]))/_xlfn.STDEV.P(Table2[Sharpe Ratio])</f>
        <v>-0.65341523247298317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-1.2258091549190118</v>
      </c>
      <c r="AS540">
        <f>_xlfn.RANK.AVG(Table2[[#This Row],[1Y Return vs Nifty Z-Score]],Table2[1Y Return vs Nifty Z-Score])</f>
        <v>647</v>
      </c>
      <c r="AT540">
        <f>_xlfn.RANK.AVG(Table2[[#This Row],[6M Return vs Nifty Z-Score]],Table2[6M Return vs Nifty Z-Score])</f>
        <v>343</v>
      </c>
      <c r="AU540">
        <f>_xlfn.RANK.AVG(Table2[[#This Row],[Sharpe Ratio Z-Score]],Table2[Sharpe Ratio Z-Score])</f>
        <v>512</v>
      </c>
      <c r="AV540">
        <f>(Table2[[#This Row],[Rank 1Y]]+Table2[[#This Row],[Rank 6M]]+Table2[[#This Row],[Rank Sharpe]])/3</f>
        <v>500.66666666666669</v>
      </c>
    </row>
    <row r="541" spans="1:48" x14ac:dyDescent="0.3">
      <c r="A541" t="s">
        <v>1384</v>
      </c>
      <c r="B541" t="s">
        <v>1385</v>
      </c>
      <c r="C541" t="s">
        <v>3088</v>
      </c>
      <c r="D541" t="s">
        <v>536</v>
      </c>
      <c r="E541">
        <v>7915.5235812949904</v>
      </c>
      <c r="F541">
        <v>239.65</v>
      </c>
      <c r="G541">
        <v>-16.434865716001202</v>
      </c>
      <c r="H541">
        <f>(Table2[[#This Row],[1Y Return vs Nifty]]-AVERAGE(Table2[1Y Return vs Nifty]))/_xlfn.STDEV.P(Table2[1Y Return vs Nifty])</f>
        <v>-0.76065663445659593</v>
      </c>
      <c r="I541">
        <v>-3.0430288223230599</v>
      </c>
      <c r="J541">
        <f>(Table2[[#This Row],[1M Return vs Nifty]]-AVERAGE(Table2[1M Return vs Nifty]))/_xlfn.STDEV.P(Table2[1M Return vs Nifty])</f>
        <v>-0.25964876206196069</v>
      </c>
      <c r="K541">
        <v>-9.3809911187266692</v>
      </c>
      <c r="L541">
        <f>(Table2[[#This Row],[6M Return vs Nifty]]-AVERAGE(Table2[6M Return vs Nifty]))/_xlfn.STDEV.P(Table2[6M Return vs Nifty])</f>
        <v>-0.5895484254054757</v>
      </c>
      <c r="M541">
        <v>1.60969228305302</v>
      </c>
      <c r="N541">
        <f>(Table2[[#This Row],[1W Return vs Nifty]]-AVERAGE(Table2[1W Return vs Nifty]))/_xlfn.STDEV.P(Table2[1W Return vs Nifty])</f>
        <v>0.3990691477694428</v>
      </c>
      <c r="O541">
        <v>243.44</v>
      </c>
      <c r="P541">
        <v>238.52019491842</v>
      </c>
      <c r="Q541">
        <v>224.52927522957199</v>
      </c>
      <c r="R541">
        <v>42.595422410326897</v>
      </c>
      <c r="S541" s="1">
        <f>(Table2[[#This Row],[Close Price]]-Table2[[#This Row],[20D EMA]])/Table2[[#This Row],[20D EMA]]</f>
        <v>-1.5568517909957247E-2</v>
      </c>
      <c r="T541" s="1">
        <f>(Table2[[#This Row],[Close Price]]-Table2[[#This Row],[50D EMA]])/Table2[[#This Row],[50D EMA]]</f>
        <v>4.7367271436551724E-3</v>
      </c>
      <c r="U541" s="1">
        <f>(Table2[[#This Row],[Close Price]]-Table2[[#This Row],[200D EMA]])/Table2[[#This Row],[200D EMA]]</f>
        <v>6.7344112499217262E-2</v>
      </c>
      <c r="V541">
        <v>0.60754371345354097</v>
      </c>
      <c r="W541">
        <v>239.6</v>
      </c>
      <c r="X541">
        <v>244.8</v>
      </c>
      <c r="Y541">
        <v>238.6</v>
      </c>
      <c r="Z541">
        <v>247.9</v>
      </c>
      <c r="AA541">
        <v>233.05</v>
      </c>
      <c r="AB541">
        <v>255.4</v>
      </c>
      <c r="AC541" s="1">
        <f>(Table2[[#This Row],[Close Price]]/Table2[[#This Row],[Day Low]])-1</f>
        <v>2.0868113522531928E-4</v>
      </c>
      <c r="AD541" s="1">
        <f>(Table2[[#This Row],[Day High]]/Table2[[#This Row],[Close Price]])-1</f>
        <v>2.1489672438973484E-2</v>
      </c>
      <c r="AE541" s="1">
        <f>(Table2[[#This Row],[Close Price]]/Table2[[#This Row],[Current Week Low]])-1</f>
        <v>4.4006705783738997E-3</v>
      </c>
      <c r="AF541" s="1">
        <f>(Table2[[#This Row],[Current Week High]]/Table2[[#This Row],[Close Price]])-1</f>
        <v>3.4425203421656558E-2</v>
      </c>
      <c r="AG541" s="1">
        <f>(Table2[[#This Row],[Close Price]]/Table2[[#This Row],[Current Month Low]])-1</f>
        <v>2.8320102982192674E-2</v>
      </c>
      <c r="AH541" s="1">
        <f>(Table2[[#This Row],[Current Month High]]/Table2[[#This Row],[Close Price]])-1</f>
        <v>6.5720842895889753E-2</v>
      </c>
      <c r="AI541">
        <v>17.0874191529313</v>
      </c>
      <c r="AJ541">
        <v>18.874007936507901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0.03</v>
      </c>
      <c r="AM541" t="s">
        <v>3133</v>
      </c>
      <c r="AN541">
        <v>-6.16</v>
      </c>
      <c r="AO541" t="s">
        <v>3132</v>
      </c>
      <c r="AP541">
        <v>5.1020621276013998E-2</v>
      </c>
      <c r="AQ541">
        <f>(Table2[[#This Row],[Sharpe Ratio]]-AVERAGE(Table2[Sharpe Ratio]))/_xlfn.STDEV.P(Table2[Sharpe Ratio])</f>
        <v>-0.15894774513865959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-1.3697324192932492</v>
      </c>
      <c r="AS541">
        <f>_xlfn.RANK.AVG(Table2[[#This Row],[1Y Return vs Nifty Z-Score]],Table2[1Y Return vs Nifty Z-Score])</f>
        <v>604</v>
      </c>
      <c r="AT541">
        <f>_xlfn.RANK.AVG(Table2[[#This Row],[6M Return vs Nifty Z-Score]],Table2[6M Return vs Nifty Z-Score])</f>
        <v>509</v>
      </c>
      <c r="AU541">
        <f>_xlfn.RANK.AVG(Table2[[#This Row],[Sharpe Ratio Z-Score]],Table2[Sharpe Ratio Z-Score])</f>
        <v>389</v>
      </c>
      <c r="AV541">
        <f>(Table2[[#This Row],[Rank 1Y]]+Table2[[#This Row],[Rank 6M]]+Table2[[#This Row],[Rank Sharpe]])/3</f>
        <v>500.66666666666669</v>
      </c>
    </row>
    <row r="542" spans="1:48" x14ac:dyDescent="0.3">
      <c r="A542" t="s">
        <v>177</v>
      </c>
      <c r="B542" t="s">
        <v>178</v>
      </c>
      <c r="C542" t="s">
        <v>3087</v>
      </c>
      <c r="D542" t="s">
        <v>21</v>
      </c>
      <c r="E542">
        <v>147945.68481000001</v>
      </c>
      <c r="F542">
        <v>1512.5</v>
      </c>
      <c r="G542">
        <v>-1.3163720912266901</v>
      </c>
      <c r="H542">
        <f>(Table2[[#This Row],[1Y Return vs Nifty]]-AVERAGE(Table2[1Y Return vs Nifty]))/_xlfn.STDEV.P(Table2[1Y Return vs Nifty])</f>
        <v>-0.53319738629387292</v>
      </c>
      <c r="I542">
        <v>2.7823622811101001</v>
      </c>
      <c r="J542">
        <f>(Table2[[#This Row],[1M Return vs Nifty]]-AVERAGE(Table2[1M Return vs Nifty]))/_xlfn.STDEV.P(Table2[1M Return vs Nifty])</f>
        <v>0.29658535648105833</v>
      </c>
      <c r="K542">
        <v>2.0536954351979602</v>
      </c>
      <c r="L542">
        <f>(Table2[[#This Row],[6M Return vs Nifty]]-AVERAGE(Table2[6M Return vs Nifty]))/_xlfn.STDEV.P(Table2[6M Return vs Nifty])</f>
        <v>-0.21720171566545574</v>
      </c>
      <c r="M542">
        <v>0.78566104329644504</v>
      </c>
      <c r="N542">
        <f>(Table2[[#This Row],[1W Return vs Nifty]]-AVERAGE(Table2[1W Return vs Nifty]))/_xlfn.STDEV.P(Table2[1W Return vs Nifty])</f>
        <v>0.23971009282500652</v>
      </c>
      <c r="O542">
        <v>1495.75</v>
      </c>
      <c r="P542">
        <v>1448.73864801491</v>
      </c>
      <c r="Q542">
        <v>1325.10427168979</v>
      </c>
      <c r="R542">
        <v>54.8499123305388</v>
      </c>
      <c r="S542" s="1">
        <f>(Table2[[#This Row],[Close Price]]-Table2[[#This Row],[20D EMA]])/Table2[[#This Row],[20D EMA]]</f>
        <v>1.1198395453785726E-2</v>
      </c>
      <c r="T542" s="1">
        <f>(Table2[[#This Row],[Close Price]]-Table2[[#This Row],[50D EMA]])/Table2[[#This Row],[50D EMA]]</f>
        <v>4.4011631823626024E-2</v>
      </c>
      <c r="U542" s="1">
        <f>(Table2[[#This Row],[Close Price]]-Table2[[#This Row],[200D EMA]])/Table2[[#This Row],[200D EMA]]</f>
        <v>0.14141960924421482</v>
      </c>
      <c r="V542">
        <v>0.93074726581788003</v>
      </c>
      <c r="W542">
        <v>1504.7</v>
      </c>
      <c r="X542">
        <v>1519.3</v>
      </c>
      <c r="Y542">
        <v>1489.4</v>
      </c>
      <c r="Z542">
        <v>1524.5</v>
      </c>
      <c r="AA542">
        <v>1426.75</v>
      </c>
      <c r="AB542">
        <v>1569</v>
      </c>
      <c r="AC542" s="1">
        <f>(Table2[[#This Row],[Close Price]]/Table2[[#This Row],[Day Low]])-1</f>
        <v>5.1837575596465069E-3</v>
      </c>
      <c r="AD542" s="1">
        <f>(Table2[[#This Row],[Day High]]/Table2[[#This Row],[Close Price]])-1</f>
        <v>4.4958677685951187E-3</v>
      </c>
      <c r="AE542" s="1">
        <f>(Table2[[#This Row],[Close Price]]/Table2[[#This Row],[Current Week Low]])-1</f>
        <v>1.5509601181683763E-2</v>
      </c>
      <c r="AF542" s="1">
        <f>(Table2[[#This Row],[Current Week High]]/Table2[[#This Row],[Close Price]])-1</f>
        <v>7.9338842975207324E-3</v>
      </c>
      <c r="AG542" s="1">
        <f>(Table2[[#This Row],[Close Price]]/Table2[[#This Row],[Current Month Low]])-1</f>
        <v>6.010162957771148E-2</v>
      </c>
      <c r="AH542" s="1">
        <f>(Table2[[#This Row],[Current Month High]]/Table2[[#This Row],[Close Price]])-1</f>
        <v>3.7355371900826384E-2</v>
      </c>
      <c r="AI542">
        <v>3.73553719008263</v>
      </c>
      <c r="AJ542">
        <v>37.731639575649901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-0.02</v>
      </c>
      <c r="AM542" t="s">
        <v>3132</v>
      </c>
      <c r="AN542">
        <v>-1.1399999999999999</v>
      </c>
      <c r="AO542" t="s">
        <v>3132</v>
      </c>
      <c r="AP542">
        <v>-2.7960525523848E-2</v>
      </c>
      <c r="AQ542">
        <f>(Table2[[#This Row],[Sharpe Ratio]]-AVERAGE(Table2[Sharpe Ratio]))/_xlfn.STDEV.P(Table2[Sharpe Ratio])</f>
        <v>-1.0606757031698748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-1.2747793558231388</v>
      </c>
      <c r="AS542">
        <f>_xlfn.RANK.AVG(Table2[[#This Row],[1Y Return vs Nifty Z-Score]],Table2[1Y Return vs Nifty Z-Score])</f>
        <v>500</v>
      </c>
      <c r="AT542">
        <f>_xlfn.RANK.AVG(Table2[[#This Row],[6M Return vs Nifty Z-Score]],Table2[6M Return vs Nifty Z-Score])</f>
        <v>378</v>
      </c>
      <c r="AU542">
        <f>_xlfn.RANK.AVG(Table2[[#This Row],[Sharpe Ratio Z-Score]],Table2[Sharpe Ratio Z-Score])</f>
        <v>626</v>
      </c>
      <c r="AV542">
        <f>(Table2[[#This Row],[Rank 1Y]]+Table2[[#This Row],[Rank 6M]]+Table2[[#This Row],[Rank Sharpe]])/3</f>
        <v>501.33333333333331</v>
      </c>
    </row>
    <row r="543" spans="1:48" x14ac:dyDescent="0.3">
      <c r="A543" t="s">
        <v>631</v>
      </c>
      <c r="B543" t="s">
        <v>632</v>
      </c>
      <c r="C543" t="s">
        <v>3102</v>
      </c>
      <c r="D543" t="s">
        <v>377</v>
      </c>
      <c r="E543">
        <v>28626.53963078</v>
      </c>
      <c r="F543">
        <v>6369.65</v>
      </c>
      <c r="G543">
        <v>9.74604955251103</v>
      </c>
      <c r="H543">
        <f>(Table2[[#This Row],[1Y Return vs Nifty]]-AVERAGE(Table2[1Y Return vs Nifty]))/_xlfn.STDEV.P(Table2[1Y Return vs Nifty])</f>
        <v>-0.36676214662024137</v>
      </c>
      <c r="I543">
        <v>0.69538276171091395</v>
      </c>
      <c r="J543">
        <f>(Table2[[#This Row],[1M Return vs Nifty]]-AVERAGE(Table2[1M Return vs Nifty]))/_xlfn.STDEV.P(Table2[1M Return vs Nifty])</f>
        <v>9.7311317574692038E-2</v>
      </c>
      <c r="K543">
        <v>-5.7309815938620199</v>
      </c>
      <c r="L543">
        <f>(Table2[[#This Row],[6M Return vs Nifty]]-AVERAGE(Table2[6M Return vs Nifty]))/_xlfn.STDEV.P(Table2[6M Return vs Nifty])</f>
        <v>-0.4706934807864101</v>
      </c>
      <c r="M543">
        <v>-3.9585968997418299</v>
      </c>
      <c r="N543">
        <f>(Table2[[#This Row],[1W Return vs Nifty]]-AVERAGE(Table2[1W Return vs Nifty]))/_xlfn.STDEV.P(Table2[1W Return vs Nifty])</f>
        <v>-0.677779955778678</v>
      </c>
      <c r="O543">
        <v>6690.44</v>
      </c>
      <c r="P543">
        <v>6428.4412579370401</v>
      </c>
      <c r="Q543">
        <v>5768.6771601910796</v>
      </c>
      <c r="R543">
        <v>30.474098753091202</v>
      </c>
      <c r="S543" s="1">
        <f>(Table2[[#This Row],[Close Price]]-Table2[[#This Row],[20D EMA]])/Table2[[#This Row],[20D EMA]]</f>
        <v>-4.7947519146722781E-2</v>
      </c>
      <c r="T543" s="1">
        <f>(Table2[[#This Row],[Close Price]]-Table2[[#This Row],[50D EMA]])/Table2[[#This Row],[50D EMA]]</f>
        <v>-9.145491975127297E-3</v>
      </c>
      <c r="U543" s="1">
        <f>(Table2[[#This Row],[Close Price]]-Table2[[#This Row],[200D EMA]])/Table2[[#This Row],[200D EMA]]</f>
        <v>0.10417862243291383</v>
      </c>
      <c r="V543">
        <v>1.0077241024119801</v>
      </c>
      <c r="W543">
        <v>6290</v>
      </c>
      <c r="X543">
        <v>6456</v>
      </c>
      <c r="Y543">
        <v>6321.85</v>
      </c>
      <c r="Z543">
        <v>6620</v>
      </c>
      <c r="AA543">
        <v>6321.85</v>
      </c>
      <c r="AB543">
        <v>7196.85</v>
      </c>
      <c r="AC543" s="1">
        <f>(Table2[[#This Row],[Close Price]]/Table2[[#This Row],[Day Low]])-1</f>
        <v>1.2662957074721648E-2</v>
      </c>
      <c r="AD543" s="1">
        <f>(Table2[[#This Row],[Day High]]/Table2[[#This Row],[Close Price]])-1</f>
        <v>1.3556474845556776E-2</v>
      </c>
      <c r="AE543" s="1">
        <f>(Table2[[#This Row],[Close Price]]/Table2[[#This Row],[Current Week Low]])-1</f>
        <v>7.5610778490471375E-3</v>
      </c>
      <c r="AF543" s="1">
        <f>(Table2[[#This Row],[Current Week High]]/Table2[[#This Row],[Close Price]])-1</f>
        <v>3.9303572409786991E-2</v>
      </c>
      <c r="AG543" s="1">
        <f>(Table2[[#This Row],[Close Price]]/Table2[[#This Row],[Current Month Low]])-1</f>
        <v>7.5610778490471375E-3</v>
      </c>
      <c r="AH543" s="1">
        <f>(Table2[[#This Row],[Current Month High]]/Table2[[#This Row],[Close Price]])-1</f>
        <v>0.12986584820202074</v>
      </c>
      <c r="AI543">
        <v>12.986584820201999</v>
      </c>
      <c r="AJ543">
        <v>36.7464577071704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0.13</v>
      </c>
      <c r="AM543" t="s">
        <v>3133</v>
      </c>
      <c r="AN543">
        <v>-3.86</v>
      </c>
      <c r="AO543" t="s">
        <v>3132</v>
      </c>
      <c r="AP543">
        <v>-2.7764530782314001E-2</v>
      </c>
      <c r="AQ543">
        <f>(Table2[[#This Row],[Sharpe Ratio]]-AVERAGE(Table2[Sharpe Ratio]))/_xlfn.STDEV.P(Table2[Sharpe Ratio])</f>
        <v>-1.0584380306970231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-2.4763622963076606</v>
      </c>
      <c r="AS543">
        <f>_xlfn.RANK.AVG(Table2[[#This Row],[1Y Return vs Nifty Z-Score]],Table2[1Y Return vs Nifty Z-Score])</f>
        <v>410</v>
      </c>
      <c r="AT543">
        <f>_xlfn.RANK.AVG(Table2[[#This Row],[6M Return vs Nifty Z-Score]],Table2[6M Return vs Nifty Z-Score])</f>
        <v>472</v>
      </c>
      <c r="AU543">
        <f>_xlfn.RANK.AVG(Table2[[#This Row],[Sharpe Ratio Z-Score]],Table2[Sharpe Ratio Z-Score])</f>
        <v>623</v>
      </c>
      <c r="AV543">
        <f>(Table2[[#This Row],[Rank 1Y]]+Table2[[#This Row],[Rank 6M]]+Table2[[#This Row],[Rank Sharpe]])/3</f>
        <v>501.66666666666669</v>
      </c>
    </row>
    <row r="544" spans="1:48" x14ac:dyDescent="0.3">
      <c r="A544" t="s">
        <v>1295</v>
      </c>
      <c r="B544" t="s">
        <v>1296</v>
      </c>
      <c r="C544" t="s">
        <v>3092</v>
      </c>
      <c r="D544" t="s">
        <v>288</v>
      </c>
      <c r="E544">
        <v>8593.0828433200004</v>
      </c>
      <c r="F544">
        <v>1310.5999999999999</v>
      </c>
      <c r="G544">
        <v>-1.8794711873032399</v>
      </c>
      <c r="H544">
        <f>(Table2[[#This Row],[1Y Return vs Nifty]]-AVERAGE(Table2[1Y Return vs Nifty]))/_xlfn.STDEV.P(Table2[1Y Return vs Nifty])</f>
        <v>-0.54166926849414676</v>
      </c>
      <c r="I544">
        <v>0.915313101409301</v>
      </c>
      <c r="J544">
        <f>(Table2[[#This Row],[1M Return vs Nifty]]-AVERAGE(Table2[1M Return vs Nifty]))/_xlfn.STDEV.P(Table2[1M Return vs Nifty])</f>
        <v>0.11831123954918453</v>
      </c>
      <c r="K544">
        <v>-3.5853491960889898</v>
      </c>
      <c r="L544">
        <f>(Table2[[#This Row],[6M Return vs Nifty]]-AVERAGE(Table2[6M Return vs Nifty]))/_xlfn.STDEV.P(Table2[6M Return vs Nifty])</f>
        <v>-0.40082543850516617</v>
      </c>
      <c r="M544">
        <v>-2.2433214458198099</v>
      </c>
      <c r="N544">
        <f>(Table2[[#This Row],[1W Return vs Nifty]]-AVERAGE(Table2[1W Return vs Nifty]))/_xlfn.STDEV.P(Table2[1W Return vs Nifty])</f>
        <v>-0.34606355703249692</v>
      </c>
      <c r="O544">
        <v>1312.71</v>
      </c>
      <c r="P544">
        <v>1287.48492755336</v>
      </c>
      <c r="Q544">
        <v>1195.32083792289</v>
      </c>
      <c r="R544">
        <v>47.443887427603599</v>
      </c>
      <c r="S544" s="1">
        <f>(Table2[[#This Row],[Close Price]]-Table2[[#This Row],[20D EMA]])/Table2[[#This Row],[20D EMA]]</f>
        <v>-1.6073618697199895E-3</v>
      </c>
      <c r="T544" s="1">
        <f>(Table2[[#This Row],[Close Price]]-Table2[[#This Row],[50D EMA]])/Table2[[#This Row],[50D EMA]]</f>
        <v>1.7953664506633174E-2</v>
      </c>
      <c r="U544" s="1">
        <f>(Table2[[#This Row],[Close Price]]-Table2[[#This Row],[200D EMA]])/Table2[[#This Row],[200D EMA]]</f>
        <v>9.6442024952422531E-2</v>
      </c>
      <c r="V544">
        <v>0.94688528914038905</v>
      </c>
      <c r="W544">
        <v>1285.05</v>
      </c>
      <c r="X544">
        <v>1310.5</v>
      </c>
      <c r="Y544">
        <v>1304.0999999999999</v>
      </c>
      <c r="Z544">
        <v>1332</v>
      </c>
      <c r="AA544">
        <v>1277</v>
      </c>
      <c r="AB544">
        <v>1366</v>
      </c>
      <c r="AC544" s="1">
        <f>(Table2[[#This Row],[Close Price]]/Table2[[#This Row],[Day Low]])-1</f>
        <v>1.9882494844558618E-2</v>
      </c>
      <c r="AD544" s="1">
        <f>(Table2[[#This Row],[Day High]]/Table2[[#This Row],[Close Price]])-1</f>
        <v>-7.6300930871298078E-5</v>
      </c>
      <c r="AE544" s="1">
        <f>(Table2[[#This Row],[Close Price]]/Table2[[#This Row],[Current Week Low]])-1</f>
        <v>4.9842803465991459E-3</v>
      </c>
      <c r="AF544" s="1">
        <f>(Table2[[#This Row],[Current Week High]]/Table2[[#This Row],[Close Price]])-1</f>
        <v>1.6328399206470445E-2</v>
      </c>
      <c r="AG544" s="1">
        <f>(Table2[[#This Row],[Close Price]]/Table2[[#This Row],[Current Month Low]])-1</f>
        <v>2.631166797180895E-2</v>
      </c>
      <c r="AH544" s="1">
        <f>(Table2[[#This Row],[Current Month High]]/Table2[[#This Row],[Close Price]])-1</f>
        <v>4.2270715702731554E-2</v>
      </c>
      <c r="AI544">
        <v>26.1979246146803</v>
      </c>
      <c r="AJ544">
        <v>34.15907462381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-0.01</v>
      </c>
      <c r="AM544" t="s">
        <v>3132</v>
      </c>
      <c r="AN544">
        <v>-7.0000000000000007E-2</v>
      </c>
      <c r="AO544" t="s">
        <v>3132</v>
      </c>
      <c r="AQ544">
        <f>(Table2[[#This Row],[Sharpe Ratio]]-AVERAGE(Table2[Sharpe Ratio]))/_xlfn.STDEV.P(Table2[Sharpe Ratio])</f>
        <v>-0.74145031068490286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-1.9116973351675282</v>
      </c>
      <c r="AS544">
        <f>_xlfn.RANK.AVG(Table2[[#This Row],[1Y Return vs Nifty Z-Score]],Table2[1Y Return vs Nifty Z-Score])</f>
        <v>506</v>
      </c>
      <c r="AT544">
        <f>_xlfn.RANK.AVG(Table2[[#This Row],[6M Return vs Nifty Z-Score]],Table2[6M Return vs Nifty Z-Score])</f>
        <v>452</v>
      </c>
      <c r="AU544">
        <f>_xlfn.RANK.AVG(Table2[[#This Row],[Sharpe Ratio Z-Score]],Table2[Sharpe Ratio Z-Score])</f>
        <v>550.5</v>
      </c>
      <c r="AV544">
        <f>(Table2[[#This Row],[Rank 1Y]]+Table2[[#This Row],[Rank 6M]]+Table2[[#This Row],[Rank Sharpe]])/3</f>
        <v>502.83333333333331</v>
      </c>
    </row>
    <row r="545" spans="1:48" x14ac:dyDescent="0.3">
      <c r="A545" t="s">
        <v>145</v>
      </c>
      <c r="B545" t="s">
        <v>146</v>
      </c>
      <c r="C545" t="s">
        <v>3095</v>
      </c>
      <c r="D545" t="s">
        <v>133</v>
      </c>
      <c r="E545">
        <v>189824.58061244601</v>
      </c>
      <c r="F545">
        <v>152.06</v>
      </c>
      <c r="G545">
        <v>3.3836121312743699</v>
      </c>
      <c r="H545">
        <f>(Table2[[#This Row],[1Y Return vs Nifty]]-AVERAGE(Table2[1Y Return vs Nifty]))/_xlfn.STDEV.P(Table2[1Y Return vs Nifty])</f>
        <v>-0.4624856537522854</v>
      </c>
      <c r="I545">
        <v>-10.019488748697301</v>
      </c>
      <c r="J545">
        <f>(Table2[[#This Row],[1M Return vs Nifty]]-AVERAGE(Table2[1M Return vs Nifty]))/_xlfn.STDEV.P(Table2[1M Return vs Nifty])</f>
        <v>-0.92579202502854396</v>
      </c>
      <c r="K545">
        <v>-1.9643214731201699</v>
      </c>
      <c r="L545">
        <f>(Table2[[#This Row],[6M Return vs Nifty]]-AVERAGE(Table2[6M Return vs Nifty]))/_xlfn.STDEV.P(Table2[6M Return vs Nifty])</f>
        <v>-0.34804005289810436</v>
      </c>
      <c r="M545">
        <v>-1.96319089245897</v>
      </c>
      <c r="N545">
        <f>(Table2[[#This Row],[1W Return vs Nifty]]-AVERAGE(Table2[1W Return vs Nifty]))/_xlfn.STDEV.P(Table2[1W Return vs Nifty])</f>
        <v>-0.29188922711530502</v>
      </c>
      <c r="O545">
        <v>158.78</v>
      </c>
      <c r="P545">
        <v>163.920952787087</v>
      </c>
      <c r="Q545">
        <v>152.66670207732599</v>
      </c>
      <c r="R545">
        <v>35.929688908953999</v>
      </c>
      <c r="S545" s="1">
        <f>(Table2[[#This Row],[Close Price]]-Table2[[#This Row],[20D EMA]])/Table2[[#This Row],[20D EMA]]</f>
        <v>-4.2322710668849975E-2</v>
      </c>
      <c r="T545" s="1">
        <f>(Table2[[#This Row],[Close Price]]-Table2[[#This Row],[50D EMA]])/Table2[[#This Row],[50D EMA]]</f>
        <v>-7.2357758940633468E-2</v>
      </c>
      <c r="U545" s="1">
        <f>(Table2[[#This Row],[Close Price]]-Table2[[#This Row],[200D EMA]])/Table2[[#This Row],[200D EMA]]</f>
        <v>-3.9740301524211572E-3</v>
      </c>
      <c r="V545">
        <v>1.18005209549721</v>
      </c>
      <c r="W545">
        <v>151.36000000000001</v>
      </c>
      <c r="X545">
        <v>152.94999999999999</v>
      </c>
      <c r="Y545">
        <v>149.88</v>
      </c>
      <c r="Z545">
        <v>153.4</v>
      </c>
      <c r="AA545">
        <v>149</v>
      </c>
      <c r="AB545">
        <v>168.95</v>
      </c>
      <c r="AC545" s="1">
        <f>(Table2[[#This Row],[Close Price]]/Table2[[#This Row],[Day Low]])-1</f>
        <v>4.6247357293867086E-3</v>
      </c>
      <c r="AD545" s="1">
        <f>(Table2[[#This Row],[Day High]]/Table2[[#This Row],[Close Price]])-1</f>
        <v>5.8529527817965388E-3</v>
      </c>
      <c r="AE545" s="1">
        <f>(Table2[[#This Row],[Close Price]]/Table2[[#This Row],[Current Week Low]])-1</f>
        <v>1.4544969308780464E-2</v>
      </c>
      <c r="AF545" s="1">
        <f>(Table2[[#This Row],[Current Week High]]/Table2[[#This Row],[Close Price]])-1</f>
        <v>8.8123109298960944E-3</v>
      </c>
      <c r="AG545" s="1">
        <f>(Table2[[#This Row],[Close Price]]/Table2[[#This Row],[Current Month Low]])-1</f>
        <v>2.0536912751677905E-2</v>
      </c>
      <c r="AH545" s="1">
        <f>(Table2[[#This Row],[Current Month High]]/Table2[[#This Row],[Close Price]])-1</f>
        <v>0.11107457582533198</v>
      </c>
      <c r="AI545">
        <v>21.399447586478999</v>
      </c>
      <c r="AJ545">
        <v>32.687609075043603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-0.05</v>
      </c>
      <c r="AM545" t="s">
        <v>3132</v>
      </c>
      <c r="AN545">
        <v>-3.39</v>
      </c>
      <c r="AO545" t="s">
        <v>3132</v>
      </c>
      <c r="AP545">
        <v>-2.4973332908245001E-2</v>
      </c>
      <c r="AQ545">
        <f>(Table2[[#This Row],[Sharpe Ratio]]-AVERAGE(Table2[Sharpe Ratio]))/_xlfn.STDEV.P(Table2[Sharpe Ratio])</f>
        <v>-1.026570917323459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463</v>
      </c>
      <c r="AT545">
        <f>_xlfn.RANK.AVG(Table2[[#This Row],[6M Return vs Nifty Z-Score]],Table2[6M Return vs Nifty Z-Score])</f>
        <v>434</v>
      </c>
      <c r="AU545">
        <f>_xlfn.RANK.AVG(Table2[[#This Row],[Sharpe Ratio Z-Score]],Table2[Sharpe Ratio Z-Score])</f>
        <v>614</v>
      </c>
      <c r="AV545">
        <f>(Table2[[#This Row],[Rank 1Y]]+Table2[[#This Row],[Rank 6M]]+Table2[[#This Row],[Rank Sharpe]])/3</f>
        <v>503.66666666666669</v>
      </c>
    </row>
    <row r="546" spans="1:48" x14ac:dyDescent="0.3">
      <c r="A546" t="s">
        <v>1279</v>
      </c>
      <c r="B546" t="s">
        <v>1280</v>
      </c>
      <c r="C546" t="s">
        <v>3090</v>
      </c>
      <c r="D546" t="s">
        <v>221</v>
      </c>
      <c r="E546">
        <v>8740.7376432000001</v>
      </c>
      <c r="F546">
        <v>654.6</v>
      </c>
      <c r="G546">
        <v>-16.5254352419777</v>
      </c>
      <c r="H546">
        <f>(Table2[[#This Row],[1Y Return vs Nifty]]-AVERAGE(Table2[1Y Return vs Nifty]))/_xlfn.STDEV.P(Table2[1Y Return vs Nifty])</f>
        <v>-0.76201926203023906</v>
      </c>
      <c r="I546">
        <v>9.2415547309189403</v>
      </c>
      <c r="J546">
        <f>(Table2[[#This Row],[1M Return vs Nifty]]-AVERAGE(Table2[1M Return vs Nifty]))/_xlfn.STDEV.P(Table2[1M Return vs Nifty])</f>
        <v>0.91333763199810214</v>
      </c>
      <c r="K546">
        <v>-10.806101261292801</v>
      </c>
      <c r="L546">
        <f>(Table2[[#This Row],[6M Return vs Nifty]]-AVERAGE(Table2[6M Return vs Nifty]))/_xlfn.STDEV.P(Table2[6M Return vs Nifty])</f>
        <v>-0.63595416377873293</v>
      </c>
      <c r="M546">
        <v>3.2283357578368599</v>
      </c>
      <c r="N546">
        <f>(Table2[[#This Row],[1W Return vs Nifty]]-AVERAGE(Table2[1W Return vs Nifty]))/_xlfn.STDEV.P(Table2[1W Return vs Nifty])</f>
        <v>0.7120979287046536</v>
      </c>
      <c r="O546">
        <v>632.57000000000005</v>
      </c>
      <c r="P546">
        <v>613.91466187934202</v>
      </c>
      <c r="Q546">
        <v>607.17175045404201</v>
      </c>
      <c r="R546">
        <v>61.231833565991202</v>
      </c>
      <c r="S546" s="1">
        <f>(Table2[[#This Row],[Close Price]]-Table2[[#This Row],[20D EMA]])/Table2[[#This Row],[20D EMA]]</f>
        <v>3.482618524432074E-2</v>
      </c>
      <c r="T546" s="1">
        <f>(Table2[[#This Row],[Close Price]]-Table2[[#This Row],[50D EMA]])/Table2[[#This Row],[50D EMA]]</f>
        <v>6.62719766231194E-2</v>
      </c>
      <c r="U546" s="1">
        <f>(Table2[[#This Row],[Close Price]]-Table2[[#This Row],[200D EMA]])/Table2[[#This Row],[200D EMA]]</f>
        <v>7.8113399561971136E-2</v>
      </c>
      <c r="V546">
        <v>2.1802365520690699</v>
      </c>
      <c r="W546">
        <v>647.75</v>
      </c>
      <c r="X546">
        <v>656.4</v>
      </c>
      <c r="Y546">
        <v>648.95000000000005</v>
      </c>
      <c r="Z546">
        <v>665.45</v>
      </c>
      <c r="AA546">
        <v>622.04999999999995</v>
      </c>
      <c r="AB546">
        <v>692</v>
      </c>
      <c r="AC546" s="1">
        <f>(Table2[[#This Row],[Close Price]]/Table2[[#This Row],[Day Low]])-1</f>
        <v>1.0575067541489735E-2</v>
      </c>
      <c r="AD546" s="1">
        <f>(Table2[[#This Row],[Day High]]/Table2[[#This Row],[Close Price]])-1</f>
        <v>2.74977085242889E-3</v>
      </c>
      <c r="AE546" s="1">
        <f>(Table2[[#This Row],[Close Price]]/Table2[[#This Row],[Current Week Low]])-1</f>
        <v>8.7063718314199789E-3</v>
      </c>
      <c r="AF546" s="1">
        <f>(Table2[[#This Row],[Current Week High]]/Table2[[#This Row],[Close Price]])-1</f>
        <v>1.6575007638252481E-2</v>
      </c>
      <c r="AG546" s="1">
        <f>(Table2[[#This Row],[Close Price]]/Table2[[#This Row],[Current Month Low]])-1</f>
        <v>5.2326983361466128E-2</v>
      </c>
      <c r="AH546" s="1">
        <f>(Table2[[#This Row],[Current Month High]]/Table2[[#This Row],[Close Price]])-1</f>
        <v>5.7134127711579552E-2</v>
      </c>
      <c r="AI546">
        <v>5.7134127711579499</v>
      </c>
      <c r="AJ546">
        <v>18.672951414068098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0.05</v>
      </c>
      <c r="AM546" t="s">
        <v>3133</v>
      </c>
      <c r="AN546">
        <v>6.58</v>
      </c>
      <c r="AO546" t="s">
        <v>3133</v>
      </c>
      <c r="AP546">
        <v>5.1047114918425E-2</v>
      </c>
      <c r="AQ546">
        <f>(Table2[[#This Row],[Sharpe Ratio]]-AVERAGE(Table2[Sharpe Ratio]))/_xlfn.STDEV.P(Table2[Sharpe Ratio])</f>
        <v>-0.15864526715448168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6.8816867739302068E-2</v>
      </c>
      <c r="AS546">
        <f>_xlfn.RANK.AVG(Table2[[#This Row],[1Y Return vs Nifty Z-Score]],Table2[1Y Return vs Nifty Z-Score])</f>
        <v>605</v>
      </c>
      <c r="AT546">
        <f>_xlfn.RANK.AVG(Table2[[#This Row],[6M Return vs Nifty Z-Score]],Table2[6M Return vs Nifty Z-Score])</f>
        <v>524</v>
      </c>
      <c r="AU546">
        <f>_xlfn.RANK.AVG(Table2[[#This Row],[Sharpe Ratio Z-Score]],Table2[Sharpe Ratio Z-Score])</f>
        <v>388</v>
      </c>
      <c r="AV546">
        <f>(Table2[[#This Row],[Rank 1Y]]+Table2[[#This Row],[Rank 6M]]+Table2[[#This Row],[Rank Sharpe]])/3</f>
        <v>505.66666666666669</v>
      </c>
    </row>
    <row r="547" spans="1:48" x14ac:dyDescent="0.3">
      <c r="A547" t="s">
        <v>50</v>
      </c>
      <c r="B547" t="s">
        <v>51</v>
      </c>
      <c r="C547" t="s">
        <v>3087</v>
      </c>
      <c r="D547" t="s">
        <v>21</v>
      </c>
      <c r="E547">
        <v>428989.77329772501</v>
      </c>
      <c r="F547">
        <v>1585.25</v>
      </c>
      <c r="G547">
        <v>10.058555293236401</v>
      </c>
      <c r="H547">
        <f>(Table2[[#This Row],[1Y Return vs Nifty]]-AVERAGE(Table2[1Y Return vs Nifty]))/_xlfn.STDEV.P(Table2[1Y Return vs Nifty])</f>
        <v>-0.36206046650606344</v>
      </c>
      <c r="I547">
        <v>4.9674836412242502</v>
      </c>
      <c r="J547">
        <f>(Table2[[#This Row],[1M Return vs Nifty]]-AVERAGE(Table2[1M Return vs Nifty]))/_xlfn.STDEV.P(Table2[1M Return vs Nifty])</f>
        <v>0.50523041259348056</v>
      </c>
      <c r="K547">
        <v>-17.535066149581901</v>
      </c>
      <c r="L547">
        <f>(Table2[[#This Row],[6M Return vs Nifty]]-AVERAGE(Table2[6M Return vs Nifty]))/_xlfn.STDEV.P(Table2[6M Return vs Nifty])</f>
        <v>-0.85506886572485874</v>
      </c>
      <c r="M547">
        <v>-0.829391789904798</v>
      </c>
      <c r="N547">
        <f>(Table2[[#This Row],[1W Return vs Nifty]]-AVERAGE(Table2[1W Return vs Nifty]))/_xlfn.STDEV.P(Table2[1W Return vs Nifty])</f>
        <v>-7.2624295444440976E-2</v>
      </c>
      <c r="O547">
        <v>1580.25</v>
      </c>
      <c r="P547">
        <v>1532.32354842943</v>
      </c>
      <c r="Q547">
        <v>1447.5865633937501</v>
      </c>
      <c r="R547">
        <v>48.780382646864801</v>
      </c>
      <c r="S547" s="1">
        <f>(Table2[[#This Row],[Close Price]]-Table2[[#This Row],[20D EMA]])/Table2[[#This Row],[20D EMA]]</f>
        <v>3.1640563202024997E-3</v>
      </c>
      <c r="T547" s="1">
        <f>(Table2[[#This Row],[Close Price]]-Table2[[#This Row],[50D EMA]])/Table2[[#This Row],[50D EMA]]</f>
        <v>3.4539997525207672E-2</v>
      </c>
      <c r="U547" s="1">
        <f>(Table2[[#This Row],[Close Price]]-Table2[[#This Row],[200D EMA]])/Table2[[#This Row],[200D EMA]]</f>
        <v>9.5098586908342844E-2</v>
      </c>
      <c r="V547">
        <v>0.56345845134583605</v>
      </c>
      <c r="W547">
        <v>1577.65</v>
      </c>
      <c r="X547">
        <v>1601.1</v>
      </c>
      <c r="Y547">
        <v>1573.85</v>
      </c>
      <c r="Z547">
        <v>1600.5</v>
      </c>
      <c r="AA547">
        <v>1537</v>
      </c>
      <c r="AB547">
        <v>1655.5</v>
      </c>
      <c r="AC547" s="1">
        <f>(Table2[[#This Row],[Close Price]]/Table2[[#This Row],[Day Low]])-1</f>
        <v>4.8172915412163508E-3</v>
      </c>
      <c r="AD547" s="1">
        <f>(Table2[[#This Row],[Day High]]/Table2[[#This Row],[Close Price]])-1</f>
        <v>9.9984229616778553E-3</v>
      </c>
      <c r="AE547" s="1">
        <f>(Table2[[#This Row],[Close Price]]/Table2[[#This Row],[Current Week Low]])-1</f>
        <v>7.243384058201352E-3</v>
      </c>
      <c r="AF547" s="1">
        <f>(Table2[[#This Row],[Current Week High]]/Table2[[#This Row],[Close Price]])-1</f>
        <v>9.6199337643905203E-3</v>
      </c>
      <c r="AG547" s="1">
        <f>(Table2[[#This Row],[Close Price]]/Table2[[#This Row],[Current Month Low]])-1</f>
        <v>3.139232270657133E-2</v>
      </c>
      <c r="AH547" s="1">
        <f>(Table2[[#This Row],[Current Month High]]/Table2[[#This Row],[Close Price]])-1</f>
        <v>4.4314776849077475E-2</v>
      </c>
      <c r="AI547">
        <v>7.0714398359880102</v>
      </c>
      <c r="AJ547">
        <v>39.142455893969903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0.02</v>
      </c>
      <c r="AM547" t="s">
        <v>3133</v>
      </c>
      <c r="AN547">
        <v>-0.15</v>
      </c>
      <c r="AO547" t="s">
        <v>3132</v>
      </c>
      <c r="AP547">
        <v>1.2158789751082999E-2</v>
      </c>
      <c r="AQ547">
        <f>(Table2[[#This Row],[Sharpe Ratio]]-AVERAGE(Table2[Sharpe Ratio]))/_xlfn.STDEV.P(Table2[Sharpe Ratio])</f>
        <v>-0.60263337653532056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-1.3871565916172031</v>
      </c>
      <c r="AS547">
        <f>_xlfn.RANK.AVG(Table2[[#This Row],[1Y Return vs Nifty Z-Score]],Table2[1Y Return vs Nifty Z-Score])</f>
        <v>409</v>
      </c>
      <c r="AT547">
        <f>_xlfn.RANK.AVG(Table2[[#This Row],[6M Return vs Nifty Z-Score]],Table2[6M Return vs Nifty Z-Score])</f>
        <v>615</v>
      </c>
      <c r="AU547">
        <f>_xlfn.RANK.AVG(Table2[[#This Row],[Sharpe Ratio Z-Score]],Table2[Sharpe Ratio Z-Score])</f>
        <v>494</v>
      </c>
      <c r="AV547">
        <f>(Table2[[#This Row],[Rank 1Y]]+Table2[[#This Row],[Rank 6M]]+Table2[[#This Row],[Rank Sharpe]])/3</f>
        <v>506</v>
      </c>
    </row>
    <row r="548" spans="1:48" x14ac:dyDescent="0.3">
      <c r="A548" t="s">
        <v>1582</v>
      </c>
      <c r="B548" t="s">
        <v>1583</v>
      </c>
      <c r="C548" t="s">
        <v>3088</v>
      </c>
      <c r="D548" t="s">
        <v>536</v>
      </c>
      <c r="E548">
        <v>5850.6270629999999</v>
      </c>
      <c r="F548">
        <v>281.10000000000002</v>
      </c>
      <c r="G548">
        <v>-11.874357272977701</v>
      </c>
      <c r="H548">
        <f>(Table2[[#This Row],[1Y Return vs Nifty]]-AVERAGE(Table2[1Y Return vs Nifty]))/_xlfn.STDEV.P(Table2[1Y Return vs Nifty])</f>
        <v>-0.69204332896232257</v>
      </c>
      <c r="I548">
        <v>-2.7991334955861999</v>
      </c>
      <c r="J548">
        <f>(Table2[[#This Row],[1M Return vs Nifty]]-AVERAGE(Table2[1M Return vs Nifty]))/_xlfn.STDEV.P(Table2[1M Return vs Nifty])</f>
        <v>-0.23636055708559664</v>
      </c>
      <c r="K548">
        <v>-39.491726158928998</v>
      </c>
      <c r="L548">
        <f>(Table2[[#This Row],[6M Return vs Nifty]]-AVERAGE(Table2[6M Return vs Nifty]))/_xlfn.STDEV.P(Table2[6M Return vs Nifty])</f>
        <v>-1.5700416874813645</v>
      </c>
      <c r="M548">
        <v>-2.0417280828082398</v>
      </c>
      <c r="N548">
        <f>(Table2[[#This Row],[1W Return vs Nifty]]-AVERAGE(Table2[1W Return vs Nifty]))/_xlfn.STDEV.P(Table2[1W Return vs Nifty])</f>
        <v>-0.30707750133139916</v>
      </c>
      <c r="O548">
        <v>298.79000000000002</v>
      </c>
      <c r="P548">
        <v>305.38780615026502</v>
      </c>
      <c r="Q548">
        <v>316.127095383658</v>
      </c>
      <c r="R548">
        <v>21.5652135774498</v>
      </c>
      <c r="S548" s="1">
        <f>(Table2[[#This Row],[Close Price]]-Table2[[#This Row],[20D EMA]])/Table2[[#This Row],[20D EMA]]</f>
        <v>-5.9205462030188415E-2</v>
      </c>
      <c r="T548" s="1">
        <f>(Table2[[#This Row],[Close Price]]-Table2[[#This Row],[50D EMA]])/Table2[[#This Row],[50D EMA]]</f>
        <v>-7.9531027962243747E-2</v>
      </c>
      <c r="U548" s="1">
        <f>(Table2[[#This Row],[Close Price]]-Table2[[#This Row],[200D EMA]])/Table2[[#This Row],[200D EMA]]</f>
        <v>-0.11080067446021485</v>
      </c>
      <c r="V548">
        <v>0.60107585423084398</v>
      </c>
      <c r="W548">
        <v>282.05</v>
      </c>
      <c r="X548">
        <v>285.89999999999998</v>
      </c>
      <c r="Y548">
        <v>280.39999999999998</v>
      </c>
      <c r="Z548">
        <v>292.3</v>
      </c>
      <c r="AA548">
        <v>280.39999999999998</v>
      </c>
      <c r="AB548">
        <v>306</v>
      </c>
      <c r="AC548" s="1">
        <f>(Table2[[#This Row],[Close Price]]/Table2[[#This Row],[Day Low]])-1</f>
        <v>-3.3681971281687151E-3</v>
      </c>
      <c r="AD548" s="1">
        <f>(Table2[[#This Row],[Day High]]/Table2[[#This Row],[Close Price]])-1</f>
        <v>1.7075773745997669E-2</v>
      </c>
      <c r="AE548" s="1">
        <f>(Table2[[#This Row],[Close Price]]/Table2[[#This Row],[Current Week Low]])-1</f>
        <v>2.4964336661912334E-3</v>
      </c>
      <c r="AF548" s="1">
        <f>(Table2[[#This Row],[Current Week High]]/Table2[[#This Row],[Close Price]])-1</f>
        <v>3.9843472073995079E-2</v>
      </c>
      <c r="AG548" s="1">
        <f>(Table2[[#This Row],[Close Price]]/Table2[[#This Row],[Current Month Low]])-1</f>
        <v>2.4964336661912334E-3</v>
      </c>
      <c r="AH548" s="1">
        <f>(Table2[[#This Row],[Current Month High]]/Table2[[#This Row],[Close Price]])-1</f>
        <v>8.8580576307363934E-2</v>
      </c>
      <c r="AI548">
        <v>44.176449662041897</v>
      </c>
      <c r="AJ548">
        <v>16.200239758587902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-0.15</v>
      </c>
      <c r="AM548" t="s">
        <v>3132</v>
      </c>
      <c r="AN548">
        <v>-9.73</v>
      </c>
      <c r="AO548" t="s">
        <v>3132</v>
      </c>
      <c r="AP548">
        <v>0.106076770259889</v>
      </c>
      <c r="AQ548">
        <f>(Table2[[#This Row],[Sharpe Ratio]]-AVERAGE(Table2[Sharpe Ratio]))/_xlfn.STDEV.P(Table2[Sharpe Ratio])</f>
        <v>0.46962845072354981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578</v>
      </c>
      <c r="AT548">
        <f>_xlfn.RANK.AVG(Table2[[#This Row],[6M Return vs Nifty Z-Score]],Table2[6M Return vs Nifty Z-Score])</f>
        <v>721</v>
      </c>
      <c r="AU548">
        <f>_xlfn.RANK.AVG(Table2[[#This Row],[Sharpe Ratio Z-Score]],Table2[Sharpe Ratio Z-Score])</f>
        <v>222</v>
      </c>
      <c r="AV548">
        <f>(Table2[[#This Row],[Rank 1Y]]+Table2[[#This Row],[Rank 6M]]+Table2[[#This Row],[Rank Sharpe]])/3</f>
        <v>507</v>
      </c>
    </row>
    <row r="549" spans="1:48" x14ac:dyDescent="0.3">
      <c r="A549" t="s">
        <v>515</v>
      </c>
      <c r="B549" t="s">
        <v>516</v>
      </c>
      <c r="C549" t="s">
        <v>3099</v>
      </c>
      <c r="D549" t="s">
        <v>436</v>
      </c>
      <c r="E549">
        <v>39766.494775560001</v>
      </c>
      <c r="F549">
        <v>1432.9</v>
      </c>
      <c r="G549">
        <v>-34.362513754386903</v>
      </c>
      <c r="H549">
        <f>(Table2[[#This Row],[1Y Return vs Nifty]]-AVERAGE(Table2[1Y Return vs Nifty]))/_xlfn.STDEV.P(Table2[1Y Return vs Nifty])</f>
        <v>-1.0303798916371172</v>
      </c>
      <c r="I549">
        <v>-8.1165901652166799</v>
      </c>
      <c r="J549">
        <f>(Table2[[#This Row],[1M Return vs Nifty]]-AVERAGE(Table2[1M Return vs Nifty]))/_xlfn.STDEV.P(Table2[1M Return vs Nifty])</f>
        <v>-0.74409484839858231</v>
      </c>
      <c r="K549">
        <v>-6.5756483579674496</v>
      </c>
      <c r="L549">
        <f>(Table2[[#This Row],[6M Return vs Nifty]]-AVERAGE(Table2[6M Return vs Nifty]))/_xlfn.STDEV.P(Table2[6M Return vs Nifty])</f>
        <v>-0.49819829160551032</v>
      </c>
      <c r="M549">
        <v>-2.9286017278362699</v>
      </c>
      <c r="N549">
        <f>(Table2[[#This Row],[1W Return vs Nifty]]-AVERAGE(Table2[1W Return vs Nifty]))/_xlfn.STDEV.P(Table2[1W Return vs Nifty])</f>
        <v>-0.47858962260552057</v>
      </c>
      <c r="O549">
        <v>1470.92</v>
      </c>
      <c r="P549">
        <v>1515.2970776898901</v>
      </c>
      <c r="Q549">
        <v>1522.0572724738199</v>
      </c>
      <c r="R549">
        <v>38.431884320953102</v>
      </c>
      <c r="S549" s="1">
        <f>(Table2[[#This Row],[Close Price]]-Table2[[#This Row],[20D EMA]])/Table2[[#This Row],[20D EMA]]</f>
        <v>-2.5847768743371483E-2</v>
      </c>
      <c r="T549" s="1">
        <f>(Table2[[#This Row],[Close Price]]-Table2[[#This Row],[50D EMA]])/Table2[[#This Row],[50D EMA]]</f>
        <v>-5.4376847222266475E-2</v>
      </c>
      <c r="U549" s="1">
        <f>(Table2[[#This Row],[Close Price]]-Table2[[#This Row],[200D EMA]])/Table2[[#This Row],[200D EMA]]</f>
        <v>-5.8576818419527228E-2</v>
      </c>
      <c r="V549">
        <v>0.62971141589866797</v>
      </c>
      <c r="W549">
        <v>1410</v>
      </c>
      <c r="X549">
        <v>1444.2</v>
      </c>
      <c r="Y549">
        <v>1415</v>
      </c>
      <c r="Z549">
        <v>1447.5</v>
      </c>
      <c r="AA549">
        <v>1397</v>
      </c>
      <c r="AB549">
        <v>1506.8</v>
      </c>
      <c r="AC549" s="1">
        <f>(Table2[[#This Row],[Close Price]]/Table2[[#This Row],[Day Low]])-1</f>
        <v>1.6241134751773023E-2</v>
      </c>
      <c r="AD549" s="1">
        <f>(Table2[[#This Row],[Day High]]/Table2[[#This Row],[Close Price]])-1</f>
        <v>7.8861051015421957E-3</v>
      </c>
      <c r="AE549" s="1">
        <f>(Table2[[#This Row],[Close Price]]/Table2[[#This Row],[Current Week Low]])-1</f>
        <v>1.2650176678445257E-2</v>
      </c>
      <c r="AF549" s="1">
        <f>(Table2[[#This Row],[Current Week High]]/Table2[[#This Row],[Close Price]])-1</f>
        <v>1.0189126945355564E-2</v>
      </c>
      <c r="AG549" s="1">
        <f>(Table2[[#This Row],[Close Price]]/Table2[[#This Row],[Current Month Low]])-1</f>
        <v>2.5697924123120996E-2</v>
      </c>
      <c r="AH549" s="1">
        <f>(Table2[[#This Row],[Current Month High]]/Table2[[#This Row],[Close Price]])-1</f>
        <v>5.1573731593272276E-2</v>
      </c>
      <c r="AI549">
        <v>25.6193732989043</v>
      </c>
      <c r="AJ549">
        <v>9.8007662835249008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-0.08</v>
      </c>
      <c r="AM549" t="s">
        <v>3132</v>
      </c>
      <c r="AN549">
        <v>-1.89</v>
      </c>
      <c r="AO549" t="s">
        <v>3132</v>
      </c>
      <c r="AP549">
        <v>5.251911615642E-2</v>
      </c>
      <c r="AQ549">
        <f>(Table2[[#This Row],[Sharpe Ratio]]-AVERAGE(Table2[Sharpe Ratio]))/_xlfn.STDEV.P(Table2[Sharpe Ratio])</f>
        <v>-0.14183942519931053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669</v>
      </c>
      <c r="AT549">
        <f>_xlfn.RANK.AVG(Table2[[#This Row],[6M Return vs Nifty Z-Score]],Table2[6M Return vs Nifty Z-Score])</f>
        <v>480</v>
      </c>
      <c r="AU549">
        <f>_xlfn.RANK.AVG(Table2[[#This Row],[Sharpe Ratio Z-Score]],Table2[Sharpe Ratio Z-Score])</f>
        <v>383</v>
      </c>
      <c r="AV549">
        <f>(Table2[[#This Row],[Rank 1Y]]+Table2[[#This Row],[Rank 6M]]+Table2[[#This Row],[Rank Sharpe]])/3</f>
        <v>510.66666666666669</v>
      </c>
    </row>
    <row r="550" spans="1:48" x14ac:dyDescent="0.3">
      <c r="A550" t="s">
        <v>865</v>
      </c>
      <c r="B550" t="s">
        <v>866</v>
      </c>
      <c r="C550" t="s">
        <v>3102</v>
      </c>
      <c r="D550" t="s">
        <v>539</v>
      </c>
      <c r="E550">
        <v>17386.015414519999</v>
      </c>
      <c r="F550">
        <v>1636.3</v>
      </c>
      <c r="G550">
        <v>-8.9291131206316496</v>
      </c>
      <c r="H550">
        <f>(Table2[[#This Row],[1Y Return vs Nifty]]-AVERAGE(Table2[1Y Return vs Nifty]))/_xlfn.STDEV.P(Table2[1Y Return vs Nifty])</f>
        <v>-0.64773183621872721</v>
      </c>
      <c r="I550">
        <v>6.5058590294003604</v>
      </c>
      <c r="J550">
        <f>(Table2[[#This Row],[1M Return vs Nifty]]-AVERAGE(Table2[1M Return vs Nifty]))/_xlfn.STDEV.P(Table2[1M Return vs Nifty])</f>
        <v>0.6521213016062567</v>
      </c>
      <c r="K550">
        <v>4.6425744022857396</v>
      </c>
      <c r="L550">
        <f>(Table2[[#This Row],[6M Return vs Nifty]]-AVERAGE(Table2[6M Return vs Nifty]))/_xlfn.STDEV.P(Table2[6M Return vs Nifty])</f>
        <v>-0.13290027366576893</v>
      </c>
      <c r="M550">
        <v>-1.14275613248501</v>
      </c>
      <c r="N550">
        <f>(Table2[[#This Row],[1W Return vs Nifty]]-AVERAGE(Table2[1W Return vs Nifty]))/_xlfn.STDEV.P(Table2[1W Return vs Nifty])</f>
        <v>-0.13322569388367858</v>
      </c>
      <c r="O550">
        <v>1554.86</v>
      </c>
      <c r="P550">
        <v>1488.27286687068</v>
      </c>
      <c r="Q550">
        <v>1424.5563344669399</v>
      </c>
      <c r="R550">
        <v>64.972261431640504</v>
      </c>
      <c r="S550" s="1">
        <f>(Table2[[#This Row],[Close Price]]-Table2[[#This Row],[20D EMA]])/Table2[[#This Row],[20D EMA]]</f>
        <v>5.2377706031411224E-2</v>
      </c>
      <c r="T550" s="1">
        <f>(Table2[[#This Row],[Close Price]]-Table2[[#This Row],[50D EMA]])/Table2[[#This Row],[50D EMA]]</f>
        <v>9.9462360985300716E-2</v>
      </c>
      <c r="U550" s="1">
        <f>(Table2[[#This Row],[Close Price]]-Table2[[#This Row],[200D EMA]])/Table2[[#This Row],[200D EMA]]</f>
        <v>0.14863832367309868</v>
      </c>
      <c r="V550">
        <v>2.3090644528021298</v>
      </c>
      <c r="W550">
        <v>1608.4</v>
      </c>
      <c r="X550">
        <v>1650</v>
      </c>
      <c r="Y550">
        <v>1580.25</v>
      </c>
      <c r="Z550">
        <v>1664.55</v>
      </c>
      <c r="AA550">
        <v>1518.05</v>
      </c>
      <c r="AB550">
        <v>1690</v>
      </c>
      <c r="AC550" s="1">
        <f>(Table2[[#This Row],[Close Price]]/Table2[[#This Row],[Day Low]])-1</f>
        <v>1.7346431236010762E-2</v>
      </c>
      <c r="AD550" s="1">
        <f>(Table2[[#This Row],[Day High]]/Table2[[#This Row],[Close Price]])-1</f>
        <v>8.3725478213041438E-3</v>
      </c>
      <c r="AE550" s="1">
        <f>(Table2[[#This Row],[Close Price]]/Table2[[#This Row],[Current Week Low]])-1</f>
        <v>3.5469071349470083E-2</v>
      </c>
      <c r="AF550" s="1">
        <f>(Table2[[#This Row],[Current Week High]]/Table2[[#This Row],[Close Price]])-1</f>
        <v>1.7264560288455577E-2</v>
      </c>
      <c r="AG550" s="1">
        <f>(Table2[[#This Row],[Close Price]]/Table2[[#This Row],[Current Month Low]])-1</f>
        <v>7.7895984980731914E-2</v>
      </c>
      <c r="AH550" s="1">
        <f>(Table2[[#This Row],[Current Month High]]/Table2[[#This Row],[Close Price]])-1</f>
        <v>3.2817942920002396E-2</v>
      </c>
      <c r="AI550">
        <v>3.2817942920002299</v>
      </c>
      <c r="AJ550">
        <v>31.641190667739298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0.14000000000000001</v>
      </c>
      <c r="AM550" t="s">
        <v>3133</v>
      </c>
      <c r="AN550">
        <v>7.69</v>
      </c>
      <c r="AO550" t="s">
        <v>3133</v>
      </c>
      <c r="AP550">
        <v>-2.9108143956809E-2</v>
      </c>
      <c r="AQ550">
        <f>(Table2[[#This Row],[Sharpe Ratio]]-AVERAGE(Table2[Sharpe Ratio]))/_xlfn.STDEV.P(Table2[Sharpe Ratio])</f>
        <v>-1.0737780657979483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-1.3355145679598663</v>
      </c>
      <c r="AS550">
        <f>_xlfn.RANK.AVG(Table2[[#This Row],[1Y Return vs Nifty Z-Score]],Table2[1Y Return vs Nifty Z-Score])</f>
        <v>555</v>
      </c>
      <c r="AT550">
        <f>_xlfn.RANK.AVG(Table2[[#This Row],[6M Return vs Nifty Z-Score]],Table2[6M Return vs Nifty Z-Score])</f>
        <v>349</v>
      </c>
      <c r="AU550">
        <f>_xlfn.RANK.AVG(Table2[[#This Row],[Sharpe Ratio Z-Score]],Table2[Sharpe Ratio Z-Score])</f>
        <v>628</v>
      </c>
      <c r="AV550">
        <f>(Table2[[#This Row],[Rank 1Y]]+Table2[[#This Row],[Rank 6M]]+Table2[[#This Row],[Rank Sharpe]])/3</f>
        <v>510.66666666666669</v>
      </c>
    </row>
    <row r="551" spans="1:48" x14ac:dyDescent="0.3">
      <c r="A551" t="s">
        <v>483</v>
      </c>
      <c r="B551" t="s">
        <v>484</v>
      </c>
      <c r="C551" t="s">
        <v>3086</v>
      </c>
      <c r="D551" t="s">
        <v>171</v>
      </c>
      <c r="E551">
        <v>42604.464836250001</v>
      </c>
      <c r="F551">
        <v>618.9</v>
      </c>
      <c r="G551">
        <v>10.198463860190101</v>
      </c>
      <c r="H551">
        <f>(Table2[[#This Row],[1Y Return vs Nifty]]-AVERAGE(Table2[1Y Return vs Nifty]))/_xlfn.STDEV.P(Table2[1Y Return vs Nifty])</f>
        <v>-0.35995552812789966</v>
      </c>
      <c r="I551">
        <v>-4.8531324418709803</v>
      </c>
      <c r="J551">
        <f>(Table2[[#This Row],[1M Return vs Nifty]]-AVERAGE(Table2[1M Return vs Nifty]))/_xlfn.STDEV.P(Table2[1M Return vs Nifty])</f>
        <v>-0.43248546493971074</v>
      </c>
      <c r="K551">
        <v>-2.2047798903595002</v>
      </c>
      <c r="L551">
        <f>(Table2[[#This Row],[6M Return vs Nifty]]-AVERAGE(Table2[6M Return vs Nifty]))/_xlfn.STDEV.P(Table2[6M Return vs Nifty])</f>
        <v>-0.35587007955131661</v>
      </c>
      <c r="M551">
        <v>-7.3297308327688002</v>
      </c>
      <c r="N551">
        <f>(Table2[[#This Row],[1W Return vs Nifty]]-AVERAGE(Table2[1W Return vs Nifty]))/_xlfn.STDEV.P(Table2[1W Return vs Nifty])</f>
        <v>-1.3297221294965063</v>
      </c>
      <c r="O551">
        <v>638.77</v>
      </c>
      <c r="P551">
        <v>623.88726596117203</v>
      </c>
      <c r="Q551">
        <v>560.89788276414401</v>
      </c>
      <c r="R551">
        <v>34.6091093724269</v>
      </c>
      <c r="S551" s="1">
        <f>(Table2[[#This Row],[Close Price]]-Table2[[#This Row],[20D EMA]])/Table2[[#This Row],[20D EMA]]</f>
        <v>-3.1106658108552381E-2</v>
      </c>
      <c r="T551" s="1">
        <f>(Table2[[#This Row],[Close Price]]-Table2[[#This Row],[50D EMA]])/Table2[[#This Row],[50D EMA]]</f>
        <v>-7.9938575977962691E-3</v>
      </c>
      <c r="U551" s="1">
        <f>(Table2[[#This Row],[Close Price]]-Table2[[#This Row],[200D EMA]])/Table2[[#This Row],[200D EMA]]</f>
        <v>0.10340940662856039</v>
      </c>
      <c r="V551">
        <v>1.03645559607875</v>
      </c>
      <c r="W551">
        <v>611</v>
      </c>
      <c r="X551">
        <v>624.95000000000005</v>
      </c>
      <c r="Y551">
        <v>603.9</v>
      </c>
      <c r="Z551">
        <v>620.6</v>
      </c>
      <c r="AA551">
        <v>598.1</v>
      </c>
      <c r="AB551">
        <v>682.75</v>
      </c>
      <c r="AC551" s="1">
        <f>(Table2[[#This Row],[Close Price]]/Table2[[#This Row],[Day Low]])-1</f>
        <v>1.2929623567921489E-2</v>
      </c>
      <c r="AD551" s="1">
        <f>(Table2[[#This Row],[Day High]]/Table2[[#This Row],[Close Price]])-1</f>
        <v>9.7754079819034612E-3</v>
      </c>
      <c r="AE551" s="1">
        <f>(Table2[[#This Row],[Close Price]]/Table2[[#This Row],[Current Week Low]])-1</f>
        <v>2.483854942871333E-2</v>
      </c>
      <c r="AF551" s="1">
        <f>(Table2[[#This Row],[Current Week High]]/Table2[[#This Row],[Close Price]])-1</f>
        <v>2.746808854419136E-3</v>
      </c>
      <c r="AG551" s="1">
        <f>(Table2[[#This Row],[Close Price]]/Table2[[#This Row],[Current Month Low]])-1</f>
        <v>3.4776793178398213E-2</v>
      </c>
      <c r="AH551" s="1">
        <f>(Table2[[#This Row],[Current Month High]]/Table2[[#This Row],[Close Price]])-1</f>
        <v>0.10316690903215386</v>
      </c>
      <c r="AI551">
        <v>11.051866214251</v>
      </c>
      <c r="AJ551">
        <v>55.874574990555303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7.0000000000000007E-2</v>
      </c>
      <c r="AM551" t="s">
        <v>3133</v>
      </c>
      <c r="AN551">
        <v>-4.7</v>
      </c>
      <c r="AO551" t="s">
        <v>3132</v>
      </c>
      <c r="AP551">
        <v>-6.7757889051709999E-2</v>
      </c>
      <c r="AQ551">
        <f>(Table2[[#This Row],[Sharpe Ratio]]-AVERAGE(Table2[Sharpe Ratio]))/_xlfn.STDEV.P(Table2[Sharpe Ratio])</f>
        <v>-1.5150423058724285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-3.9930755079878617</v>
      </c>
      <c r="AS551">
        <f>_xlfn.RANK.AVG(Table2[[#This Row],[1Y Return vs Nifty Z-Score]],Table2[1Y Return vs Nifty Z-Score])</f>
        <v>407</v>
      </c>
      <c r="AT551">
        <f>_xlfn.RANK.AVG(Table2[[#This Row],[6M Return vs Nifty Z-Score]],Table2[6M Return vs Nifty Z-Score])</f>
        <v>440</v>
      </c>
      <c r="AU551">
        <f>_xlfn.RANK.AVG(Table2[[#This Row],[Sharpe Ratio Z-Score]],Table2[Sharpe Ratio Z-Score])</f>
        <v>687</v>
      </c>
      <c r="AV551">
        <f>(Table2[[#This Row],[Rank 1Y]]+Table2[[#This Row],[Rank 6M]]+Table2[[#This Row],[Rank Sharpe]])/3</f>
        <v>511.33333333333331</v>
      </c>
    </row>
    <row r="552" spans="1:48" x14ac:dyDescent="0.3">
      <c r="A552" t="s">
        <v>584</v>
      </c>
      <c r="B552" t="s">
        <v>585</v>
      </c>
      <c r="C552" t="s">
        <v>3088</v>
      </c>
      <c r="D552" t="s">
        <v>564</v>
      </c>
      <c r="E552">
        <v>32613.26436225</v>
      </c>
      <c r="F552">
        <v>4459.6499999999996</v>
      </c>
      <c r="G552">
        <v>-8.5800673976231696</v>
      </c>
      <c r="H552">
        <f>(Table2[[#This Row],[1Y Return vs Nifty]]-AVERAGE(Table2[1Y Return vs Nifty]))/_xlfn.STDEV.P(Table2[1Y Return vs Nifty])</f>
        <v>-0.64248040841775755</v>
      </c>
      <c r="I552">
        <v>3.6736596226494398</v>
      </c>
      <c r="J552">
        <f>(Table2[[#This Row],[1M Return vs Nifty]]-AVERAGE(Table2[1M Return vs Nifty]))/_xlfn.STDEV.P(Table2[1M Return vs Nifty])</f>
        <v>0.38169037043260085</v>
      </c>
      <c r="K552">
        <v>-14.209693038142399</v>
      </c>
      <c r="L552">
        <f>(Table2[[#This Row],[6M Return vs Nifty]]-AVERAGE(Table2[6M Return vs Nifty]))/_xlfn.STDEV.P(Table2[6M Return vs Nifty])</f>
        <v>-0.7467850285717138</v>
      </c>
      <c r="M552">
        <v>1.8290895353862999</v>
      </c>
      <c r="N552">
        <f>(Table2[[#This Row],[1W Return vs Nifty]]-AVERAGE(Table2[1W Return vs Nifty]))/_xlfn.STDEV.P(Table2[1W Return vs Nifty])</f>
        <v>0.44149829013978037</v>
      </c>
      <c r="O552">
        <v>4326.1400000000003</v>
      </c>
      <c r="P552">
        <v>4313.3523267168403</v>
      </c>
      <c r="Q552">
        <v>4279.02327558448</v>
      </c>
      <c r="R552">
        <v>63.048458965634403</v>
      </c>
      <c r="S552" s="1">
        <f>(Table2[[#This Row],[Close Price]]-Table2[[#This Row],[20D EMA]])/Table2[[#This Row],[20D EMA]]</f>
        <v>3.0861229641204236E-2</v>
      </c>
      <c r="T552" s="1">
        <f>(Table2[[#This Row],[Close Price]]-Table2[[#This Row],[50D EMA]])/Table2[[#This Row],[50D EMA]]</f>
        <v>3.3917394685565976E-2</v>
      </c>
      <c r="U552" s="1">
        <f>(Table2[[#This Row],[Close Price]]-Table2[[#This Row],[200D EMA]])/Table2[[#This Row],[200D EMA]]</f>
        <v>4.2212138794885973E-2</v>
      </c>
      <c r="V552">
        <v>1.0359809804690401</v>
      </c>
      <c r="W552">
        <v>4463.55</v>
      </c>
      <c r="X552">
        <v>4595</v>
      </c>
      <c r="Y552">
        <v>4375.55</v>
      </c>
      <c r="Z552">
        <v>4467.45</v>
      </c>
      <c r="AA552">
        <v>4147.7</v>
      </c>
      <c r="AB552">
        <v>4502</v>
      </c>
      <c r="AC552" s="1">
        <f>(Table2[[#This Row],[Close Price]]/Table2[[#This Row],[Day Low]])-1</f>
        <v>-8.7374399301021199E-4</v>
      </c>
      <c r="AD552" s="1">
        <f>(Table2[[#This Row],[Day High]]/Table2[[#This Row],[Close Price]])-1</f>
        <v>3.0349915352101631E-2</v>
      </c>
      <c r="AE552" s="1">
        <f>(Table2[[#This Row],[Close Price]]/Table2[[#This Row],[Current Week Low]])-1</f>
        <v>1.922044085886343E-2</v>
      </c>
      <c r="AF552" s="1">
        <f>(Table2[[#This Row],[Current Week High]]/Table2[[#This Row],[Close Price]])-1</f>
        <v>1.7490161783997316E-3</v>
      </c>
      <c r="AG552" s="1">
        <f>(Table2[[#This Row],[Close Price]]/Table2[[#This Row],[Current Month Low]])-1</f>
        <v>7.521035754755645E-2</v>
      </c>
      <c r="AH552" s="1">
        <f>(Table2[[#This Row],[Current Month High]]/Table2[[#This Row],[Close Price]])-1</f>
        <v>9.4962609173365742E-3</v>
      </c>
      <c r="AI552">
        <v>18.137073537161001</v>
      </c>
      <c r="AJ552">
        <v>21.8250607807249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-0.03</v>
      </c>
      <c r="AM552" t="s">
        <v>3132</v>
      </c>
      <c r="AN552">
        <v>4.58</v>
      </c>
      <c r="AO552" t="s">
        <v>3133</v>
      </c>
      <c r="AP552">
        <v>4.3840054021071002E-2</v>
      </c>
      <c r="AQ552">
        <f>(Table2[[#This Row],[Sharpe Ratio]]-AVERAGE(Table2[Sharpe Ratio]))/_xlfn.STDEV.P(Table2[Sharpe Ratio])</f>
        <v>-0.24092830012747204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-0.80700507654456199</v>
      </c>
      <c r="AS552">
        <f>_xlfn.RANK.AVG(Table2[[#This Row],[1Y Return vs Nifty Z-Score]],Table2[1Y Return vs Nifty Z-Score])</f>
        <v>552</v>
      </c>
      <c r="AT552">
        <f>_xlfn.RANK.AVG(Table2[[#This Row],[6M Return vs Nifty Z-Score]],Table2[6M Return vs Nifty Z-Score])</f>
        <v>575</v>
      </c>
      <c r="AU552">
        <f>_xlfn.RANK.AVG(Table2[[#This Row],[Sharpe Ratio Z-Score]],Table2[Sharpe Ratio Z-Score])</f>
        <v>408</v>
      </c>
      <c r="AV552">
        <f>(Table2[[#This Row],[Rank 1Y]]+Table2[[#This Row],[Rank 6M]]+Table2[[#This Row],[Rank Sharpe]])/3</f>
        <v>511.66666666666669</v>
      </c>
    </row>
    <row r="553" spans="1:48" x14ac:dyDescent="0.3">
      <c r="A553" t="s">
        <v>1189</v>
      </c>
      <c r="B553" t="s">
        <v>1190</v>
      </c>
      <c r="C553" t="s">
        <v>3090</v>
      </c>
      <c r="D553" t="s">
        <v>985</v>
      </c>
      <c r="E553">
        <v>9825.1087921679991</v>
      </c>
      <c r="F553">
        <v>46.16</v>
      </c>
      <c r="G553">
        <v>-22.510955851179698</v>
      </c>
      <c r="H553">
        <f>(Table2[[#This Row],[1Y Return vs Nifty]]-AVERAGE(Table2[1Y Return vs Nifty]))/_xlfn.STDEV.P(Table2[1Y Return vs Nifty])</f>
        <v>-0.85207201804030597</v>
      </c>
      <c r="I553">
        <v>-8.5380392793303397</v>
      </c>
      <c r="J553">
        <f>(Table2[[#This Row],[1M Return vs Nifty]]-AVERAGE(Table2[1M Return vs Nifty]))/_xlfn.STDEV.P(Table2[1M Return vs Nifty])</f>
        <v>-0.78433667462748413</v>
      </c>
      <c r="K553">
        <v>-12.503747504120399</v>
      </c>
      <c r="L553">
        <f>(Table2[[#This Row],[6M Return vs Nifty]]-AVERAGE(Table2[6M Return vs Nifty]))/_xlfn.STDEV.P(Table2[6M Return vs Nifty])</f>
        <v>-0.6912344716243739</v>
      </c>
      <c r="M553">
        <v>-2.4287887979065199</v>
      </c>
      <c r="N553">
        <f>(Table2[[#This Row],[1W Return vs Nifty]]-AVERAGE(Table2[1W Return vs Nifty]))/_xlfn.STDEV.P(Table2[1W Return vs Nifty])</f>
        <v>-0.38193101026195964</v>
      </c>
      <c r="O553">
        <v>47.77</v>
      </c>
      <c r="P553">
        <v>47.403370605003303</v>
      </c>
      <c r="Q553">
        <v>46.613106746231203</v>
      </c>
      <c r="R553">
        <v>39.610011292299497</v>
      </c>
      <c r="S553" s="1">
        <f>(Table2[[#This Row],[Close Price]]-Table2[[#This Row],[20D EMA]])/Table2[[#This Row],[20D EMA]]</f>
        <v>-3.3703160979694502E-2</v>
      </c>
      <c r="T553" s="1">
        <f>(Table2[[#This Row],[Close Price]]-Table2[[#This Row],[50D EMA]])/Table2[[#This Row],[50D EMA]]</f>
        <v>-2.6229582182328445E-2</v>
      </c>
      <c r="U553" s="1">
        <f>(Table2[[#This Row],[Close Price]]-Table2[[#This Row],[200D EMA]])/Table2[[#This Row],[200D EMA]]</f>
        <v>-9.7205867160493759E-3</v>
      </c>
      <c r="V553">
        <v>0.81916027877228204</v>
      </c>
      <c r="W553">
        <v>47</v>
      </c>
      <c r="X553">
        <v>48.2</v>
      </c>
      <c r="Y553">
        <v>45.14</v>
      </c>
      <c r="Z553">
        <v>46.69</v>
      </c>
      <c r="AA553">
        <v>44.18</v>
      </c>
      <c r="AB553">
        <v>51.19</v>
      </c>
      <c r="AC553" s="1">
        <f>(Table2[[#This Row],[Close Price]]/Table2[[#This Row],[Day Low]])-1</f>
        <v>-1.7872340425531985E-2</v>
      </c>
      <c r="AD553" s="1">
        <f>(Table2[[#This Row],[Day High]]/Table2[[#This Row],[Close Price]])-1</f>
        <v>4.4194107452339759E-2</v>
      </c>
      <c r="AE553" s="1">
        <f>(Table2[[#This Row],[Close Price]]/Table2[[#This Row],[Current Week Low]])-1</f>
        <v>2.2596366858661954E-2</v>
      </c>
      <c r="AF553" s="1">
        <f>(Table2[[#This Row],[Current Week High]]/Table2[[#This Row],[Close Price]])-1</f>
        <v>1.1481802426343224E-2</v>
      </c>
      <c r="AG553" s="1">
        <f>(Table2[[#This Row],[Close Price]]/Table2[[#This Row],[Current Month Low]])-1</f>
        <v>4.481665912177446E-2</v>
      </c>
      <c r="AH553" s="1">
        <f>(Table2[[#This Row],[Current Month High]]/Table2[[#This Row],[Close Price]])-1</f>
        <v>0.10896880415944543</v>
      </c>
      <c r="AI553">
        <v>24.025129982668901</v>
      </c>
      <c r="AJ553">
        <v>26.292749658002698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</v>
      </c>
      <c r="AM553" t="s">
        <v>3134</v>
      </c>
      <c r="AN553">
        <v>-8.07</v>
      </c>
      <c r="AO553" t="s">
        <v>3132</v>
      </c>
      <c r="AP553">
        <v>6.0825605330844003E-2</v>
      </c>
      <c r="AQ553">
        <f>(Table2[[#This Row],[Sharpe Ratio]]-AVERAGE(Table2[Sharpe Ratio]))/_xlfn.STDEV.P(Table2[Sharpe Ratio])</f>
        <v>-4.700421673314481E-2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-2.7565783912872681</v>
      </c>
      <c r="AS553">
        <f>_xlfn.RANK.AVG(Table2[[#This Row],[1Y Return vs Nifty Z-Score]],Table2[1Y Return vs Nifty Z-Score])</f>
        <v>627</v>
      </c>
      <c r="AT553">
        <f>_xlfn.RANK.AVG(Table2[[#This Row],[6M Return vs Nifty Z-Score]],Table2[6M Return vs Nifty Z-Score])</f>
        <v>546</v>
      </c>
      <c r="AU553">
        <f>_xlfn.RANK.AVG(Table2[[#This Row],[Sharpe Ratio Z-Score]],Table2[Sharpe Ratio Z-Score])</f>
        <v>363</v>
      </c>
      <c r="AV553">
        <f>(Table2[[#This Row],[Rank 1Y]]+Table2[[#This Row],[Rank 6M]]+Table2[[#This Row],[Rank Sharpe]])/3</f>
        <v>512</v>
      </c>
    </row>
    <row r="554" spans="1:48" x14ac:dyDescent="0.3">
      <c r="A554" t="s">
        <v>540</v>
      </c>
      <c r="B554" t="s">
        <v>541</v>
      </c>
      <c r="C554" t="s">
        <v>3088</v>
      </c>
      <c r="D554" t="s">
        <v>37</v>
      </c>
      <c r="E554">
        <v>37163.6841151349</v>
      </c>
      <c r="F554">
        <v>1076.8499999999999</v>
      </c>
      <c r="G554">
        <v>2.0076676607201498</v>
      </c>
      <c r="H554">
        <f>(Table2[[#This Row],[1Y Return vs Nifty]]-AVERAGE(Table2[1Y Return vs Nifty]))/_xlfn.STDEV.P(Table2[1Y Return vs Nifty])</f>
        <v>-0.48318687588152287</v>
      </c>
      <c r="I554">
        <v>6.1366493885183298</v>
      </c>
      <c r="J554">
        <f>(Table2[[#This Row],[1M Return vs Nifty]]-AVERAGE(Table2[1M Return vs Nifty]))/_xlfn.STDEV.P(Table2[1M Return vs Nifty])</f>
        <v>0.6168675314289086</v>
      </c>
      <c r="K554">
        <v>-0.71268124265319299</v>
      </c>
      <c r="L554">
        <f>(Table2[[#This Row],[6M Return vs Nifty]]-AVERAGE(Table2[6M Return vs Nifty]))/_xlfn.STDEV.P(Table2[6M Return vs Nifty])</f>
        <v>-0.30728300027625854</v>
      </c>
      <c r="M554">
        <v>1.6641439201671799</v>
      </c>
      <c r="N554">
        <f>(Table2[[#This Row],[1W Return vs Nifty]]-AVERAGE(Table2[1W Return vs Nifty]))/_xlfn.STDEV.P(Table2[1W Return vs Nifty])</f>
        <v>0.40959952697357743</v>
      </c>
      <c r="O554">
        <v>1070.8</v>
      </c>
      <c r="P554">
        <v>1036.68040330333</v>
      </c>
      <c r="Q554">
        <v>970.08897018853997</v>
      </c>
      <c r="R554">
        <v>48.706068446099799</v>
      </c>
      <c r="S554" s="1">
        <f>(Table2[[#This Row],[Close Price]]-Table2[[#This Row],[20D EMA]])/Table2[[#This Row],[20D EMA]]</f>
        <v>5.6499813223757512E-3</v>
      </c>
      <c r="T554" s="1">
        <f>(Table2[[#This Row],[Close Price]]-Table2[[#This Row],[50D EMA]])/Table2[[#This Row],[50D EMA]]</f>
        <v>3.8748293657979396E-2</v>
      </c>
      <c r="U554" s="1">
        <f>(Table2[[#This Row],[Close Price]]-Table2[[#This Row],[200D EMA]])/Table2[[#This Row],[200D EMA]]</f>
        <v>0.11005282308354725</v>
      </c>
      <c r="V554">
        <v>0.55010050375005504</v>
      </c>
      <c r="W554">
        <v>1070</v>
      </c>
      <c r="X554">
        <v>1082.95</v>
      </c>
      <c r="Y554">
        <v>1070</v>
      </c>
      <c r="Z554">
        <v>1105.8</v>
      </c>
      <c r="AA554">
        <v>1053.5</v>
      </c>
      <c r="AB554">
        <v>1131.95</v>
      </c>
      <c r="AC554" s="1">
        <f>(Table2[[#This Row],[Close Price]]/Table2[[#This Row],[Day Low]])-1</f>
        <v>6.4018691588785259E-3</v>
      </c>
      <c r="AD554" s="1">
        <f>(Table2[[#This Row],[Day High]]/Table2[[#This Row],[Close Price]])-1</f>
        <v>5.6646701026141777E-3</v>
      </c>
      <c r="AE554" s="1">
        <f>(Table2[[#This Row],[Close Price]]/Table2[[#This Row],[Current Week Low]])-1</f>
        <v>6.4018691588785259E-3</v>
      </c>
      <c r="AF554" s="1">
        <f>(Table2[[#This Row],[Current Week High]]/Table2[[#This Row],[Close Price]])-1</f>
        <v>2.688396712634078E-2</v>
      </c>
      <c r="AG554" s="1">
        <f>(Table2[[#This Row],[Close Price]]/Table2[[#This Row],[Current Month Low]])-1</f>
        <v>2.2164214523018533E-2</v>
      </c>
      <c r="AH554" s="1">
        <f>(Table2[[#This Row],[Current Month High]]/Table2[[#This Row],[Close Price]])-1</f>
        <v>5.1167757812137449E-2</v>
      </c>
      <c r="AI554">
        <v>5.1678506755815601</v>
      </c>
      <c r="AJ554">
        <v>31.155228061628399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0.06</v>
      </c>
      <c r="AM554" t="s">
        <v>3133</v>
      </c>
      <c r="AN554">
        <v>-1.84</v>
      </c>
      <c r="AO554" t="s">
        <v>3132</v>
      </c>
      <c r="AP554">
        <v>-3.8955754745463998E-2</v>
      </c>
      <c r="AQ554">
        <f>(Table2[[#This Row],[Sharpe Ratio]]-AVERAGE(Table2[Sharpe Ratio]))/_xlfn.STDEV.P(Table2[Sharpe Ratio])</f>
        <v>-1.1862082637341926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-0.95021108148948819</v>
      </c>
      <c r="AS554">
        <f>_xlfn.RANK.AVG(Table2[[#This Row],[1Y Return vs Nifty Z-Score]],Table2[1Y Return vs Nifty Z-Score])</f>
        <v>475</v>
      </c>
      <c r="AT554">
        <f>_xlfn.RANK.AVG(Table2[[#This Row],[6M Return vs Nifty Z-Score]],Table2[6M Return vs Nifty Z-Score])</f>
        <v>421</v>
      </c>
      <c r="AU554">
        <f>_xlfn.RANK.AVG(Table2[[#This Row],[Sharpe Ratio Z-Score]],Table2[Sharpe Ratio Z-Score])</f>
        <v>641</v>
      </c>
      <c r="AV554">
        <f>(Table2[[#This Row],[Rank 1Y]]+Table2[[#This Row],[Rank 6M]]+Table2[[#This Row],[Rank Sharpe]])/3</f>
        <v>512.33333333333337</v>
      </c>
    </row>
    <row r="555" spans="1:48" x14ac:dyDescent="0.3">
      <c r="A555" t="s">
        <v>629</v>
      </c>
      <c r="B555" t="s">
        <v>630</v>
      </c>
      <c r="C555" t="s">
        <v>3092</v>
      </c>
      <c r="D555" t="s">
        <v>288</v>
      </c>
      <c r="E555">
        <v>29050.113047850002</v>
      </c>
      <c r="F555">
        <v>1081.75</v>
      </c>
      <c r="G555">
        <v>34.847155122239997</v>
      </c>
      <c r="H555">
        <f>(Table2[[#This Row],[1Y Return vs Nifty]]-AVERAGE(Table2[1Y Return vs Nifty]))/_xlfn.STDEV.P(Table2[1Y Return vs Nifty])</f>
        <v>1.0886496336331191E-2</v>
      </c>
      <c r="I555">
        <v>-8.52981762614119</v>
      </c>
      <c r="J555">
        <f>(Table2[[#This Row],[1M Return vs Nifty]]-AVERAGE(Table2[1M Return vs Nifty]))/_xlfn.STDEV.P(Table2[1M Return vs Nifty])</f>
        <v>-0.78355163480209999</v>
      </c>
      <c r="K555">
        <v>-32.2959862398802</v>
      </c>
      <c r="L555">
        <f>(Table2[[#This Row],[6M Return vs Nifty]]-AVERAGE(Table2[6M Return vs Nifty]))/_xlfn.STDEV.P(Table2[6M Return vs Nifty])</f>
        <v>-1.335727430560772</v>
      </c>
      <c r="M555">
        <v>-5.88276429251954</v>
      </c>
      <c r="N555">
        <f>(Table2[[#This Row],[1W Return vs Nifty]]-AVERAGE(Table2[1W Return vs Nifty]))/_xlfn.STDEV.P(Table2[1W Return vs Nifty])</f>
        <v>-1.0498938787393386</v>
      </c>
      <c r="O555">
        <v>1191.79</v>
      </c>
      <c r="P555">
        <v>1230.0088204513499</v>
      </c>
      <c r="Q555">
        <v>1143.54862424834</v>
      </c>
      <c r="R555">
        <v>20.938126843878901</v>
      </c>
      <c r="S555" s="1">
        <f>(Table2[[#This Row],[Close Price]]-Table2[[#This Row],[20D EMA]])/Table2[[#This Row],[20D EMA]]</f>
        <v>-9.2331702732863979E-2</v>
      </c>
      <c r="T555" s="1">
        <f>(Table2[[#This Row],[Close Price]]-Table2[[#This Row],[50D EMA]])/Table2[[#This Row],[50D EMA]]</f>
        <v>-0.12053476201654115</v>
      </c>
      <c r="U555" s="1">
        <f>(Table2[[#This Row],[Close Price]]-Table2[[#This Row],[200D EMA]])/Table2[[#This Row],[200D EMA]]</f>
        <v>-5.4041098854856806E-2</v>
      </c>
      <c r="V555">
        <v>0.57357201061765295</v>
      </c>
      <c r="W555">
        <v>1065.25</v>
      </c>
      <c r="X555">
        <v>1097.8</v>
      </c>
      <c r="Y555">
        <v>1080</v>
      </c>
      <c r="Z555">
        <v>1129.25</v>
      </c>
      <c r="AA555">
        <v>1080</v>
      </c>
      <c r="AB555">
        <v>1253.8</v>
      </c>
      <c r="AC555" s="1">
        <f>(Table2[[#This Row],[Close Price]]/Table2[[#This Row],[Day Low]])-1</f>
        <v>1.5489321755456364E-2</v>
      </c>
      <c r="AD555" s="1">
        <f>(Table2[[#This Row],[Day High]]/Table2[[#This Row],[Close Price]])-1</f>
        <v>1.4837069563207628E-2</v>
      </c>
      <c r="AE555" s="1">
        <f>(Table2[[#This Row],[Close Price]]/Table2[[#This Row],[Current Week Low]])-1</f>
        <v>1.6203703703703276E-3</v>
      </c>
      <c r="AF555" s="1">
        <f>(Table2[[#This Row],[Current Week High]]/Table2[[#This Row],[Close Price]])-1</f>
        <v>4.3910330483013738E-2</v>
      </c>
      <c r="AG555" s="1">
        <f>(Table2[[#This Row],[Close Price]]/Table2[[#This Row],[Current Month Low]])-1</f>
        <v>1.6203703703703276E-3</v>
      </c>
      <c r="AH555" s="1">
        <f>(Table2[[#This Row],[Current Month High]]/Table2[[#This Row],[Close Price]])-1</f>
        <v>0.15904783914952625</v>
      </c>
      <c r="AI555">
        <v>39.949156459440701</v>
      </c>
      <c r="AJ555">
        <v>62.461515356311402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-0.22</v>
      </c>
      <c r="AM555" t="s">
        <v>3132</v>
      </c>
      <c r="AN555">
        <v>-10.23</v>
      </c>
      <c r="AO555" t="s">
        <v>3132</v>
      </c>
      <c r="AQ555">
        <f>(Table2[[#This Row],[Sharpe Ratio]]-AVERAGE(Table2[Sharpe Ratio]))/_xlfn.STDEV.P(Table2[Sharpe Ratio])</f>
        <v>-0.74145031068490286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292</v>
      </c>
      <c r="AT555">
        <f>_xlfn.RANK.AVG(Table2[[#This Row],[6M Return vs Nifty Z-Score]],Table2[6M Return vs Nifty Z-Score])</f>
        <v>701</v>
      </c>
      <c r="AU555">
        <f>_xlfn.RANK.AVG(Table2[[#This Row],[Sharpe Ratio Z-Score]],Table2[Sharpe Ratio Z-Score])</f>
        <v>550.5</v>
      </c>
      <c r="AV555">
        <f>(Table2[[#This Row],[Rank 1Y]]+Table2[[#This Row],[Rank 6M]]+Table2[[#This Row],[Rank Sharpe]])/3</f>
        <v>514.5</v>
      </c>
    </row>
    <row r="556" spans="1:48" x14ac:dyDescent="0.3">
      <c r="A556" t="s">
        <v>1633</v>
      </c>
      <c r="B556" t="s">
        <v>1634</v>
      </c>
      <c r="C556" t="s">
        <v>3092</v>
      </c>
      <c r="D556" t="s">
        <v>54</v>
      </c>
      <c r="E556">
        <v>5243.2748089799998</v>
      </c>
      <c r="F556">
        <v>1281.8</v>
      </c>
      <c r="G556">
        <v>-26.830830041231</v>
      </c>
      <c r="H556">
        <f>(Table2[[#This Row],[1Y Return vs Nifty]]-AVERAGE(Table2[1Y Return vs Nifty]))/_xlfn.STDEV.P(Table2[1Y Return vs Nifty])</f>
        <v>-0.91706495713950653</v>
      </c>
      <c r="I556">
        <v>-4.49207917787135</v>
      </c>
      <c r="J556">
        <f>(Table2[[#This Row],[1M Return vs Nifty]]-AVERAGE(Table2[1M Return vs Nifty]))/_xlfn.STDEV.P(Table2[1M Return vs Nifty])</f>
        <v>-0.39801050171714597</v>
      </c>
      <c r="K556">
        <v>9.5994482895003692</v>
      </c>
      <c r="L556">
        <f>(Table2[[#This Row],[6M Return vs Nifty]]-AVERAGE(Table2[6M Return vs Nifty]))/_xlfn.STDEV.P(Table2[6M Return vs Nifty])</f>
        <v>2.8509982207586375E-2</v>
      </c>
      <c r="M556">
        <v>1.8370556706013901</v>
      </c>
      <c r="N556">
        <f>(Table2[[#This Row],[1W Return vs Nifty]]-AVERAGE(Table2[1W Return vs Nifty]))/_xlfn.STDEV.P(Table2[1W Return vs Nifty])</f>
        <v>0.44303885767919954</v>
      </c>
      <c r="O556">
        <v>1310.97</v>
      </c>
      <c r="P556">
        <v>1300.8766846703099</v>
      </c>
      <c r="Q556">
        <v>1217.9342273698601</v>
      </c>
      <c r="R556">
        <v>41.296182054200301</v>
      </c>
      <c r="S556" s="1">
        <f>(Table2[[#This Row],[Close Price]]-Table2[[#This Row],[20D EMA]])/Table2[[#This Row],[20D EMA]]</f>
        <v>-2.2250699863459934E-2</v>
      </c>
      <c r="T556" s="1">
        <f>(Table2[[#This Row],[Close Price]]-Table2[[#This Row],[50D EMA]])/Table2[[#This Row],[50D EMA]]</f>
        <v>-1.4664483494178945E-2</v>
      </c>
      <c r="U556" s="1">
        <f>(Table2[[#This Row],[Close Price]]-Table2[[#This Row],[200D EMA]])/Table2[[#This Row],[200D EMA]]</f>
        <v>5.2437784565804169E-2</v>
      </c>
      <c r="V556">
        <v>0.62288669931665996</v>
      </c>
      <c r="W556">
        <v>1232</v>
      </c>
      <c r="X556">
        <v>1269.95</v>
      </c>
      <c r="Y556">
        <v>1255</v>
      </c>
      <c r="Z556">
        <v>1304.2</v>
      </c>
      <c r="AA556">
        <v>1220.2</v>
      </c>
      <c r="AB556">
        <v>1365.9</v>
      </c>
      <c r="AC556" s="1">
        <f>(Table2[[#This Row],[Close Price]]/Table2[[#This Row],[Day Low]])-1</f>
        <v>4.0422077922077859E-2</v>
      </c>
      <c r="AD556" s="1">
        <f>(Table2[[#This Row],[Day High]]/Table2[[#This Row],[Close Price]])-1</f>
        <v>-9.2448119831486375E-3</v>
      </c>
      <c r="AE556" s="1">
        <f>(Table2[[#This Row],[Close Price]]/Table2[[#This Row],[Current Week Low]])-1</f>
        <v>2.1354581673306727E-2</v>
      </c>
      <c r="AF556" s="1">
        <f>(Table2[[#This Row],[Current Week High]]/Table2[[#This Row],[Close Price]])-1</f>
        <v>1.7475425183336002E-2</v>
      </c>
      <c r="AG556" s="1">
        <f>(Table2[[#This Row],[Close Price]]/Table2[[#This Row],[Current Month Low]])-1</f>
        <v>5.0483527290608121E-2</v>
      </c>
      <c r="AH556" s="1">
        <f>(Table2[[#This Row],[Current Month High]]/Table2[[#This Row],[Close Price]])-1</f>
        <v>6.5610859728506998E-2</v>
      </c>
      <c r="AI556">
        <v>14.604462474645</v>
      </c>
      <c r="AJ556">
        <v>27.612126039125801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-0.09</v>
      </c>
      <c r="AM556" t="s">
        <v>3132</v>
      </c>
      <c r="AN556">
        <v>-1.33</v>
      </c>
      <c r="AO556" t="s">
        <v>3132</v>
      </c>
      <c r="AP556">
        <v>-9.608894176472E-3</v>
      </c>
      <c r="AQ556">
        <f>(Table2[[#This Row],[Sharpe Ratio]]-AVERAGE(Table2[Sharpe Ratio]))/_xlfn.STDEV.P(Table2[Sharpe Ratio])</f>
        <v>-0.85115508044019927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-1.6946816994100657</v>
      </c>
      <c r="AS556">
        <f>_xlfn.RANK.AVG(Table2[[#This Row],[1Y Return vs Nifty Z-Score]],Table2[1Y Return vs Nifty Z-Score])</f>
        <v>639</v>
      </c>
      <c r="AT556">
        <f>_xlfn.RANK.AVG(Table2[[#This Row],[6M Return vs Nifty Z-Score]],Table2[6M Return vs Nifty Z-Score])</f>
        <v>307</v>
      </c>
      <c r="AU556">
        <f>_xlfn.RANK.AVG(Table2[[#This Row],[Sharpe Ratio Z-Score]],Table2[Sharpe Ratio Z-Score])</f>
        <v>598</v>
      </c>
      <c r="AV556">
        <f>(Table2[[#This Row],[Rank 1Y]]+Table2[[#This Row],[Rank 6M]]+Table2[[#This Row],[Rank Sharpe]])/3</f>
        <v>514.66666666666663</v>
      </c>
    </row>
    <row r="557" spans="1:48" x14ac:dyDescent="0.3">
      <c r="A557" t="s">
        <v>131</v>
      </c>
      <c r="B557" t="s">
        <v>132</v>
      </c>
      <c r="C557" t="s">
        <v>3095</v>
      </c>
      <c r="D557" t="s">
        <v>133</v>
      </c>
      <c r="E557">
        <v>223572.76765515999</v>
      </c>
      <c r="F557">
        <v>917.35</v>
      </c>
      <c r="G557">
        <v>-10.5695529295441</v>
      </c>
      <c r="H557">
        <f>(Table2[[#This Row],[1Y Return vs Nifty]]-AVERAGE(Table2[1Y Return vs Nifty]))/_xlfn.STDEV.P(Table2[1Y Return vs Nifty])</f>
        <v>-0.67241241715835054</v>
      </c>
      <c r="I557">
        <v>-1.9761408826648299</v>
      </c>
      <c r="J557">
        <f>(Table2[[#This Row],[1M Return vs Nifty]]-AVERAGE(Table2[1M Return vs Nifty]))/_xlfn.STDEV.P(Table2[1M Return vs Nifty])</f>
        <v>-0.15777758085487686</v>
      </c>
      <c r="K557">
        <v>0.40984680116836802</v>
      </c>
      <c r="L557">
        <f>(Table2[[#This Row],[6M Return vs Nifty]]-AVERAGE(Table2[6M Return vs Nifty]))/_xlfn.STDEV.P(Table2[6M Return vs Nifty])</f>
        <v>-0.27073021662654817</v>
      </c>
      <c r="M557">
        <v>1.4426035847847201</v>
      </c>
      <c r="N557">
        <f>(Table2[[#This Row],[1W Return vs Nifty]]-AVERAGE(Table2[1W Return vs Nifty]))/_xlfn.STDEV.P(Table2[1W Return vs Nifty])</f>
        <v>0.36675593467354339</v>
      </c>
      <c r="O557">
        <v>905.14</v>
      </c>
      <c r="P557">
        <v>905.62132482624099</v>
      </c>
      <c r="Q557">
        <v>858.10920332719695</v>
      </c>
      <c r="R557">
        <v>56.344291007487499</v>
      </c>
      <c r="S557" s="1">
        <f>(Table2[[#This Row],[Close Price]]-Table2[[#This Row],[20D EMA]])/Table2[[#This Row],[20D EMA]]</f>
        <v>1.3489625914223254E-2</v>
      </c>
      <c r="T557" s="1">
        <f>(Table2[[#This Row],[Close Price]]-Table2[[#This Row],[50D EMA]])/Table2[[#This Row],[50D EMA]]</f>
        <v>1.2950970623410813E-2</v>
      </c>
      <c r="U557" s="1">
        <f>(Table2[[#This Row],[Close Price]]-Table2[[#This Row],[200D EMA]])/Table2[[#This Row],[200D EMA]]</f>
        <v>6.9036430844821695E-2</v>
      </c>
      <c r="V557">
        <v>1.09197335488152</v>
      </c>
      <c r="W557">
        <v>915.55</v>
      </c>
      <c r="X557">
        <v>927.5</v>
      </c>
      <c r="Y557">
        <v>898.1</v>
      </c>
      <c r="Z557">
        <v>926.2</v>
      </c>
      <c r="AA557">
        <v>854.15</v>
      </c>
      <c r="AB557">
        <v>957.95</v>
      </c>
      <c r="AC557" s="1">
        <f>(Table2[[#This Row],[Close Price]]/Table2[[#This Row],[Day Low]])-1</f>
        <v>1.9660313472775748E-3</v>
      </c>
      <c r="AD557" s="1">
        <f>(Table2[[#This Row],[Day High]]/Table2[[#This Row],[Close Price]])-1</f>
        <v>1.106447920640985E-2</v>
      </c>
      <c r="AE557" s="1">
        <f>(Table2[[#This Row],[Close Price]]/Table2[[#This Row],[Current Week Low]])-1</f>
        <v>2.1434138737334463E-2</v>
      </c>
      <c r="AF557" s="1">
        <f>(Table2[[#This Row],[Current Week High]]/Table2[[#This Row],[Close Price]])-1</f>
        <v>9.6473537908106088E-3</v>
      </c>
      <c r="AG557" s="1">
        <f>(Table2[[#This Row],[Close Price]]/Table2[[#This Row],[Current Month Low]])-1</f>
        <v>7.3991687642685822E-2</v>
      </c>
      <c r="AH557" s="1">
        <f>(Table2[[#This Row],[Current Month High]]/Table2[[#This Row],[Close Price]])-1</f>
        <v>4.4257916825639176E-2</v>
      </c>
      <c r="AI557">
        <v>4.5838556712268996</v>
      </c>
      <c r="AJ557">
        <v>26.8810511756569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0.09</v>
      </c>
      <c r="AM557" t="s">
        <v>3133</v>
      </c>
      <c r="AN557">
        <v>4.9000000000000004</v>
      </c>
      <c r="AO557" t="s">
        <v>3133</v>
      </c>
      <c r="AP557">
        <v>-3.5098739094449999E-3</v>
      </c>
      <c r="AQ557">
        <f>(Table2[[#This Row],[Sharpe Ratio]]-AVERAGE(Table2[Sharpe Ratio]))/_xlfn.STDEV.P(Table2[Sharpe Ratio])</f>
        <v>-0.78152255021987516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565</v>
      </c>
      <c r="AT557">
        <f>_xlfn.RANK.AVG(Table2[[#This Row],[6M Return vs Nifty Z-Score]],Table2[6M Return vs Nifty Z-Score])</f>
        <v>399</v>
      </c>
      <c r="AU557">
        <f>_xlfn.RANK.AVG(Table2[[#This Row],[Sharpe Ratio Z-Score]],Table2[Sharpe Ratio Z-Score])</f>
        <v>582</v>
      </c>
      <c r="AV557">
        <f>(Table2[[#This Row],[Rank 1Y]]+Table2[[#This Row],[Rank 6M]]+Table2[[#This Row],[Rank Sharpe]])/3</f>
        <v>515.33333333333337</v>
      </c>
    </row>
    <row r="558" spans="1:48" x14ac:dyDescent="0.3">
      <c r="A558" t="s">
        <v>764</v>
      </c>
      <c r="B558" t="s">
        <v>765</v>
      </c>
      <c r="C558" t="s">
        <v>3096</v>
      </c>
      <c r="D558" t="s">
        <v>482</v>
      </c>
      <c r="E558">
        <v>20682.257532187999</v>
      </c>
      <c r="F558">
        <v>171.46</v>
      </c>
      <c r="G558">
        <v>-38.502002057940103</v>
      </c>
      <c r="H558">
        <f>(Table2[[#This Row],[1Y Return vs Nifty]]-AVERAGE(Table2[1Y Return vs Nifty]))/_xlfn.STDEV.P(Table2[1Y Return vs Nifty])</f>
        <v>-1.092658907038603</v>
      </c>
      <c r="I558">
        <v>5.9750900806175604</v>
      </c>
      <c r="J558">
        <f>(Table2[[#This Row],[1M Return vs Nifty]]-AVERAGE(Table2[1M Return vs Nifty]))/_xlfn.STDEV.P(Table2[1M Return vs Nifty])</f>
        <v>0.60144113384855669</v>
      </c>
      <c r="K558">
        <v>0.28016057962187602</v>
      </c>
      <c r="L558">
        <f>(Table2[[#This Row],[6M Return vs Nifty]]-AVERAGE(Table2[6M Return vs Nifty]))/_xlfn.STDEV.P(Table2[6M Return vs Nifty])</f>
        <v>-0.2749531778475427</v>
      </c>
      <c r="M558">
        <v>-1.5866490321286699</v>
      </c>
      <c r="N558">
        <f>(Table2[[#This Row],[1W Return vs Nifty]]-AVERAGE(Table2[1W Return vs Nifty]))/_xlfn.STDEV.P(Table2[1W Return vs Nifty])</f>
        <v>-0.219069955085057</v>
      </c>
      <c r="O558">
        <v>175.06</v>
      </c>
      <c r="P558">
        <v>171.24656193736701</v>
      </c>
      <c r="Q558">
        <v>171.00507754401801</v>
      </c>
      <c r="R558">
        <v>36.5057112572213</v>
      </c>
      <c r="S558" s="1">
        <f>(Table2[[#This Row],[Close Price]]-Table2[[#This Row],[20D EMA]])/Table2[[#This Row],[20D EMA]]</f>
        <v>-2.056437792756766E-2</v>
      </c>
      <c r="T558" s="1">
        <f>(Table2[[#This Row],[Close Price]]-Table2[[#This Row],[50D EMA]])/Table2[[#This Row],[50D EMA]]</f>
        <v>1.2463786730566144E-3</v>
      </c>
      <c r="U558" s="1">
        <f>(Table2[[#This Row],[Close Price]]-Table2[[#This Row],[200D EMA]])/Table2[[#This Row],[200D EMA]]</f>
        <v>2.6602862471431584E-3</v>
      </c>
      <c r="V558">
        <v>1.4125620600231401</v>
      </c>
      <c r="W558">
        <v>170.5</v>
      </c>
      <c r="X558">
        <v>173</v>
      </c>
      <c r="Y558">
        <v>167.92</v>
      </c>
      <c r="Z558">
        <v>172.9</v>
      </c>
      <c r="AA558">
        <v>167</v>
      </c>
      <c r="AB558">
        <v>188.57</v>
      </c>
      <c r="AC558" s="1">
        <f>(Table2[[#This Row],[Close Price]]/Table2[[#This Row],[Day Low]])-1</f>
        <v>5.6304985337243263E-3</v>
      </c>
      <c r="AD558" s="1">
        <f>(Table2[[#This Row],[Day High]]/Table2[[#This Row],[Close Price]])-1</f>
        <v>8.9816866907732607E-3</v>
      </c>
      <c r="AE558" s="1">
        <f>(Table2[[#This Row],[Close Price]]/Table2[[#This Row],[Current Week Low]])-1</f>
        <v>2.1081467365412276E-2</v>
      </c>
      <c r="AF558" s="1">
        <f>(Table2[[#This Row],[Current Week High]]/Table2[[#This Row],[Close Price]])-1</f>
        <v>8.398460282281528E-3</v>
      </c>
      <c r="AG558" s="1">
        <f>(Table2[[#This Row],[Close Price]]/Table2[[#This Row],[Current Month Low]])-1</f>
        <v>2.6706586826347412E-2</v>
      </c>
      <c r="AH558" s="1">
        <f>(Table2[[#This Row],[Current Month High]]/Table2[[#This Row],[Close Price]])-1</f>
        <v>9.9790038492942879E-2</v>
      </c>
      <c r="AI558">
        <v>32.684007931879101</v>
      </c>
      <c r="AJ558">
        <v>20.534270650263601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0.02</v>
      </c>
      <c r="AM558" t="s">
        <v>3133</v>
      </c>
      <c r="AN558">
        <v>-4.3899999999999997</v>
      </c>
      <c r="AO558" t="s">
        <v>3132</v>
      </c>
      <c r="AP558">
        <v>2.5240908187554999E-2</v>
      </c>
      <c r="AQ558">
        <f>(Table2[[#This Row],[Sharpe Ratio]]-AVERAGE(Table2[Sharpe Ratio]))/_xlfn.STDEV.P(Table2[Sharpe Ratio])</f>
        <v>-0.45327479638789953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-1.4385157025105455</v>
      </c>
      <c r="AS558">
        <f>_xlfn.RANK.AVG(Table2[[#This Row],[1Y Return vs Nifty Z-Score]],Table2[1Y Return vs Nifty Z-Score])</f>
        <v>686</v>
      </c>
      <c r="AT558">
        <f>_xlfn.RANK.AVG(Table2[[#This Row],[6M Return vs Nifty Z-Score]],Table2[6M Return vs Nifty Z-Score])</f>
        <v>404</v>
      </c>
      <c r="AU558">
        <f>_xlfn.RANK.AVG(Table2[[#This Row],[Sharpe Ratio Z-Score]],Table2[Sharpe Ratio Z-Score])</f>
        <v>461</v>
      </c>
      <c r="AV558">
        <f>(Table2[[#This Row],[Rank 1Y]]+Table2[[#This Row],[Rank 6M]]+Table2[[#This Row],[Rank Sharpe]])/3</f>
        <v>517</v>
      </c>
    </row>
    <row r="559" spans="1:48" x14ac:dyDescent="0.3">
      <c r="A559" t="s">
        <v>1872</v>
      </c>
      <c r="B559" t="s">
        <v>1873</v>
      </c>
      <c r="C559" t="s">
        <v>3099</v>
      </c>
      <c r="D559" t="s">
        <v>302</v>
      </c>
      <c r="E559">
        <v>3739.4700734399999</v>
      </c>
      <c r="F559">
        <v>1191.2</v>
      </c>
      <c r="G559">
        <v>-20.903815939772599</v>
      </c>
      <c r="H559">
        <f>(Table2[[#This Row],[1Y Return vs Nifty]]-AVERAGE(Table2[1Y Return vs Nifty]))/_xlfn.STDEV.P(Table2[1Y Return vs Nifty])</f>
        <v>-0.82789243738804263</v>
      </c>
      <c r="I559">
        <v>14.4212872784544</v>
      </c>
      <c r="J559">
        <f>(Table2[[#This Row],[1M Return vs Nifty]]-AVERAGE(Table2[1M Return vs Nifty]))/_xlfn.STDEV.P(Table2[1M Return vs Nifty])</f>
        <v>1.4079214147365673</v>
      </c>
      <c r="K559">
        <v>11.689014600817099</v>
      </c>
      <c r="L559">
        <f>(Table2[[#This Row],[6M Return vs Nifty]]-AVERAGE(Table2[6M Return vs Nifty]))/_xlfn.STDEV.P(Table2[6M Return vs Nifty])</f>
        <v>9.6552349362402132E-2</v>
      </c>
      <c r="M559">
        <v>5.8218176059572198</v>
      </c>
      <c r="N559">
        <f>(Table2[[#This Row],[1W Return vs Nifty]]-AVERAGE(Table2[1W Return vs Nifty]))/_xlfn.STDEV.P(Table2[1W Return vs Nifty])</f>
        <v>1.2136502927316544</v>
      </c>
      <c r="O559">
        <v>1109.05</v>
      </c>
      <c r="P559">
        <v>1036.4534657731999</v>
      </c>
      <c r="Q559">
        <v>1020.69502038487</v>
      </c>
      <c r="R559">
        <v>69.973993157022605</v>
      </c>
      <c r="S559" s="1">
        <f>(Table2[[#This Row],[Close Price]]-Table2[[#This Row],[20D EMA]])/Table2[[#This Row],[20D EMA]]</f>
        <v>7.4072404309995121E-2</v>
      </c>
      <c r="T559" s="1">
        <f>(Table2[[#This Row],[Close Price]]-Table2[[#This Row],[50D EMA]])/Table2[[#This Row],[50D EMA]]</f>
        <v>0.14930388998348168</v>
      </c>
      <c r="U559" s="1">
        <f>(Table2[[#This Row],[Close Price]]-Table2[[#This Row],[200D EMA]])/Table2[[#This Row],[200D EMA]]</f>
        <v>0.16704791951550657</v>
      </c>
      <c r="V559">
        <v>1.4752388652272701</v>
      </c>
      <c r="W559">
        <v>1166.2</v>
      </c>
      <c r="X559">
        <v>1204.7</v>
      </c>
      <c r="Y559">
        <v>1150</v>
      </c>
      <c r="Z559">
        <v>1200</v>
      </c>
      <c r="AA559">
        <v>1085.05</v>
      </c>
      <c r="AB559">
        <v>1209.7</v>
      </c>
      <c r="AC559" s="1">
        <f>(Table2[[#This Row],[Close Price]]/Table2[[#This Row],[Day Low]])-1</f>
        <v>2.1437146287086373E-2</v>
      </c>
      <c r="AD559" s="1">
        <f>(Table2[[#This Row],[Day High]]/Table2[[#This Row],[Close Price]])-1</f>
        <v>1.1333109469442659E-2</v>
      </c>
      <c r="AE559" s="1">
        <f>(Table2[[#This Row],[Close Price]]/Table2[[#This Row],[Current Week Low]])-1</f>
        <v>3.5826086956521674E-2</v>
      </c>
      <c r="AF559" s="1">
        <f>(Table2[[#This Row],[Current Week High]]/Table2[[#This Row],[Close Price]])-1</f>
        <v>7.3875083948957698E-3</v>
      </c>
      <c r="AG559" s="1">
        <f>(Table2[[#This Row],[Close Price]]/Table2[[#This Row],[Current Month Low]])-1</f>
        <v>9.7829593106308455E-2</v>
      </c>
      <c r="AH559" s="1">
        <f>(Table2[[#This Row],[Current Month High]]/Table2[[#This Row],[Close Price]])-1</f>
        <v>1.5530557421087998E-2</v>
      </c>
      <c r="AI559">
        <v>5.5238415043653299</v>
      </c>
      <c r="AJ559">
        <v>58.478015033592698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0.28000000000000003</v>
      </c>
      <c r="AM559" t="s">
        <v>3133</v>
      </c>
      <c r="AN559">
        <v>12.72</v>
      </c>
      <c r="AO559" t="s">
        <v>3133</v>
      </c>
      <c r="AP559">
        <v>-4.0274920401208003E-2</v>
      </c>
      <c r="AQ559">
        <f>(Table2[[#This Row],[Sharpe Ratio]]-AVERAGE(Table2[Sharpe Ratio]))/_xlfn.STDEV.P(Table2[Sharpe Ratio])</f>
        <v>-1.2012691814500773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0.68896243799250367</v>
      </c>
      <c r="AS559">
        <f>_xlfn.RANK.AVG(Table2[[#This Row],[1Y Return vs Nifty Z-Score]],Table2[1Y Return vs Nifty Z-Score])</f>
        <v>620</v>
      </c>
      <c r="AT559">
        <f>_xlfn.RANK.AVG(Table2[[#This Row],[6M Return vs Nifty Z-Score]],Table2[6M Return vs Nifty Z-Score])</f>
        <v>288</v>
      </c>
      <c r="AU559">
        <f>_xlfn.RANK.AVG(Table2[[#This Row],[Sharpe Ratio Z-Score]],Table2[Sharpe Ratio Z-Score])</f>
        <v>643</v>
      </c>
      <c r="AV559">
        <f>(Table2[[#This Row],[Rank 1Y]]+Table2[[#This Row],[Rank 6M]]+Table2[[#This Row],[Rank Sharpe]])/3</f>
        <v>517</v>
      </c>
    </row>
    <row r="560" spans="1:48" x14ac:dyDescent="0.3">
      <c r="A560" t="s">
        <v>426</v>
      </c>
      <c r="B560" t="s">
        <v>427</v>
      </c>
      <c r="C560" t="s">
        <v>3089</v>
      </c>
      <c r="D560" t="s">
        <v>27</v>
      </c>
      <c r="E560">
        <v>53772.375</v>
      </c>
      <c r="F560">
        <v>1886.75</v>
      </c>
      <c r="G560">
        <v>-14.6995388372295</v>
      </c>
      <c r="H560">
        <f>(Table2[[#This Row],[1Y Return vs Nifty]]-AVERAGE(Table2[1Y Return vs Nifty]))/_xlfn.STDEV.P(Table2[1Y Return vs Nifty])</f>
        <v>-0.73454846806393637</v>
      </c>
      <c r="I560">
        <v>1.3697203861194001</v>
      </c>
      <c r="J560">
        <f>(Table2[[#This Row],[1M Return vs Nifty]]-AVERAGE(Table2[1M Return vs Nifty]))/_xlfn.STDEV.P(Table2[1M Return vs Nifty])</f>
        <v>0.1617000577387972</v>
      </c>
      <c r="K560">
        <v>-3.2507467014079898</v>
      </c>
      <c r="L560">
        <f>(Table2[[#This Row],[6M Return vs Nifty]]-AVERAGE(Table2[6M Return vs Nifty]))/_xlfn.STDEV.P(Table2[6M Return vs Nifty])</f>
        <v>-0.38992980639686747</v>
      </c>
      <c r="M560">
        <v>-1.9658888339480001</v>
      </c>
      <c r="N560">
        <f>(Table2[[#This Row],[1W Return vs Nifty]]-AVERAGE(Table2[1W Return vs Nifty]))/_xlfn.STDEV.P(Table2[1W Return vs Nifty])</f>
        <v>-0.29241098088536133</v>
      </c>
      <c r="O560">
        <v>1877.74</v>
      </c>
      <c r="P560">
        <v>1860.6277148753099</v>
      </c>
      <c r="Q560">
        <v>1793.0113603259399</v>
      </c>
      <c r="R560">
        <v>51.287915124614102</v>
      </c>
      <c r="S560" s="1">
        <f>(Table2[[#This Row],[Close Price]]-Table2[[#This Row],[20D EMA]])/Table2[[#This Row],[20D EMA]]</f>
        <v>4.7983213863474128E-3</v>
      </c>
      <c r="T560" s="1">
        <f>(Table2[[#This Row],[Close Price]]-Table2[[#This Row],[50D EMA]])/Table2[[#This Row],[50D EMA]]</f>
        <v>1.4039501247803695E-2</v>
      </c>
      <c r="U560" s="1">
        <f>(Table2[[#This Row],[Close Price]]-Table2[[#This Row],[200D EMA]])/Table2[[#This Row],[200D EMA]]</f>
        <v>5.2280003210364467E-2</v>
      </c>
      <c r="V560">
        <v>1.31632309385343</v>
      </c>
      <c r="W560">
        <v>1870.25</v>
      </c>
      <c r="X560">
        <v>1889.45</v>
      </c>
      <c r="Y560">
        <v>1852.5</v>
      </c>
      <c r="Z560">
        <v>1900.15</v>
      </c>
      <c r="AA560">
        <v>1835.55</v>
      </c>
      <c r="AB560">
        <v>2005.85</v>
      </c>
      <c r="AC560" s="1">
        <f>(Table2[[#This Row],[Close Price]]/Table2[[#This Row],[Day Low]])-1</f>
        <v>8.8223499532147365E-3</v>
      </c>
      <c r="AD560" s="1">
        <f>(Table2[[#This Row],[Day High]]/Table2[[#This Row],[Close Price]])-1</f>
        <v>1.4310321982244911E-3</v>
      </c>
      <c r="AE560" s="1">
        <f>(Table2[[#This Row],[Close Price]]/Table2[[#This Row],[Current Week Low]])-1</f>
        <v>1.8488529014844879E-2</v>
      </c>
      <c r="AF560" s="1">
        <f>(Table2[[#This Row],[Current Week High]]/Table2[[#This Row],[Close Price]])-1</f>
        <v>7.1021597985954088E-3</v>
      </c>
      <c r="AG560" s="1">
        <f>(Table2[[#This Row],[Close Price]]/Table2[[#This Row],[Current Month Low]])-1</f>
        <v>2.7893546893301702E-2</v>
      </c>
      <c r="AH560" s="1">
        <f>(Table2[[#This Row],[Current Month High]]/Table2[[#This Row],[Close Price]])-1</f>
        <v>6.3124420299456752E-2</v>
      </c>
      <c r="AI560">
        <v>10.488936001060001</v>
      </c>
      <c r="AJ560">
        <v>22.246339251004201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-0.05</v>
      </c>
      <c r="AM560" t="s">
        <v>3132</v>
      </c>
      <c r="AN560">
        <v>3.03</v>
      </c>
      <c r="AO560" t="s">
        <v>3133</v>
      </c>
      <c r="AP560">
        <v>8.0239934358989993E-3</v>
      </c>
      <c r="AQ560">
        <f>(Table2[[#This Row],[Sharpe Ratio]]-AVERAGE(Table2[Sharpe Ratio]))/_xlfn.STDEV.P(Table2[Sharpe Ratio])</f>
        <v>-0.64984035679877217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-1.90502955440614</v>
      </c>
      <c r="AS560">
        <f>_xlfn.RANK.AVG(Table2[[#This Row],[1Y Return vs Nifty Z-Score]],Table2[1Y Return vs Nifty Z-Score])</f>
        <v>596</v>
      </c>
      <c r="AT560">
        <f>_xlfn.RANK.AVG(Table2[[#This Row],[6M Return vs Nifty Z-Score]],Table2[6M Return vs Nifty Z-Score])</f>
        <v>447</v>
      </c>
      <c r="AU560">
        <f>_xlfn.RANK.AVG(Table2[[#This Row],[Sharpe Ratio Z-Score]],Table2[Sharpe Ratio Z-Score])</f>
        <v>510</v>
      </c>
      <c r="AV560">
        <f>(Table2[[#This Row],[Rank 1Y]]+Table2[[#This Row],[Rank 6M]]+Table2[[#This Row],[Rank Sharpe]])/3</f>
        <v>517.66666666666663</v>
      </c>
    </row>
    <row r="561" spans="1:48" x14ac:dyDescent="0.3">
      <c r="A561" t="s">
        <v>713</v>
      </c>
      <c r="B561" t="s">
        <v>714</v>
      </c>
      <c r="C561" t="s">
        <v>3102</v>
      </c>
      <c r="D561" t="s">
        <v>168</v>
      </c>
      <c r="E561">
        <v>23144.310814274999</v>
      </c>
      <c r="F561">
        <v>7861.05</v>
      </c>
      <c r="G561">
        <v>-9.2835082801799693</v>
      </c>
      <c r="H561">
        <f>(Table2[[#This Row],[1Y Return vs Nifty]]-AVERAGE(Table2[1Y Return vs Nifty]))/_xlfn.STDEV.P(Table2[1Y Return vs Nifty])</f>
        <v>-0.6530637468272863</v>
      </c>
      <c r="I561">
        <v>17.768793287874701</v>
      </c>
      <c r="J561">
        <f>(Table2[[#This Row],[1M Return vs Nifty]]-AVERAGE(Table2[1M Return vs Nifty]))/_xlfn.STDEV.P(Table2[1M Return vs Nifty])</f>
        <v>1.7275561004437641</v>
      </c>
      <c r="K561">
        <v>11.005424029512399</v>
      </c>
      <c r="L561">
        <f>(Table2[[#This Row],[6M Return vs Nifty]]-AVERAGE(Table2[6M Return vs Nifty]))/_xlfn.STDEV.P(Table2[6M Return vs Nifty])</f>
        <v>7.4292648684621473E-2</v>
      </c>
      <c r="M561">
        <v>3.0211614585304498</v>
      </c>
      <c r="N561">
        <f>(Table2[[#This Row],[1W Return vs Nifty]]-AVERAGE(Table2[1W Return vs Nifty]))/_xlfn.STDEV.P(Table2[1W Return vs Nifty])</f>
        <v>0.67203257808032757</v>
      </c>
      <c r="O561">
        <v>7582.58</v>
      </c>
      <c r="P561">
        <v>7049.76746841575</v>
      </c>
      <c r="Q561">
        <v>6629.9431815879798</v>
      </c>
      <c r="R561">
        <v>59.646897575021001</v>
      </c>
      <c r="S561" s="1">
        <f>(Table2[[#This Row],[Close Price]]-Table2[[#This Row],[20D EMA]])/Table2[[#This Row],[20D EMA]]</f>
        <v>3.672496696375116E-2</v>
      </c>
      <c r="T561" s="1">
        <f>(Table2[[#This Row],[Close Price]]-Table2[[#This Row],[50D EMA]])/Table2[[#This Row],[50D EMA]]</f>
        <v>0.1150793320799508</v>
      </c>
      <c r="U561" s="1">
        <f>(Table2[[#This Row],[Close Price]]-Table2[[#This Row],[200D EMA]])/Table2[[#This Row],[200D EMA]]</f>
        <v>0.18568889426246188</v>
      </c>
      <c r="V561">
        <v>1.2999756490419401</v>
      </c>
      <c r="W561">
        <v>7645</v>
      </c>
      <c r="X561">
        <v>7950</v>
      </c>
      <c r="Y561">
        <v>7846.05</v>
      </c>
      <c r="Z561">
        <v>8128</v>
      </c>
      <c r="AA561">
        <v>7610.05</v>
      </c>
      <c r="AB561">
        <v>8133.9</v>
      </c>
      <c r="AC561" s="1">
        <f>(Table2[[#This Row],[Close Price]]/Table2[[#This Row],[Day Low]])-1</f>
        <v>2.8260300850228903E-2</v>
      </c>
      <c r="AD561" s="1">
        <f>(Table2[[#This Row],[Day High]]/Table2[[#This Row],[Close Price]])-1</f>
        <v>1.1315282309615204E-2</v>
      </c>
      <c r="AE561" s="1">
        <f>(Table2[[#This Row],[Close Price]]/Table2[[#This Row],[Current Week Low]])-1</f>
        <v>1.9117900089853368E-3</v>
      </c>
      <c r="AF561" s="1">
        <f>(Table2[[#This Row],[Current Week High]]/Table2[[#This Row],[Close Price]])-1</f>
        <v>3.3958567875792545E-2</v>
      </c>
      <c r="AG561" s="1">
        <f>(Table2[[#This Row],[Close Price]]/Table2[[#This Row],[Current Month Low]])-1</f>
        <v>3.2982700507881102E-2</v>
      </c>
      <c r="AH561" s="1">
        <f>(Table2[[#This Row],[Current Month High]]/Table2[[#This Row],[Close Price]])-1</f>
        <v>3.4709103745682812E-2</v>
      </c>
      <c r="AI561">
        <v>3.4709103745682799</v>
      </c>
      <c r="AJ561">
        <v>51.908750978289198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0.31</v>
      </c>
      <c r="AM561" t="s">
        <v>3133</v>
      </c>
      <c r="AN561">
        <v>7.69</v>
      </c>
      <c r="AO561" t="s">
        <v>3133</v>
      </c>
      <c r="AP561">
        <v>-8.3426458171995996E-2</v>
      </c>
      <c r="AQ561">
        <f>(Table2[[#This Row],[Sharpe Ratio]]-AVERAGE(Table2[Sharpe Ratio]))/_xlfn.STDEV.P(Table2[Sharpe Ratio])</f>
        <v>-1.6939304001907944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0.12688718019063228</v>
      </c>
      <c r="AS561">
        <f>_xlfn.RANK.AVG(Table2[[#This Row],[1Y Return vs Nifty Z-Score]],Table2[1Y Return vs Nifty Z-Score])</f>
        <v>559</v>
      </c>
      <c r="AT561">
        <f>_xlfn.RANK.AVG(Table2[[#This Row],[6M Return vs Nifty Z-Score]],Table2[6M Return vs Nifty Z-Score])</f>
        <v>293</v>
      </c>
      <c r="AU561">
        <f>_xlfn.RANK.AVG(Table2[[#This Row],[Sharpe Ratio Z-Score]],Table2[Sharpe Ratio Z-Score])</f>
        <v>704</v>
      </c>
      <c r="AV561">
        <f>(Table2[[#This Row],[Rank 1Y]]+Table2[[#This Row],[Rank 6M]]+Table2[[#This Row],[Rank Sharpe]])/3</f>
        <v>518.66666666666663</v>
      </c>
    </row>
    <row r="562" spans="1:48" x14ac:dyDescent="0.3">
      <c r="A562" t="s">
        <v>1951</v>
      </c>
      <c r="B562" t="s">
        <v>1952</v>
      </c>
      <c r="C562" t="s">
        <v>3087</v>
      </c>
      <c r="D562" t="s">
        <v>21</v>
      </c>
      <c r="E562">
        <v>3406.415304225</v>
      </c>
      <c r="F562">
        <v>577.04999999999995</v>
      </c>
      <c r="G562">
        <v>-14.3887028886819</v>
      </c>
      <c r="H562">
        <f>(Table2[[#This Row],[1Y Return vs Nifty]]-AVERAGE(Table2[1Y Return vs Nifty]))/_xlfn.STDEV.P(Table2[1Y Return vs Nifty])</f>
        <v>-0.72987191014002217</v>
      </c>
      <c r="I562">
        <v>-12.9290086859948</v>
      </c>
      <c r="J562">
        <f>(Table2[[#This Row],[1M Return vs Nifty]]-AVERAGE(Table2[1M Return vs Nifty]))/_xlfn.STDEV.P(Table2[1M Return vs Nifty])</f>
        <v>-1.2036058625839718</v>
      </c>
      <c r="K562">
        <v>-19.305418028190498</v>
      </c>
      <c r="L562">
        <f>(Table2[[#This Row],[6M Return vs Nifty]]-AVERAGE(Table2[6M Return vs Nifty]))/_xlfn.STDEV.P(Table2[6M Return vs Nifty])</f>
        <v>-0.91271668090311808</v>
      </c>
      <c r="M562">
        <v>-0.959108096273672</v>
      </c>
      <c r="N562">
        <f>(Table2[[#This Row],[1W Return vs Nifty]]-AVERAGE(Table2[1W Return vs Nifty]))/_xlfn.STDEV.P(Table2[1W Return vs Nifty])</f>
        <v>-9.7710077386316402E-2</v>
      </c>
      <c r="O562">
        <v>600.36</v>
      </c>
      <c r="P562">
        <v>607.23351649075403</v>
      </c>
      <c r="Q562">
        <v>595.42584895890502</v>
      </c>
      <c r="R562">
        <v>42.200461828406603</v>
      </c>
      <c r="S562" s="1">
        <f>(Table2[[#This Row],[Close Price]]-Table2[[#This Row],[20D EMA]])/Table2[[#This Row],[20D EMA]]</f>
        <v>-3.8826703977613529E-2</v>
      </c>
      <c r="T562" s="1">
        <f>(Table2[[#This Row],[Close Price]]-Table2[[#This Row],[50D EMA]])/Table2[[#This Row],[50D EMA]]</f>
        <v>-4.9706604907427995E-2</v>
      </c>
      <c r="U562" s="1">
        <f>(Table2[[#This Row],[Close Price]]-Table2[[#This Row],[200D EMA]])/Table2[[#This Row],[200D EMA]]</f>
        <v>-3.0861691663260873E-2</v>
      </c>
      <c r="V562">
        <v>0.751852088029481</v>
      </c>
      <c r="W562">
        <v>570.04999999999995</v>
      </c>
      <c r="X562">
        <v>582</v>
      </c>
      <c r="Y562">
        <v>550.6</v>
      </c>
      <c r="Z562">
        <v>594</v>
      </c>
      <c r="AA562">
        <v>543</v>
      </c>
      <c r="AB562">
        <v>660.9</v>
      </c>
      <c r="AC562" s="1">
        <f>(Table2[[#This Row],[Close Price]]/Table2[[#This Row],[Day Low]])-1</f>
        <v>1.2279624594333738E-2</v>
      </c>
      <c r="AD562" s="1">
        <f>(Table2[[#This Row],[Day High]]/Table2[[#This Row],[Close Price]])-1</f>
        <v>8.5781128151807273E-3</v>
      </c>
      <c r="AE562" s="1">
        <f>(Table2[[#This Row],[Close Price]]/Table2[[#This Row],[Current Week Low]])-1</f>
        <v>4.8038503450780867E-2</v>
      </c>
      <c r="AF562" s="1">
        <f>(Table2[[#This Row],[Current Week High]]/Table2[[#This Row],[Close Price]])-1</f>
        <v>2.9373537821679285E-2</v>
      </c>
      <c r="AG562" s="1">
        <f>(Table2[[#This Row],[Close Price]]/Table2[[#This Row],[Current Month Low]])-1</f>
        <v>6.2707182320441923E-2</v>
      </c>
      <c r="AH562" s="1">
        <f>(Table2[[#This Row],[Current Month High]]/Table2[[#This Row],[Close Price]])-1</f>
        <v>0.14530803223290878</v>
      </c>
      <c r="AI562">
        <v>37.1631574386968</v>
      </c>
      <c r="AJ562">
        <v>28.233333333333299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-0.13</v>
      </c>
      <c r="AM562" t="s">
        <v>3132</v>
      </c>
      <c r="AN562">
        <v>-8.27</v>
      </c>
      <c r="AO562" t="s">
        <v>3132</v>
      </c>
      <c r="AP562">
        <v>6.7851448194243005E-2</v>
      </c>
      <c r="AQ562">
        <f>(Table2[[#This Row],[Sharpe Ratio]]-AVERAGE(Table2[Sharpe Ratio]))/_xlfn.STDEV.P(Table2[Sharpe Ratio])</f>
        <v>3.3209849475780359E-2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593</v>
      </c>
      <c r="AT562">
        <f>_xlfn.RANK.AVG(Table2[[#This Row],[6M Return vs Nifty Z-Score]],Table2[6M Return vs Nifty Z-Score])</f>
        <v>629</v>
      </c>
      <c r="AU562">
        <f>_xlfn.RANK.AVG(Table2[[#This Row],[Sharpe Ratio Z-Score]],Table2[Sharpe Ratio Z-Score])</f>
        <v>337</v>
      </c>
      <c r="AV562">
        <f>(Table2[[#This Row],[Rank 1Y]]+Table2[[#This Row],[Rank 6M]]+Table2[[#This Row],[Rank Sharpe]])/3</f>
        <v>519.66666666666663</v>
      </c>
    </row>
    <row r="563" spans="1:48" x14ac:dyDescent="0.3">
      <c r="A563" t="s">
        <v>175</v>
      </c>
      <c r="B563" t="s">
        <v>176</v>
      </c>
      <c r="C563" t="s">
        <v>3088</v>
      </c>
      <c r="D563" t="s">
        <v>37</v>
      </c>
      <c r="E563">
        <v>151093.277002394</v>
      </c>
      <c r="F563">
        <v>702.45</v>
      </c>
      <c r="G563">
        <v>-14.3017830020808</v>
      </c>
      <c r="H563">
        <f>(Table2[[#This Row],[1Y Return vs Nifty]]-AVERAGE(Table2[1Y Return vs Nifty]))/_xlfn.STDEV.P(Table2[1Y Return vs Nifty])</f>
        <v>-0.72856419175568021</v>
      </c>
      <c r="I563">
        <v>11.4305912357006</v>
      </c>
      <c r="J563">
        <f>(Table2[[#This Row],[1M Return vs Nifty]]-AVERAGE(Table2[1M Return vs Nifty]))/_xlfn.STDEV.P(Table2[1M Return vs Nifty])</f>
        <v>1.1223565234469737</v>
      </c>
      <c r="K563">
        <v>9.0656848516459707</v>
      </c>
      <c r="L563">
        <f>(Table2[[#This Row],[6M Return vs Nifty]]-AVERAGE(Table2[6M Return vs Nifty]))/_xlfn.STDEV.P(Table2[6M Return vs Nifty])</f>
        <v>1.1129089523965475E-2</v>
      </c>
      <c r="M563">
        <v>-6.6569506852664301E-2</v>
      </c>
      <c r="N563">
        <f>(Table2[[#This Row],[1W Return vs Nifty]]-AVERAGE(Table2[1W Return vs Nifty]))/_xlfn.STDEV.P(Table2[1W Return vs Nifty])</f>
        <v>7.4897585101806011E-2</v>
      </c>
      <c r="O563">
        <v>681.42</v>
      </c>
      <c r="P563">
        <v>644.71065047143895</v>
      </c>
      <c r="Q563">
        <v>615.729175645895</v>
      </c>
      <c r="R563">
        <v>58.367126272740997</v>
      </c>
      <c r="S563" s="1">
        <f>(Table2[[#This Row],[Close Price]]-Table2[[#This Row],[20D EMA]])/Table2[[#This Row],[20D EMA]]</f>
        <v>3.0862023421678389E-2</v>
      </c>
      <c r="T563" s="1">
        <f>(Table2[[#This Row],[Close Price]]-Table2[[#This Row],[50D EMA]])/Table2[[#This Row],[50D EMA]]</f>
        <v>8.9558547677690295E-2</v>
      </c>
      <c r="U563" s="1">
        <f>(Table2[[#This Row],[Close Price]]-Table2[[#This Row],[200D EMA]])/Table2[[#This Row],[200D EMA]]</f>
        <v>0.14084248040241978</v>
      </c>
      <c r="V563">
        <v>0.91287061549476001</v>
      </c>
      <c r="W563">
        <v>693.5</v>
      </c>
      <c r="X563">
        <v>707.3</v>
      </c>
      <c r="Y563">
        <v>692.2</v>
      </c>
      <c r="Z563">
        <v>713.65</v>
      </c>
      <c r="AA563">
        <v>677.3</v>
      </c>
      <c r="AB563">
        <v>722.5</v>
      </c>
      <c r="AC563" s="1">
        <f>(Table2[[#This Row],[Close Price]]/Table2[[#This Row],[Day Low]])-1</f>
        <v>1.2905551550108196E-2</v>
      </c>
      <c r="AD563" s="1">
        <f>(Table2[[#This Row],[Day High]]/Table2[[#This Row],[Close Price]])-1</f>
        <v>6.9044060075449387E-3</v>
      </c>
      <c r="AE563" s="1">
        <f>(Table2[[#This Row],[Close Price]]/Table2[[#This Row],[Current Week Low]])-1</f>
        <v>1.4807859000288914E-2</v>
      </c>
      <c r="AF563" s="1">
        <f>(Table2[[#This Row],[Current Week High]]/Table2[[#This Row],[Close Price]])-1</f>
        <v>1.5944195316392573E-2</v>
      </c>
      <c r="AG563" s="1">
        <f>(Table2[[#This Row],[Close Price]]/Table2[[#This Row],[Current Month Low]])-1</f>
        <v>3.7132732910084343E-2</v>
      </c>
      <c r="AH563" s="1">
        <f>(Table2[[#This Row],[Current Month High]]/Table2[[#This Row],[Close Price]])-1</f>
        <v>2.8542956794077812E-2</v>
      </c>
      <c r="AI563">
        <v>2.8542956794077798</v>
      </c>
      <c r="AJ563">
        <v>37.358232303480598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0.17</v>
      </c>
      <c r="AM563" t="s">
        <v>3133</v>
      </c>
      <c r="AN563">
        <v>2.83</v>
      </c>
      <c r="AO563" t="s">
        <v>3133</v>
      </c>
      <c r="AP563">
        <v>-4.8518087509027003E-2</v>
      </c>
      <c r="AQ563">
        <f>(Table2[[#This Row],[Sharpe Ratio]]-AVERAGE(Table2[Sharpe Ratio]))/_xlfn.STDEV.P(Table2[Sharpe Ratio])</f>
        <v>-1.2953814417174441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-0.81556243540037887</v>
      </c>
      <c r="AS563">
        <f>_xlfn.RANK.AVG(Table2[[#This Row],[1Y Return vs Nifty Z-Score]],Table2[1Y Return vs Nifty Z-Score])</f>
        <v>592</v>
      </c>
      <c r="AT563">
        <f>_xlfn.RANK.AVG(Table2[[#This Row],[6M Return vs Nifty Z-Score]],Table2[6M Return vs Nifty Z-Score])</f>
        <v>312</v>
      </c>
      <c r="AU563">
        <f>_xlfn.RANK.AVG(Table2[[#This Row],[Sharpe Ratio Z-Score]],Table2[Sharpe Ratio Z-Score])</f>
        <v>657</v>
      </c>
      <c r="AV563">
        <f>(Table2[[#This Row],[Rank 1Y]]+Table2[[#This Row],[Rank 6M]]+Table2[[#This Row],[Rank Sharpe]])/3</f>
        <v>520.33333333333337</v>
      </c>
    </row>
    <row r="564" spans="1:48" x14ac:dyDescent="0.3">
      <c r="A564" t="s">
        <v>2168</v>
      </c>
      <c r="B564" t="s">
        <v>2169</v>
      </c>
      <c r="C564" t="s">
        <v>3087</v>
      </c>
      <c r="D564" t="s">
        <v>293</v>
      </c>
      <c r="E564">
        <v>2631.6490769099901</v>
      </c>
      <c r="F564">
        <v>1763.1</v>
      </c>
      <c r="G564">
        <v>1.86307208076071</v>
      </c>
      <c r="H564">
        <f>(Table2[[#This Row],[1Y Return vs Nifty]]-AVERAGE(Table2[1Y Return vs Nifty]))/_xlfn.STDEV.P(Table2[1Y Return vs Nifty])</f>
        <v>-0.48536233083897523</v>
      </c>
      <c r="I564">
        <v>-1.0890124834849999</v>
      </c>
      <c r="J564">
        <f>(Table2[[#This Row],[1M Return vs Nifty]]-AVERAGE(Table2[1M Return vs Nifty]))/_xlfn.STDEV.P(Table2[1M Return vs Nifty])</f>
        <v>-7.3070635966410974E-2</v>
      </c>
      <c r="K564">
        <v>-17.344073648708299</v>
      </c>
      <c r="L564">
        <f>(Table2[[#This Row],[6M Return vs Nifty]]-AVERAGE(Table2[6M Return vs Nifty]))/_xlfn.STDEV.P(Table2[6M Return vs Nifty])</f>
        <v>-0.84884959342999244</v>
      </c>
      <c r="M564">
        <v>0.39691076003237802</v>
      </c>
      <c r="N564">
        <f>(Table2[[#This Row],[1W Return vs Nifty]]-AVERAGE(Table2[1W Return vs Nifty]))/_xlfn.STDEV.P(Table2[1W Return vs Nifty])</f>
        <v>0.16452983901734222</v>
      </c>
      <c r="O564">
        <v>1790.57</v>
      </c>
      <c r="P564">
        <v>1774.9883653484801</v>
      </c>
      <c r="Q564">
        <v>1679.98144860053</v>
      </c>
      <c r="R564">
        <v>43.2906407480762</v>
      </c>
      <c r="S564" s="1">
        <f>(Table2[[#This Row],[Close Price]]-Table2[[#This Row],[20D EMA]])/Table2[[#This Row],[20D EMA]]</f>
        <v>-1.5341483438234767E-2</v>
      </c>
      <c r="T564" s="1">
        <f>(Table2[[#This Row],[Close Price]]-Table2[[#This Row],[50D EMA]])/Table2[[#This Row],[50D EMA]]</f>
        <v>-6.6977145205941516E-3</v>
      </c>
      <c r="U564" s="1">
        <f>(Table2[[#This Row],[Close Price]]-Table2[[#This Row],[200D EMA]])/Table2[[#This Row],[200D EMA]]</f>
        <v>4.9475874551299287E-2</v>
      </c>
      <c r="V564">
        <v>1.2098190606863299</v>
      </c>
      <c r="W564">
        <v>1762.3</v>
      </c>
      <c r="X564">
        <v>1773.4</v>
      </c>
      <c r="Y564">
        <v>1759.95</v>
      </c>
      <c r="Z564">
        <v>1784.8</v>
      </c>
      <c r="AA564">
        <v>1695</v>
      </c>
      <c r="AB564">
        <v>1851.4</v>
      </c>
      <c r="AC564" s="1">
        <f>(Table2[[#This Row],[Close Price]]/Table2[[#This Row],[Day Low]])-1</f>
        <v>4.5395222152855297E-4</v>
      </c>
      <c r="AD564" s="1">
        <f>(Table2[[#This Row],[Day High]]/Table2[[#This Row],[Close Price]])-1</f>
        <v>5.8419828710793986E-3</v>
      </c>
      <c r="AE564" s="1">
        <f>(Table2[[#This Row],[Close Price]]/Table2[[#This Row],[Current Week Low]])-1</f>
        <v>1.789823574533278E-3</v>
      </c>
      <c r="AF564" s="1">
        <f>(Table2[[#This Row],[Current Week High]]/Table2[[#This Row],[Close Price]])-1</f>
        <v>1.2307866825477909E-2</v>
      </c>
      <c r="AG564" s="1">
        <f>(Table2[[#This Row],[Close Price]]/Table2[[#This Row],[Current Month Low]])-1</f>
        <v>4.0176991150442376E-2</v>
      </c>
      <c r="AH564" s="1">
        <f>(Table2[[#This Row],[Current Month High]]/Table2[[#This Row],[Close Price]])-1</f>
        <v>5.0082241506437697E-2</v>
      </c>
      <c r="AI564">
        <v>20.6624695139243</v>
      </c>
      <c r="AJ564">
        <v>34.5877862595419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-7.0000000000000007E-2</v>
      </c>
      <c r="AM564" t="s">
        <v>3132</v>
      </c>
      <c r="AN564">
        <v>-6.81</v>
      </c>
      <c r="AO564" t="s">
        <v>3132</v>
      </c>
      <c r="AP564">
        <v>2.0675293851832002E-2</v>
      </c>
      <c r="AQ564">
        <f>(Table2[[#This Row],[Sharpe Ratio]]-AVERAGE(Table2[Sharpe Ratio]))/_xlfn.STDEV.P(Table2[Sharpe Ratio])</f>
        <v>-0.50540042711015098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-1.7481531483281876</v>
      </c>
      <c r="AS564">
        <f>_xlfn.RANK.AVG(Table2[[#This Row],[1Y Return vs Nifty Z-Score]],Table2[1Y Return vs Nifty Z-Score])</f>
        <v>477</v>
      </c>
      <c r="AT564">
        <f>_xlfn.RANK.AVG(Table2[[#This Row],[6M Return vs Nifty Z-Score]],Table2[6M Return vs Nifty Z-Score])</f>
        <v>614</v>
      </c>
      <c r="AU564">
        <f>_xlfn.RANK.AVG(Table2[[#This Row],[Sharpe Ratio Z-Score]],Table2[Sharpe Ratio Z-Score])</f>
        <v>471</v>
      </c>
      <c r="AV564">
        <f>(Table2[[#This Row],[Rank 1Y]]+Table2[[#This Row],[Rank 6M]]+Table2[[#This Row],[Rank Sharpe]])/3</f>
        <v>520.66666666666663</v>
      </c>
    </row>
    <row r="565" spans="1:48" x14ac:dyDescent="0.3">
      <c r="A565" t="s">
        <v>662</v>
      </c>
      <c r="B565" t="s">
        <v>663</v>
      </c>
      <c r="C565" t="s">
        <v>3102</v>
      </c>
      <c r="D565" t="s">
        <v>168</v>
      </c>
      <c r="E565">
        <v>26707.3744041299</v>
      </c>
      <c r="F565">
        <v>1048.3499999999999</v>
      </c>
      <c r="G565">
        <v>-20.6548847382265</v>
      </c>
      <c r="H565">
        <f>(Table2[[#This Row],[1Y Return vs Nifty]]-AVERAGE(Table2[1Y Return vs Nifty]))/_xlfn.STDEV.P(Table2[1Y Return vs Nifty])</f>
        <v>-0.82414724257212968</v>
      </c>
      <c r="I565">
        <v>-1.5545836884928199</v>
      </c>
      <c r="J565">
        <f>(Table2[[#This Row],[1M Return vs Nifty]]-AVERAGE(Table2[1M Return vs Nifty]))/_xlfn.STDEV.P(Table2[1M Return vs Nifty])</f>
        <v>-0.11752543466377491</v>
      </c>
      <c r="K565">
        <v>-1.8205173913820201</v>
      </c>
      <c r="L565">
        <f>(Table2[[#This Row],[6M Return vs Nifty]]-AVERAGE(Table2[6M Return vs Nifty]))/_xlfn.STDEV.P(Table2[6M Return vs Nifty])</f>
        <v>-0.34335737301616154</v>
      </c>
      <c r="M565">
        <v>-3.1505489016653199</v>
      </c>
      <c r="N565">
        <f>(Table2[[#This Row],[1W Return vs Nifty]]-AVERAGE(Table2[1W Return vs Nifty]))/_xlfn.STDEV.P(Table2[1W Return vs Nifty])</f>
        <v>-0.52151189322166158</v>
      </c>
      <c r="O565">
        <v>1064.8800000000001</v>
      </c>
      <c r="P565">
        <v>1074.3734690143799</v>
      </c>
      <c r="Q565">
        <v>1059.12163884293</v>
      </c>
      <c r="R565">
        <v>44.133294517373102</v>
      </c>
      <c r="S565" s="1">
        <f>(Table2[[#This Row],[Close Price]]-Table2[[#This Row],[20D EMA]])/Table2[[#This Row],[20D EMA]]</f>
        <v>-1.552287581699365E-2</v>
      </c>
      <c r="T565" s="1">
        <f>(Table2[[#This Row],[Close Price]]-Table2[[#This Row],[50D EMA]])/Table2[[#This Row],[50D EMA]]</f>
        <v>-2.4221995204566697E-2</v>
      </c>
      <c r="U565" s="1">
        <f>(Table2[[#This Row],[Close Price]]-Table2[[#This Row],[200D EMA]])/Table2[[#This Row],[200D EMA]]</f>
        <v>-1.0170351022851251E-2</v>
      </c>
      <c r="V565">
        <v>0.79572369048998604</v>
      </c>
      <c r="W565">
        <v>1038.05</v>
      </c>
      <c r="X565">
        <v>1050</v>
      </c>
      <c r="Y565">
        <v>1030.5999999999999</v>
      </c>
      <c r="Z565">
        <v>1056</v>
      </c>
      <c r="AA565">
        <v>1027.1500000000001</v>
      </c>
      <c r="AB565">
        <v>1133</v>
      </c>
      <c r="AC565" s="1">
        <f>(Table2[[#This Row],[Close Price]]/Table2[[#This Row],[Day Low]])-1</f>
        <v>9.9224507490005553E-3</v>
      </c>
      <c r="AD565" s="1">
        <f>(Table2[[#This Row],[Day High]]/Table2[[#This Row],[Close Price]])-1</f>
        <v>1.5739018457576748E-3</v>
      </c>
      <c r="AE565" s="1">
        <f>(Table2[[#This Row],[Close Price]]/Table2[[#This Row],[Current Week Low]])-1</f>
        <v>1.7222976906656307E-2</v>
      </c>
      <c r="AF565" s="1">
        <f>(Table2[[#This Row],[Current Week High]]/Table2[[#This Row],[Close Price]])-1</f>
        <v>7.2971812848763307E-3</v>
      </c>
      <c r="AG565" s="1">
        <f>(Table2[[#This Row],[Close Price]]/Table2[[#This Row],[Current Month Low]])-1</f>
        <v>2.0639633938567714E-2</v>
      </c>
      <c r="AH565" s="1">
        <f>(Table2[[#This Row],[Current Month High]]/Table2[[#This Row],[Close Price]])-1</f>
        <v>8.0745934086898563E-2</v>
      </c>
      <c r="AI565">
        <v>28.678399389516802</v>
      </c>
      <c r="AJ565">
        <v>12.3633440514469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-0.05</v>
      </c>
      <c r="AM565" t="s">
        <v>3132</v>
      </c>
      <c r="AN565">
        <v>0.06</v>
      </c>
      <c r="AO565" t="s">
        <v>3133</v>
      </c>
      <c r="AP565">
        <v>3.353112777999E-3</v>
      </c>
      <c r="AQ565">
        <f>(Table2[[#This Row],[Sharpe Ratio]]-AVERAGE(Table2[Sharpe Ratio]))/_xlfn.STDEV.P(Table2[Sharpe Ratio])</f>
        <v>-0.70316781339456602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619</v>
      </c>
      <c r="AT565">
        <f>_xlfn.RANK.AVG(Table2[[#This Row],[6M Return vs Nifty Z-Score]],Table2[6M Return vs Nifty Z-Score])</f>
        <v>431</v>
      </c>
      <c r="AU565">
        <f>_xlfn.RANK.AVG(Table2[[#This Row],[Sharpe Ratio Z-Score]],Table2[Sharpe Ratio Z-Score])</f>
        <v>522</v>
      </c>
      <c r="AV565">
        <f>(Table2[[#This Row],[Rank 1Y]]+Table2[[#This Row],[Rank 6M]]+Table2[[#This Row],[Rank Sharpe]])/3</f>
        <v>524</v>
      </c>
    </row>
    <row r="566" spans="1:48" x14ac:dyDescent="0.3">
      <c r="A566" t="s">
        <v>2035</v>
      </c>
      <c r="B566" t="s">
        <v>2036</v>
      </c>
      <c r="C566" t="s">
        <v>3092</v>
      </c>
      <c r="D566" t="s">
        <v>196</v>
      </c>
      <c r="E566">
        <v>3020.7398913649999</v>
      </c>
      <c r="F566">
        <v>192.67</v>
      </c>
      <c r="G566">
        <v>-3.4898128608551899</v>
      </c>
      <c r="H566">
        <f>(Table2[[#This Row],[1Y Return vs Nifty]]-AVERAGE(Table2[1Y Return vs Nifty]))/_xlfn.STDEV.P(Table2[1Y Return vs Nifty])</f>
        <v>-0.56589701997799802</v>
      </c>
      <c r="I566">
        <v>17.003959061638199</v>
      </c>
      <c r="J566">
        <f>(Table2[[#This Row],[1M Return vs Nifty]]-AVERAGE(Table2[1M Return vs Nifty]))/_xlfn.STDEV.P(Table2[1M Return vs Nifty])</f>
        <v>1.6545263443109148</v>
      </c>
      <c r="K566">
        <v>-11.547855276584601</v>
      </c>
      <c r="L566">
        <f>(Table2[[#This Row],[6M Return vs Nifty]]-AVERAGE(Table2[6M Return vs Nifty]))/_xlfn.STDEV.P(Table2[6M Return vs Nifty])</f>
        <v>-0.66010783565490316</v>
      </c>
      <c r="M566">
        <v>0.55179754621091803</v>
      </c>
      <c r="N566">
        <f>(Table2[[#This Row],[1W Return vs Nifty]]-AVERAGE(Table2[1W Return vs Nifty]))/_xlfn.STDEV.P(Table2[1W Return vs Nifty])</f>
        <v>0.19448332946520988</v>
      </c>
      <c r="O566">
        <v>182.81</v>
      </c>
      <c r="P566">
        <v>181.12033746770501</v>
      </c>
      <c r="Q566">
        <v>184.104270897926</v>
      </c>
      <c r="R566">
        <v>60.231822810399002</v>
      </c>
      <c r="S566" s="1">
        <f>(Table2[[#This Row],[Close Price]]-Table2[[#This Row],[20D EMA]])/Table2[[#This Row],[20D EMA]]</f>
        <v>5.3935780318363248E-2</v>
      </c>
      <c r="T566" s="1">
        <f>(Table2[[#This Row],[Close Price]]-Table2[[#This Row],[50D EMA]])/Table2[[#This Row],[50D EMA]]</f>
        <v>6.3767894283845161E-2</v>
      </c>
      <c r="U566" s="1">
        <f>(Table2[[#This Row],[Close Price]]-Table2[[#This Row],[200D EMA]])/Table2[[#This Row],[200D EMA]]</f>
        <v>4.6526509462798585E-2</v>
      </c>
      <c r="V566">
        <v>2.4355247799091799</v>
      </c>
      <c r="W566">
        <v>194</v>
      </c>
      <c r="X566">
        <v>197.1</v>
      </c>
      <c r="Y566">
        <v>190.66</v>
      </c>
      <c r="Z566">
        <v>203.4</v>
      </c>
      <c r="AA566">
        <v>183.75</v>
      </c>
      <c r="AB566">
        <v>207.45</v>
      </c>
      <c r="AC566" s="1">
        <f>(Table2[[#This Row],[Close Price]]/Table2[[#This Row],[Day Low]])-1</f>
        <v>-6.855670103092848E-3</v>
      </c>
      <c r="AD566" s="1">
        <f>(Table2[[#This Row],[Day High]]/Table2[[#This Row],[Close Price]])-1</f>
        <v>2.2992681787512348E-2</v>
      </c>
      <c r="AE566" s="1">
        <f>(Table2[[#This Row],[Close Price]]/Table2[[#This Row],[Current Week Low]])-1</f>
        <v>1.0542326654778167E-2</v>
      </c>
      <c r="AF566" s="1">
        <f>(Table2[[#This Row],[Current Week High]]/Table2[[#This Row],[Close Price]])-1</f>
        <v>5.569107800903117E-2</v>
      </c>
      <c r="AG566" s="1">
        <f>(Table2[[#This Row],[Close Price]]/Table2[[#This Row],[Current Month Low]])-1</f>
        <v>4.8544217687074731E-2</v>
      </c>
      <c r="AH566" s="1">
        <f>(Table2[[#This Row],[Current Month High]]/Table2[[#This Row],[Close Price]])-1</f>
        <v>7.6711475580007349E-2</v>
      </c>
      <c r="AI566">
        <v>46.8832719157108</v>
      </c>
      <c r="AJ566">
        <v>44.864661654135297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-0.14000000000000001</v>
      </c>
      <c r="AM566" t="s">
        <v>3132</v>
      </c>
      <c r="AN566">
        <v>14.01</v>
      </c>
      <c r="AO566" t="s">
        <v>3133</v>
      </c>
      <c r="AP566">
        <v>9.4475253040799995E-4</v>
      </c>
      <c r="AQ566">
        <f>(Table2[[#This Row],[Sharpe Ratio]]-AVERAGE(Table2[Sharpe Ratio]))/_xlfn.STDEV.P(Table2[Sharpe Ratio])</f>
        <v>-0.73066406859287081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514</v>
      </c>
      <c r="AT566">
        <f>_xlfn.RANK.AVG(Table2[[#This Row],[6M Return vs Nifty Z-Score]],Table2[6M Return vs Nifty Z-Score])</f>
        <v>533</v>
      </c>
      <c r="AU566">
        <f>_xlfn.RANK.AVG(Table2[[#This Row],[Sharpe Ratio Z-Score]],Table2[Sharpe Ratio Z-Score])</f>
        <v>527</v>
      </c>
      <c r="AV566">
        <f>(Table2[[#This Row],[Rank 1Y]]+Table2[[#This Row],[Rank 6M]]+Table2[[#This Row],[Rank Sharpe]])/3</f>
        <v>524.66666666666663</v>
      </c>
    </row>
    <row r="567" spans="1:48" x14ac:dyDescent="0.3">
      <c r="A567" t="s">
        <v>573</v>
      </c>
      <c r="B567" t="s">
        <v>574</v>
      </c>
      <c r="C567" t="s">
        <v>3092</v>
      </c>
      <c r="D567" t="s">
        <v>196</v>
      </c>
      <c r="E567">
        <v>33058.6784816</v>
      </c>
      <c r="F567">
        <v>824.8</v>
      </c>
      <c r="G567">
        <v>-21.431556815796402</v>
      </c>
      <c r="H567">
        <f>(Table2[[#This Row],[1Y Return vs Nifty]]-AVERAGE(Table2[1Y Return vs Nifty]))/_xlfn.STDEV.P(Table2[1Y Return vs Nifty])</f>
        <v>-0.83583235163243563</v>
      </c>
      <c r="I567">
        <v>13.6089648518348</v>
      </c>
      <c r="J567">
        <f>(Table2[[#This Row],[1M Return vs Nifty]]-AVERAGE(Table2[1M Return vs Nifty]))/_xlfn.STDEV.P(Table2[1M Return vs Nifty])</f>
        <v>1.3303572751070083</v>
      </c>
      <c r="K567">
        <v>-1.1518421741867899</v>
      </c>
      <c r="L567">
        <f>(Table2[[#This Row],[6M Return vs Nifty]]-AVERAGE(Table2[6M Return vs Nifty]))/_xlfn.STDEV.P(Table2[6M Return vs Nifty])</f>
        <v>-0.32158335972483243</v>
      </c>
      <c r="M567">
        <v>1.5482799126543101</v>
      </c>
      <c r="N567">
        <f>(Table2[[#This Row],[1W Return vs Nifty]]-AVERAGE(Table2[1W Return vs Nifty]))/_xlfn.STDEV.P(Table2[1W Return vs Nifty])</f>
        <v>0.38719263528245607</v>
      </c>
      <c r="O567">
        <v>798.2</v>
      </c>
      <c r="P567">
        <v>758.92509310454795</v>
      </c>
      <c r="Q567">
        <v>724.34599180247199</v>
      </c>
      <c r="R567">
        <v>57.946770458251798</v>
      </c>
      <c r="S567" s="1">
        <f>(Table2[[#This Row],[Close Price]]-Table2[[#This Row],[20D EMA]])/Table2[[#This Row],[20D EMA]]</f>
        <v>3.332498120771725E-2</v>
      </c>
      <c r="T567" s="1">
        <f>(Table2[[#This Row],[Close Price]]-Table2[[#This Row],[50D EMA]])/Table2[[#This Row],[50D EMA]]</f>
        <v>8.6800275144383987E-2</v>
      </c>
      <c r="U567" s="1">
        <f>(Table2[[#This Row],[Close Price]]-Table2[[#This Row],[200D EMA]])/Table2[[#This Row],[200D EMA]]</f>
        <v>0.13868235530310163</v>
      </c>
      <c r="V567">
        <v>0.89574707809702703</v>
      </c>
      <c r="W567">
        <v>822.8</v>
      </c>
      <c r="X567">
        <v>829.7</v>
      </c>
      <c r="Y567">
        <v>822.4</v>
      </c>
      <c r="Z567">
        <v>839.25</v>
      </c>
      <c r="AA567">
        <v>792.35</v>
      </c>
      <c r="AB567">
        <v>874.55</v>
      </c>
      <c r="AC567" s="1">
        <f>(Table2[[#This Row],[Close Price]]/Table2[[#This Row],[Day Low]])-1</f>
        <v>2.430724355858116E-3</v>
      </c>
      <c r="AD567" s="1">
        <f>(Table2[[#This Row],[Day High]]/Table2[[#This Row],[Close Price]])-1</f>
        <v>5.940834141610285E-3</v>
      </c>
      <c r="AE567" s="1">
        <f>(Table2[[#This Row],[Close Price]]/Table2[[#This Row],[Current Week Low]])-1</f>
        <v>2.9182879377431803E-3</v>
      </c>
      <c r="AF567" s="1">
        <f>(Table2[[#This Row],[Current Week High]]/Table2[[#This Row],[Close Price]])-1</f>
        <v>1.7519398642095174E-2</v>
      </c>
      <c r="AG567" s="1">
        <f>(Table2[[#This Row],[Close Price]]/Table2[[#This Row],[Current Month Low]])-1</f>
        <v>4.0954123808922827E-2</v>
      </c>
      <c r="AH567" s="1">
        <f>(Table2[[#This Row],[Current Month High]]/Table2[[#This Row],[Close Price]])-1</f>
        <v>6.0317652764306562E-2</v>
      </c>
      <c r="AI567">
        <v>6.03176527643065</v>
      </c>
      <c r="AJ567">
        <v>35.736032255410102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0.04</v>
      </c>
      <c r="AM567" t="s">
        <v>3133</v>
      </c>
      <c r="AN567">
        <v>4.83</v>
      </c>
      <c r="AO567" t="s">
        <v>3133</v>
      </c>
      <c r="AP567">
        <v>3.1371991173600002E-4</v>
      </c>
      <c r="AQ567">
        <f>(Table2[[#This Row],[Sharpe Ratio]]-AVERAGE(Table2[Sharpe Ratio]))/_xlfn.STDEV.P(Table2[Sharpe Ratio])</f>
        <v>-0.73786856963826708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-0.17773437060607078</v>
      </c>
      <c r="AS567">
        <f>_xlfn.RANK.AVG(Table2[[#This Row],[1Y Return vs Nifty Z-Score]],Table2[1Y Return vs Nifty Z-Score])</f>
        <v>623</v>
      </c>
      <c r="AT567">
        <f>_xlfn.RANK.AVG(Table2[[#This Row],[6M Return vs Nifty Z-Score]],Table2[6M Return vs Nifty Z-Score])</f>
        <v>425</v>
      </c>
      <c r="AU567">
        <f>_xlfn.RANK.AVG(Table2[[#This Row],[Sharpe Ratio Z-Score]],Table2[Sharpe Ratio Z-Score])</f>
        <v>528</v>
      </c>
      <c r="AV567">
        <f>(Table2[[#This Row],[Rank 1Y]]+Table2[[#This Row],[Rank 6M]]+Table2[[#This Row],[Rank Sharpe]])/3</f>
        <v>525.33333333333337</v>
      </c>
    </row>
    <row r="568" spans="1:48" x14ac:dyDescent="0.3">
      <c r="A568" t="s">
        <v>16</v>
      </c>
      <c r="B568" t="s">
        <v>17</v>
      </c>
      <c r="C568" t="s">
        <v>3086</v>
      </c>
      <c r="D568" t="s">
        <v>18</v>
      </c>
      <c r="E568">
        <v>1976462.7124815001</v>
      </c>
      <c r="F568">
        <v>2921.25</v>
      </c>
      <c r="G568">
        <v>-11.969631547227401</v>
      </c>
      <c r="H568">
        <f>(Table2[[#This Row],[1Y Return vs Nifty]]-AVERAGE(Table2[1Y Return vs Nifty]))/_xlfn.STDEV.P(Table2[1Y Return vs Nifty])</f>
        <v>-0.69347673994412662</v>
      </c>
      <c r="I568">
        <v>-6.3143247780280696</v>
      </c>
      <c r="J568">
        <f>(Table2[[#This Row],[1M Return vs Nifty]]-AVERAGE(Table2[1M Return vs Nifty]))/_xlfn.STDEV.P(Table2[1M Return vs Nifty])</f>
        <v>-0.5720065746288362</v>
      </c>
      <c r="K568">
        <v>-12.0641331070183</v>
      </c>
      <c r="L568">
        <f>(Table2[[#This Row],[6M Return vs Nifty]]-AVERAGE(Table2[6M Return vs Nifty]))/_xlfn.STDEV.P(Table2[6M Return vs Nifty])</f>
        <v>-0.67691934601569437</v>
      </c>
      <c r="M568">
        <v>-1.5375667205364001</v>
      </c>
      <c r="N568">
        <f>(Table2[[#This Row],[1W Return vs Nifty]]-AVERAGE(Table2[1W Return vs Nifty]))/_xlfn.STDEV.P(Table2[1W Return vs Nifty])</f>
        <v>-0.20957794748575406</v>
      </c>
      <c r="O568">
        <v>2988.95</v>
      </c>
      <c r="P568">
        <v>2996.3228555363999</v>
      </c>
      <c r="Q568">
        <v>2821.8532308566</v>
      </c>
      <c r="R568">
        <v>38.596356100132503</v>
      </c>
      <c r="S568" s="1">
        <f>(Table2[[#This Row],[Close Price]]-Table2[[#This Row],[20D EMA]])/Table2[[#This Row],[20D EMA]]</f>
        <v>-2.2650094514796108E-2</v>
      </c>
      <c r="T568" s="1">
        <f>(Table2[[#This Row],[Close Price]]-Table2[[#This Row],[50D EMA]])/Table2[[#This Row],[50D EMA]]</f>
        <v>-2.505499545807802E-2</v>
      </c>
      <c r="U568" s="1">
        <f>(Table2[[#This Row],[Close Price]]-Table2[[#This Row],[200D EMA]])/Table2[[#This Row],[200D EMA]]</f>
        <v>3.5223933001372706E-2</v>
      </c>
      <c r="V568">
        <v>0.80727231403368305</v>
      </c>
      <c r="W568">
        <v>2921.5</v>
      </c>
      <c r="X568">
        <v>2935.1</v>
      </c>
      <c r="Y568">
        <v>2915.5</v>
      </c>
      <c r="Z568">
        <v>2946</v>
      </c>
      <c r="AA568">
        <v>2866.5</v>
      </c>
      <c r="AB568">
        <v>3036</v>
      </c>
      <c r="AC568" s="1">
        <f>(Table2[[#This Row],[Close Price]]/Table2[[#This Row],[Day Low]])-1</f>
        <v>-8.5572479890494435E-5</v>
      </c>
      <c r="AD568" s="1">
        <f>(Table2[[#This Row],[Day High]]/Table2[[#This Row],[Close Price]])-1</f>
        <v>4.7411210954213523E-3</v>
      </c>
      <c r="AE568" s="1">
        <f>(Table2[[#This Row],[Close Price]]/Table2[[#This Row],[Current Week Low]])-1</f>
        <v>1.9722174584120289E-3</v>
      </c>
      <c r="AF568" s="1">
        <f>(Table2[[#This Row],[Current Week High]]/Table2[[#This Row],[Close Price]])-1</f>
        <v>8.4724005134788616E-3</v>
      </c>
      <c r="AG568" s="1">
        <f>(Table2[[#This Row],[Close Price]]/Table2[[#This Row],[Current Month Low]])-1</f>
        <v>1.9099947671376238E-2</v>
      </c>
      <c r="AH568" s="1">
        <f>(Table2[[#This Row],[Current Month High]]/Table2[[#This Row],[Close Price]])-1</f>
        <v>3.9281129653401692E-2</v>
      </c>
      <c r="AI568">
        <v>10.144629867351201</v>
      </c>
      <c r="AJ568">
        <v>31.570058100256698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-0.05</v>
      </c>
      <c r="AM568" t="s">
        <v>3132</v>
      </c>
      <c r="AN568">
        <v>-2.13</v>
      </c>
      <c r="AO568" t="s">
        <v>3132</v>
      </c>
      <c r="AP568">
        <v>2.5550524593886001E-2</v>
      </c>
      <c r="AQ568">
        <f>(Table2[[#This Row],[Sharpe Ratio]]-AVERAGE(Table2[Sharpe Ratio]))/_xlfn.STDEV.P(Table2[Sharpe Ratio])</f>
        <v>-0.44973990507312434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579</v>
      </c>
      <c r="AT568">
        <f>_xlfn.RANK.AVG(Table2[[#This Row],[6M Return vs Nifty Z-Score]],Table2[6M Return vs Nifty Z-Score])</f>
        <v>539</v>
      </c>
      <c r="AU568">
        <f>_xlfn.RANK.AVG(Table2[[#This Row],[Sharpe Ratio Z-Score]],Table2[Sharpe Ratio Z-Score])</f>
        <v>460</v>
      </c>
      <c r="AV568">
        <f>(Table2[[#This Row],[Rank 1Y]]+Table2[[#This Row],[Rank 6M]]+Table2[[#This Row],[Rank Sharpe]])/3</f>
        <v>526</v>
      </c>
    </row>
    <row r="569" spans="1:48" x14ac:dyDescent="0.3">
      <c r="A569" t="s">
        <v>1448</v>
      </c>
      <c r="B569" t="s">
        <v>1449</v>
      </c>
      <c r="C569" t="s">
        <v>3099</v>
      </c>
      <c r="D569" t="s">
        <v>1450</v>
      </c>
      <c r="E569">
        <v>7167.2454748099999</v>
      </c>
      <c r="F569">
        <v>225.1</v>
      </c>
      <c r="G569">
        <v>-12.4851117308566</v>
      </c>
      <c r="H569">
        <f>(Table2[[#This Row],[1Y Return vs Nifty]]-AVERAGE(Table2[1Y Return vs Nifty]))/_xlfn.STDEV.P(Table2[1Y Return vs Nifty])</f>
        <v>-0.70123219084559363</v>
      </c>
      <c r="I569">
        <v>-7.2702631928256096</v>
      </c>
      <c r="J569">
        <f>(Table2[[#This Row],[1M Return vs Nifty]]-AVERAGE(Table2[1M Return vs Nifty]))/_xlfn.STDEV.P(Table2[1M Return vs Nifty])</f>
        <v>-0.66328380427663636</v>
      </c>
      <c r="K569">
        <v>5.3121315663923996</v>
      </c>
      <c r="L569">
        <f>(Table2[[#This Row],[6M Return vs Nifty]]-AVERAGE(Table2[6M Return vs Nifty]))/_xlfn.STDEV.P(Table2[6M Return vs Nifty])</f>
        <v>-0.11109754161340622</v>
      </c>
      <c r="M569">
        <v>-0.30672057235431999</v>
      </c>
      <c r="N569">
        <f>(Table2[[#This Row],[1W Return vs Nifty]]-AVERAGE(Table2[1W Return vs Nifty]))/_xlfn.STDEV.P(Table2[1W Return vs Nifty])</f>
        <v>2.8454871529989764E-2</v>
      </c>
      <c r="O569">
        <v>218.8</v>
      </c>
      <c r="P569">
        <v>212.21239220479299</v>
      </c>
      <c r="Q569">
        <v>198.70104874067101</v>
      </c>
      <c r="R569">
        <v>60.0406529201274</v>
      </c>
      <c r="S569" s="1">
        <f>(Table2[[#This Row],[Close Price]]-Table2[[#This Row],[20D EMA]])/Table2[[#This Row],[20D EMA]]</f>
        <v>2.8793418647166284E-2</v>
      </c>
      <c r="T569" s="1">
        <f>(Table2[[#This Row],[Close Price]]-Table2[[#This Row],[50D EMA]])/Table2[[#This Row],[50D EMA]]</f>
        <v>6.0729760695454459E-2</v>
      </c>
      <c r="U569" s="1">
        <f>(Table2[[#This Row],[Close Price]]-Table2[[#This Row],[200D EMA]])/Table2[[#This Row],[200D EMA]]</f>
        <v>0.13285763425326869</v>
      </c>
      <c r="V569">
        <v>0.67127172839020299</v>
      </c>
      <c r="W569">
        <v>223.1</v>
      </c>
      <c r="X569">
        <v>228.78</v>
      </c>
      <c r="Y569">
        <v>213.16</v>
      </c>
      <c r="Z569">
        <v>227</v>
      </c>
      <c r="AA569">
        <v>207.4</v>
      </c>
      <c r="AB569">
        <v>227</v>
      </c>
      <c r="AC569" s="1">
        <f>(Table2[[#This Row],[Close Price]]/Table2[[#This Row],[Day Low]])-1</f>
        <v>8.964589870013473E-3</v>
      </c>
      <c r="AD569" s="1">
        <f>(Table2[[#This Row],[Day High]]/Table2[[#This Row],[Close Price]])-1</f>
        <v>1.6348289649045E-2</v>
      </c>
      <c r="AE569" s="1">
        <f>(Table2[[#This Row],[Close Price]]/Table2[[#This Row],[Current Week Low]])-1</f>
        <v>5.601426158753986E-2</v>
      </c>
      <c r="AF569" s="1">
        <f>(Table2[[#This Row],[Current Week High]]/Table2[[#This Row],[Close Price]])-1</f>
        <v>8.4406930253220214E-3</v>
      </c>
      <c r="AG569" s="1">
        <f>(Table2[[#This Row],[Close Price]]/Table2[[#This Row],[Current Month Low]])-1</f>
        <v>8.5342333654773395E-2</v>
      </c>
      <c r="AH569" s="1">
        <f>(Table2[[#This Row],[Current Month High]]/Table2[[#This Row],[Close Price]])-1</f>
        <v>8.4406930253220214E-3</v>
      </c>
      <c r="AI569">
        <v>7.4633496223900497</v>
      </c>
      <c r="AJ569">
        <v>32.724056603773498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0.08</v>
      </c>
      <c r="AM569" t="s">
        <v>3133</v>
      </c>
      <c r="AN569">
        <v>0.2</v>
      </c>
      <c r="AO569" t="s">
        <v>3133</v>
      </c>
      <c r="AP569">
        <v>-4.4196737776721999E-2</v>
      </c>
      <c r="AQ569">
        <f>(Table2[[#This Row],[Sharpe Ratio]]-AVERAGE(Table2[Sharpe Ratio]))/_xlfn.STDEV.P(Table2[Sharpe Ratio])</f>
        <v>-1.2460445806064715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-2.6932032458121178</v>
      </c>
      <c r="AS569">
        <f>_xlfn.RANK.AVG(Table2[[#This Row],[1Y Return vs Nifty Z-Score]],Table2[1Y Return vs Nifty Z-Score])</f>
        <v>583</v>
      </c>
      <c r="AT569">
        <f>_xlfn.RANK.AVG(Table2[[#This Row],[6M Return vs Nifty Z-Score]],Table2[6M Return vs Nifty Z-Score])</f>
        <v>346</v>
      </c>
      <c r="AU569">
        <f>_xlfn.RANK.AVG(Table2[[#This Row],[Sharpe Ratio Z-Score]],Table2[Sharpe Ratio Z-Score])</f>
        <v>651</v>
      </c>
      <c r="AV569">
        <f>(Table2[[#This Row],[Rank 1Y]]+Table2[[#This Row],[Rank 6M]]+Table2[[#This Row],[Rank Sharpe]])/3</f>
        <v>526.66666666666663</v>
      </c>
    </row>
    <row r="570" spans="1:48" x14ac:dyDescent="0.3">
      <c r="A570" t="s">
        <v>2079</v>
      </c>
      <c r="B570" t="s">
        <v>2080</v>
      </c>
      <c r="C570" t="s">
        <v>3088</v>
      </c>
      <c r="D570" t="s">
        <v>564</v>
      </c>
      <c r="E570">
        <v>2907.0029020749998</v>
      </c>
      <c r="F570">
        <v>972.25</v>
      </c>
      <c r="G570">
        <v>2.5767833383080001</v>
      </c>
      <c r="H570">
        <f>(Table2[[#This Row],[1Y Return vs Nifty]]-AVERAGE(Table2[1Y Return vs Nifty]))/_xlfn.STDEV.P(Table2[1Y Return vs Nifty])</f>
        <v>-0.47462447361086135</v>
      </c>
      <c r="I570">
        <v>-10.394438571141</v>
      </c>
      <c r="J570">
        <f>(Table2[[#This Row],[1M Return vs Nifty]]-AVERAGE(Table2[1M Return vs Nifty]))/_xlfn.STDEV.P(Table2[1M Return vs Nifty])</f>
        <v>-0.96159389314035526</v>
      </c>
      <c r="K570">
        <v>-23.054500997175701</v>
      </c>
      <c r="L570">
        <f>(Table2[[#This Row],[6M Return vs Nifty]]-AVERAGE(Table2[6M Return vs Nifty]))/_xlfn.STDEV.P(Table2[6M Return vs Nifty])</f>
        <v>-1.0347977455182966</v>
      </c>
      <c r="M570">
        <v>0.18619521848971199</v>
      </c>
      <c r="N570">
        <f>(Table2[[#This Row],[1W Return vs Nifty]]-AVERAGE(Table2[1W Return vs Nifty]))/_xlfn.STDEV.P(Table2[1W Return vs Nifty])</f>
        <v>0.12377964904606885</v>
      </c>
      <c r="O570">
        <v>1000.1</v>
      </c>
      <c r="P570">
        <v>1034.4549888351401</v>
      </c>
      <c r="Q570">
        <v>1011.00606076029</v>
      </c>
      <c r="R570">
        <v>41.3425088710446</v>
      </c>
      <c r="S570" s="1">
        <f>(Table2[[#This Row],[Close Price]]-Table2[[#This Row],[20D EMA]])/Table2[[#This Row],[20D EMA]]</f>
        <v>-2.7847215278472174E-2</v>
      </c>
      <c r="T570" s="1">
        <f>(Table2[[#This Row],[Close Price]]-Table2[[#This Row],[50D EMA]])/Table2[[#This Row],[50D EMA]]</f>
        <v>-6.0133103427909125E-2</v>
      </c>
      <c r="U570" s="1">
        <f>(Table2[[#This Row],[Close Price]]-Table2[[#This Row],[200D EMA]])/Table2[[#This Row],[200D EMA]]</f>
        <v>-3.8334152745973564E-2</v>
      </c>
      <c r="V570">
        <v>1.4796885136842799</v>
      </c>
      <c r="W570">
        <v>971.95</v>
      </c>
      <c r="X570">
        <v>986</v>
      </c>
      <c r="Y570">
        <v>969.05</v>
      </c>
      <c r="Z570">
        <v>992.35</v>
      </c>
      <c r="AA570">
        <v>921.8</v>
      </c>
      <c r="AB570">
        <v>1009.05</v>
      </c>
      <c r="AC570" s="1">
        <f>(Table2[[#This Row],[Close Price]]/Table2[[#This Row],[Day Low]])-1</f>
        <v>3.0865785277023328E-4</v>
      </c>
      <c r="AD570" s="1">
        <f>(Table2[[#This Row],[Day High]]/Table2[[#This Row],[Close Price]])-1</f>
        <v>1.4142453072769401E-2</v>
      </c>
      <c r="AE570" s="1">
        <f>(Table2[[#This Row],[Close Price]]/Table2[[#This Row],[Current Week Low]])-1</f>
        <v>3.3022031886900116E-3</v>
      </c>
      <c r="AF570" s="1">
        <f>(Table2[[#This Row],[Current Week High]]/Table2[[#This Row],[Close Price]])-1</f>
        <v>2.0673695037284778E-2</v>
      </c>
      <c r="AG570" s="1">
        <f>(Table2[[#This Row],[Close Price]]/Table2[[#This Row],[Current Month Low]])-1</f>
        <v>5.4729876328921678E-2</v>
      </c>
      <c r="AH570" s="1">
        <f>(Table2[[#This Row],[Current Month High]]/Table2[[#This Row],[Close Price]])-1</f>
        <v>3.7850347132939E-2</v>
      </c>
      <c r="AI570">
        <v>30.002571355104099</v>
      </c>
      <c r="AJ570">
        <v>31.7858353100643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-0.15</v>
      </c>
      <c r="AM570" t="s">
        <v>3132</v>
      </c>
      <c r="AN570">
        <v>-4.46</v>
      </c>
      <c r="AO570" t="s">
        <v>3132</v>
      </c>
      <c r="AP570">
        <v>2.7541890116227E-2</v>
      </c>
      <c r="AQ570">
        <f>(Table2[[#This Row],[Sharpe Ratio]]-AVERAGE(Table2[Sharpe Ratio]))/_xlfn.STDEV.P(Table2[Sharpe Ratio])</f>
        <v>-0.42700447973542272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471</v>
      </c>
      <c r="AT570">
        <f>_xlfn.RANK.AVG(Table2[[#This Row],[6M Return vs Nifty Z-Score]],Table2[6M Return vs Nifty Z-Score])</f>
        <v>661</v>
      </c>
      <c r="AU570">
        <f>_xlfn.RANK.AVG(Table2[[#This Row],[Sharpe Ratio Z-Score]],Table2[Sharpe Ratio Z-Score])</f>
        <v>453</v>
      </c>
      <c r="AV570">
        <f>(Table2[[#This Row],[Rank 1Y]]+Table2[[#This Row],[Rank 6M]]+Table2[[#This Row],[Rank Sharpe]])/3</f>
        <v>528.33333333333337</v>
      </c>
    </row>
    <row r="571" spans="1:48" x14ac:dyDescent="0.3">
      <c r="A571" t="s">
        <v>93</v>
      </c>
      <c r="B571" t="s">
        <v>94</v>
      </c>
      <c r="C571" t="s">
        <v>3100</v>
      </c>
      <c r="D571" t="s">
        <v>95</v>
      </c>
      <c r="E571">
        <v>294579.83815259999</v>
      </c>
      <c r="F571">
        <v>3320.85</v>
      </c>
      <c r="G571">
        <v>-15.0137690824714</v>
      </c>
      <c r="H571">
        <f>(Table2[[#This Row],[1Y Return vs Nifty]]-AVERAGE(Table2[1Y Return vs Nifty]))/_xlfn.STDEV.P(Table2[1Y Return vs Nifty])</f>
        <v>-0.73927609352098478</v>
      </c>
      <c r="I571">
        <v>2.9455792265151199</v>
      </c>
      <c r="J571">
        <f>(Table2[[#This Row],[1M Return vs Nifty]]-AVERAGE(Table2[1M Return vs Nifty]))/_xlfn.STDEV.P(Table2[1M Return vs Nifty])</f>
        <v>0.31217003262497262</v>
      </c>
      <c r="K571">
        <v>-20.008559413484502</v>
      </c>
      <c r="L571">
        <f>(Table2[[#This Row],[6M Return vs Nifty]]-AVERAGE(Table2[6M Return vs Nifty]))/_xlfn.STDEV.P(Table2[6M Return vs Nifty])</f>
        <v>-0.9356130130466872</v>
      </c>
      <c r="M571">
        <v>-1.0113633559994999</v>
      </c>
      <c r="N571">
        <f>(Table2[[#This Row],[1W Return vs Nifty]]-AVERAGE(Table2[1W Return vs Nifty]))/_xlfn.STDEV.P(Table2[1W Return vs Nifty])</f>
        <v>-0.10781570009091672</v>
      </c>
      <c r="O571">
        <v>3362.45</v>
      </c>
      <c r="P571">
        <v>3377.31169858562</v>
      </c>
      <c r="Q571">
        <v>3388.6911829605201</v>
      </c>
      <c r="R571">
        <v>41.083354248822197</v>
      </c>
      <c r="S571" s="1">
        <f>(Table2[[#This Row],[Close Price]]-Table2[[#This Row],[20D EMA]])/Table2[[#This Row],[20D EMA]]</f>
        <v>-1.2371931181132778E-2</v>
      </c>
      <c r="T571" s="1">
        <f>(Table2[[#This Row],[Close Price]]-Table2[[#This Row],[50D EMA]])/Table2[[#This Row],[50D EMA]]</f>
        <v>-1.6717941257617882E-2</v>
      </c>
      <c r="U571" s="1">
        <f>(Table2[[#This Row],[Close Price]]-Table2[[#This Row],[200D EMA]])/Table2[[#This Row],[200D EMA]]</f>
        <v>-2.0019877674793296E-2</v>
      </c>
      <c r="V571">
        <v>0.84665714691836302</v>
      </c>
      <c r="W571">
        <v>3305.4</v>
      </c>
      <c r="X571">
        <v>3334.95</v>
      </c>
      <c r="Y571">
        <v>3295.35</v>
      </c>
      <c r="Z571">
        <v>3345</v>
      </c>
      <c r="AA571">
        <v>3283.9</v>
      </c>
      <c r="AB571">
        <v>3492</v>
      </c>
      <c r="AC571" s="1">
        <f>(Table2[[#This Row],[Close Price]]/Table2[[#This Row],[Day Low]])-1</f>
        <v>4.6741695407515049E-3</v>
      </c>
      <c r="AD571" s="1">
        <f>(Table2[[#This Row],[Day High]]/Table2[[#This Row],[Close Price]])-1</f>
        <v>4.2459008988662283E-3</v>
      </c>
      <c r="AE571" s="1">
        <f>(Table2[[#This Row],[Close Price]]/Table2[[#This Row],[Current Week Low]])-1</f>
        <v>7.7381765214621367E-3</v>
      </c>
      <c r="AF571" s="1">
        <f>(Table2[[#This Row],[Current Week High]]/Table2[[#This Row],[Close Price]])-1</f>
        <v>7.2722345182709702E-3</v>
      </c>
      <c r="AG571" s="1">
        <f>(Table2[[#This Row],[Close Price]]/Table2[[#This Row],[Current Month Low]])-1</f>
        <v>1.1251865160327501E-2</v>
      </c>
      <c r="AH571" s="1">
        <f>(Table2[[#This Row],[Current Month High]]/Table2[[#This Row],[Close Price]])-1</f>
        <v>5.1538009846876509E-2</v>
      </c>
      <c r="AI571">
        <v>17.046840417363001</v>
      </c>
      <c r="AJ571">
        <v>11.510887997179299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-0.11</v>
      </c>
      <c r="AM571" t="s">
        <v>3132</v>
      </c>
      <c r="AN571">
        <v>-2.4900000000000002</v>
      </c>
      <c r="AO571" t="s">
        <v>3132</v>
      </c>
      <c r="AP571">
        <v>6.3899075333152006E-2</v>
      </c>
      <c r="AQ571">
        <f>(Table2[[#This Row],[Sharpe Ratio]]-AVERAGE(Table2[Sharpe Ratio]))/_xlfn.STDEV.P(Table2[Sharpe Ratio])</f>
        <v>-1.1914401738761463E-2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597</v>
      </c>
      <c r="AT571">
        <f>_xlfn.RANK.AVG(Table2[[#This Row],[6M Return vs Nifty Z-Score]],Table2[6M Return vs Nifty Z-Score])</f>
        <v>640</v>
      </c>
      <c r="AU571">
        <f>_xlfn.RANK.AVG(Table2[[#This Row],[Sharpe Ratio Z-Score]],Table2[Sharpe Ratio Z-Score])</f>
        <v>349</v>
      </c>
      <c r="AV571">
        <f>(Table2[[#This Row],[Rank 1Y]]+Table2[[#This Row],[Rank 6M]]+Table2[[#This Row],[Rank Sharpe]])/3</f>
        <v>528.66666666666663</v>
      </c>
    </row>
    <row r="572" spans="1:48" x14ac:dyDescent="0.3">
      <c r="A572" t="s">
        <v>2005</v>
      </c>
      <c r="B572" t="s">
        <v>2006</v>
      </c>
      <c r="C572" t="s">
        <v>3087</v>
      </c>
      <c r="D572" t="s">
        <v>293</v>
      </c>
      <c r="E572">
        <v>3131.2741084200002</v>
      </c>
      <c r="F572">
        <v>1169.55</v>
      </c>
      <c r="G572">
        <v>-7.8276143533780598</v>
      </c>
      <c r="H572">
        <f>(Table2[[#This Row],[1Y Return vs Nifty]]-AVERAGE(Table2[1Y Return vs Nifty]))/_xlfn.STDEV.P(Table2[1Y Return vs Nifty])</f>
        <v>-0.63115967713529175</v>
      </c>
      <c r="I572">
        <v>-14.130436956578301</v>
      </c>
      <c r="J572">
        <f>(Table2[[#This Row],[1M Return vs Nifty]]-AVERAGE(Table2[1M Return vs Nifty]))/_xlfn.STDEV.P(Table2[1M Return vs Nifty])</f>
        <v>-1.3183235498971606</v>
      </c>
      <c r="K572">
        <v>-37.193661974526599</v>
      </c>
      <c r="L572">
        <f>(Table2[[#This Row],[6M Return vs Nifty]]-AVERAGE(Table2[6M Return vs Nifty]))/_xlfn.STDEV.P(Table2[6M Return vs Nifty])</f>
        <v>-1.49521002210966</v>
      </c>
      <c r="M572">
        <v>-9.3242283756326199</v>
      </c>
      <c r="N572">
        <f>(Table2[[#This Row],[1W Return vs Nifty]]-AVERAGE(Table2[1W Return vs Nifty]))/_xlfn.STDEV.P(Table2[1W Return vs Nifty])</f>
        <v>-1.7154371706078979</v>
      </c>
      <c r="O572">
        <v>1357.51</v>
      </c>
      <c r="P572">
        <v>1374.19575901862</v>
      </c>
      <c r="Q572">
        <v>1313.1841159999601</v>
      </c>
      <c r="R572">
        <v>14.550218601026801</v>
      </c>
      <c r="S572" s="1">
        <f>(Table2[[#This Row],[Close Price]]-Table2[[#This Row],[20D EMA]])/Table2[[#This Row],[20D EMA]]</f>
        <v>-0.13845938519789913</v>
      </c>
      <c r="T572" s="1">
        <f>(Table2[[#This Row],[Close Price]]-Table2[[#This Row],[50D EMA]])/Table2[[#This Row],[50D EMA]]</f>
        <v>-0.14892038319545359</v>
      </c>
      <c r="U572" s="1">
        <f>(Table2[[#This Row],[Close Price]]-Table2[[#This Row],[200D EMA]])/Table2[[#This Row],[200D EMA]]</f>
        <v>-0.10937850545853277</v>
      </c>
      <c r="V572">
        <v>1.2553523719267901</v>
      </c>
      <c r="W572">
        <v>1139.55</v>
      </c>
      <c r="X572">
        <v>1180</v>
      </c>
      <c r="Y572">
        <v>1167</v>
      </c>
      <c r="Z572">
        <v>1209.9000000000001</v>
      </c>
      <c r="AA572">
        <v>1167</v>
      </c>
      <c r="AB572">
        <v>1628</v>
      </c>
      <c r="AC572" s="1">
        <f>(Table2[[#This Row],[Close Price]]/Table2[[#This Row],[Day Low]])-1</f>
        <v>2.6326181387389846E-2</v>
      </c>
      <c r="AD572" s="1">
        <f>(Table2[[#This Row],[Day High]]/Table2[[#This Row],[Close Price]])-1</f>
        <v>8.9350604933522426E-3</v>
      </c>
      <c r="AE572" s="1">
        <f>(Table2[[#This Row],[Close Price]]/Table2[[#This Row],[Current Week Low]])-1</f>
        <v>2.1850899742930086E-3</v>
      </c>
      <c r="AF572" s="1">
        <f>(Table2[[#This Row],[Current Week High]]/Table2[[#This Row],[Close Price]])-1</f>
        <v>3.4500448890599111E-2</v>
      </c>
      <c r="AG572" s="1">
        <f>(Table2[[#This Row],[Close Price]]/Table2[[#This Row],[Current Month Low]])-1</f>
        <v>2.1850899742930086E-3</v>
      </c>
      <c r="AH572" s="1">
        <f>(Table2[[#This Row],[Current Month High]]/Table2[[#This Row],[Close Price]])-1</f>
        <v>0.39198837159591293</v>
      </c>
      <c r="AI572">
        <v>55.867641400538602</v>
      </c>
      <c r="AJ572">
        <v>23.761904761904699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-0.28999999999999998</v>
      </c>
      <c r="AM572" t="s">
        <v>3132</v>
      </c>
      <c r="AN572">
        <v>-24.04</v>
      </c>
      <c r="AO572" t="s">
        <v>3132</v>
      </c>
      <c r="AP572">
        <v>7.2776942906883996E-2</v>
      </c>
      <c r="AQ572">
        <f>(Table2[[#This Row],[Sharpe Ratio]]-AVERAGE(Table2[Sharpe Ratio]))/_xlfn.STDEV.P(Table2[Sharpe Ratio])</f>
        <v>8.9444235395472624E-2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549</v>
      </c>
      <c r="AT572">
        <f>_xlfn.RANK.AVG(Table2[[#This Row],[6M Return vs Nifty Z-Score]],Table2[6M Return vs Nifty Z-Score])</f>
        <v>718</v>
      </c>
      <c r="AU572">
        <f>_xlfn.RANK.AVG(Table2[[#This Row],[Sharpe Ratio Z-Score]],Table2[Sharpe Ratio Z-Score])</f>
        <v>319</v>
      </c>
      <c r="AV572">
        <f>(Table2[[#This Row],[Rank 1Y]]+Table2[[#This Row],[Rank 6M]]+Table2[[#This Row],[Rank Sharpe]])/3</f>
        <v>528.66666666666663</v>
      </c>
    </row>
    <row r="573" spans="1:48" x14ac:dyDescent="0.3">
      <c r="A573" t="s">
        <v>1794</v>
      </c>
      <c r="B573" t="s">
        <v>1795</v>
      </c>
      <c r="C573" t="s">
        <v>3096</v>
      </c>
      <c r="D573" t="s">
        <v>311</v>
      </c>
      <c r="E573">
        <v>4156.1341361320001</v>
      </c>
      <c r="F573">
        <v>188.87</v>
      </c>
      <c r="G573">
        <v>6.3913157394928897</v>
      </c>
      <c r="H573">
        <f>(Table2[[#This Row],[1Y Return vs Nifty]]-AVERAGE(Table2[1Y Return vs Nifty]))/_xlfn.STDEV.P(Table2[1Y Return vs Nifty])</f>
        <v>-0.41723445225026423</v>
      </c>
      <c r="I573">
        <v>5.1671080438219601</v>
      </c>
      <c r="J573">
        <f>(Table2[[#This Row],[1M Return vs Nifty]]-AVERAGE(Table2[1M Return vs Nifty]))/_xlfn.STDEV.P(Table2[1M Return vs Nifty])</f>
        <v>0.52429143384459875</v>
      </c>
      <c r="K573">
        <v>-15.9757621933834</v>
      </c>
      <c r="L573">
        <f>(Table2[[#This Row],[6M Return vs Nifty]]-AVERAGE(Table2[6M Return vs Nifty]))/_xlfn.STDEV.P(Table2[6M Return vs Nifty])</f>
        <v>-0.80429338579919052</v>
      </c>
      <c r="M573">
        <v>8.1475358669115501</v>
      </c>
      <c r="N573">
        <f>(Table2[[#This Row],[1W Return vs Nifty]]-AVERAGE(Table2[1W Return vs Nifty]))/_xlfn.STDEV.P(Table2[1W Return vs Nifty])</f>
        <v>1.6634199692334641</v>
      </c>
      <c r="O573">
        <v>185.62</v>
      </c>
      <c r="P573">
        <v>186.827699060447</v>
      </c>
      <c r="Q573">
        <v>183.452599647661</v>
      </c>
      <c r="R573">
        <v>55.062817550378803</v>
      </c>
      <c r="S573" s="1">
        <f>(Table2[[#This Row],[Close Price]]-Table2[[#This Row],[20D EMA]])/Table2[[#This Row],[20D EMA]]</f>
        <v>1.7508889128326689E-2</v>
      </c>
      <c r="T573" s="1">
        <f>(Table2[[#This Row],[Close Price]]-Table2[[#This Row],[50D EMA]])/Table2[[#This Row],[50D EMA]]</f>
        <v>1.0931467602629025E-2</v>
      </c>
      <c r="U573" s="1">
        <f>(Table2[[#This Row],[Close Price]]-Table2[[#This Row],[200D EMA]])/Table2[[#This Row],[200D EMA]]</f>
        <v>2.9530245756907554E-2</v>
      </c>
      <c r="V573">
        <v>1.63995333982349</v>
      </c>
      <c r="W573">
        <v>189</v>
      </c>
      <c r="X573">
        <v>192.75</v>
      </c>
      <c r="Y573">
        <v>187.1</v>
      </c>
      <c r="Z573">
        <v>198.16</v>
      </c>
      <c r="AA573">
        <v>175</v>
      </c>
      <c r="AB573">
        <v>205</v>
      </c>
      <c r="AC573" s="1">
        <f>(Table2[[#This Row],[Close Price]]/Table2[[#This Row],[Day Low]])-1</f>
        <v>-6.8783068783062618E-4</v>
      </c>
      <c r="AD573" s="1">
        <f>(Table2[[#This Row],[Day High]]/Table2[[#This Row],[Close Price]])-1</f>
        <v>2.0543230793667488E-2</v>
      </c>
      <c r="AE573" s="1">
        <f>(Table2[[#This Row],[Close Price]]/Table2[[#This Row],[Current Week Low]])-1</f>
        <v>9.4601817210049344E-3</v>
      </c>
      <c r="AF573" s="1">
        <f>(Table2[[#This Row],[Current Week High]]/Table2[[#This Row],[Close Price]])-1</f>
        <v>4.9187271668343246E-2</v>
      </c>
      <c r="AG573" s="1">
        <f>(Table2[[#This Row],[Close Price]]/Table2[[#This Row],[Current Month Low]])-1</f>
        <v>7.9257142857142915E-2</v>
      </c>
      <c r="AH573" s="1">
        <f>(Table2[[#This Row],[Current Month High]]/Table2[[#This Row],[Close Price]])-1</f>
        <v>8.5402657912850177E-2</v>
      </c>
      <c r="AI573">
        <v>25.933181553449401</v>
      </c>
      <c r="AJ573">
        <v>48.424361493123698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-0.12</v>
      </c>
      <c r="AM573" t="s">
        <v>3132</v>
      </c>
      <c r="AN573">
        <v>6.65</v>
      </c>
      <c r="AO573" t="s">
        <v>3133</v>
      </c>
      <c r="AQ573">
        <f>(Table2[[#This Row],[Sharpe Ratio]]-AVERAGE(Table2[Sharpe Ratio]))/_xlfn.STDEV.P(Table2[Sharpe Ratio])</f>
        <v>-0.74145031068490286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439</v>
      </c>
      <c r="AT573">
        <f>_xlfn.RANK.AVG(Table2[[#This Row],[6M Return vs Nifty Z-Score]],Table2[6M Return vs Nifty Z-Score])</f>
        <v>598</v>
      </c>
      <c r="AU573">
        <f>_xlfn.RANK.AVG(Table2[[#This Row],[Sharpe Ratio Z-Score]],Table2[Sharpe Ratio Z-Score])</f>
        <v>550.5</v>
      </c>
      <c r="AV573">
        <f>(Table2[[#This Row],[Rank 1Y]]+Table2[[#This Row],[Rank 6M]]+Table2[[#This Row],[Rank Sharpe]])/3</f>
        <v>529.16666666666663</v>
      </c>
    </row>
    <row r="574" spans="1:48" x14ac:dyDescent="0.3">
      <c r="A574" t="s">
        <v>1670</v>
      </c>
      <c r="B574" t="s">
        <v>1671</v>
      </c>
      <c r="C574" t="s">
        <v>3098</v>
      </c>
      <c r="D574" t="s">
        <v>395</v>
      </c>
      <c r="E574">
        <v>4916.4953462399999</v>
      </c>
      <c r="F574">
        <v>101.08</v>
      </c>
      <c r="G574">
        <v>0.95388864328298295</v>
      </c>
      <c r="H574">
        <f>(Table2[[#This Row],[1Y Return vs Nifty]]-AVERAGE(Table2[1Y Return vs Nifty]))/_xlfn.STDEV.P(Table2[1Y Return vs Nifty])</f>
        <v>-0.4990410865578519</v>
      </c>
      <c r="I574">
        <v>-10.2702719712671</v>
      </c>
      <c r="J574">
        <f>(Table2[[#This Row],[1M Return vs Nifty]]-AVERAGE(Table2[1M Return vs Nifty]))/_xlfn.STDEV.P(Table2[1M Return vs Nifty])</f>
        <v>-0.9497379167763581</v>
      </c>
      <c r="K574">
        <v>-20.112160217503401</v>
      </c>
      <c r="L574">
        <f>(Table2[[#This Row],[6M Return vs Nifty]]-AVERAGE(Table2[6M Return vs Nifty]))/_xlfn.STDEV.P(Table2[6M Return vs Nifty])</f>
        <v>-0.93898655707178491</v>
      </c>
      <c r="M574">
        <v>-6.0324526272453198</v>
      </c>
      <c r="N574">
        <f>(Table2[[#This Row],[1W Return vs Nifty]]-AVERAGE(Table2[1W Return vs Nifty]))/_xlfn.STDEV.P(Table2[1W Return vs Nifty])</f>
        <v>-1.0788420428467498</v>
      </c>
      <c r="O574">
        <v>105.83</v>
      </c>
      <c r="P574">
        <v>106.204757519805</v>
      </c>
      <c r="Q574">
        <v>101.31123215514</v>
      </c>
      <c r="R574">
        <v>22.581901642001199</v>
      </c>
      <c r="S574" s="1">
        <f>(Table2[[#This Row],[Close Price]]-Table2[[#This Row],[20D EMA]])/Table2[[#This Row],[20D EMA]]</f>
        <v>-4.4883303411131059E-2</v>
      </c>
      <c r="T574" s="1">
        <f>(Table2[[#This Row],[Close Price]]-Table2[[#This Row],[50D EMA]])/Table2[[#This Row],[50D EMA]]</f>
        <v>-4.8253558875169411E-2</v>
      </c>
      <c r="U574" s="1">
        <f>(Table2[[#This Row],[Close Price]]-Table2[[#This Row],[200D EMA]])/Table2[[#This Row],[200D EMA]]</f>
        <v>-2.2823940664931943E-3</v>
      </c>
      <c r="V574">
        <v>1.0574251996942401</v>
      </c>
      <c r="W574">
        <v>97.2</v>
      </c>
      <c r="X574">
        <v>99.74</v>
      </c>
      <c r="Y574">
        <v>98.05</v>
      </c>
      <c r="Z574">
        <v>101.78</v>
      </c>
      <c r="AA574">
        <v>98.05</v>
      </c>
      <c r="AB574">
        <v>111.46</v>
      </c>
      <c r="AC574" s="1">
        <f>(Table2[[#This Row],[Close Price]]/Table2[[#This Row],[Day Low]])-1</f>
        <v>3.9917695473250969E-2</v>
      </c>
      <c r="AD574" s="1">
        <f>(Table2[[#This Row],[Day High]]/Table2[[#This Row],[Close Price]])-1</f>
        <v>-1.3256826276216938E-2</v>
      </c>
      <c r="AE574" s="1">
        <f>(Table2[[#This Row],[Close Price]]/Table2[[#This Row],[Current Week Low]])-1</f>
        <v>3.090260071392148E-2</v>
      </c>
      <c r="AF574" s="1">
        <f>(Table2[[#This Row],[Current Week High]]/Table2[[#This Row],[Close Price]])-1</f>
        <v>6.9252077562327319E-3</v>
      </c>
      <c r="AG574" s="1">
        <f>(Table2[[#This Row],[Close Price]]/Table2[[#This Row],[Current Month Low]])-1</f>
        <v>3.090260071392148E-2</v>
      </c>
      <c r="AH574" s="1">
        <f>(Table2[[#This Row],[Current Month High]]/Table2[[#This Row],[Close Price]])-1</f>
        <v>0.10269093787099326</v>
      </c>
      <c r="AI574">
        <v>20.251286110011801</v>
      </c>
      <c r="AJ574">
        <v>27.465321563682199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</v>
      </c>
      <c r="AM574" t="s">
        <v>3132</v>
      </c>
      <c r="AN574">
        <v>-10.53</v>
      </c>
      <c r="AO574" t="s">
        <v>3132</v>
      </c>
      <c r="AP574">
        <v>2.4690573446705999E-2</v>
      </c>
      <c r="AQ574">
        <f>(Table2[[#This Row],[Sharpe Ratio]]-AVERAGE(Table2[Sharpe Ratio]))/_xlfn.STDEV.P(Table2[Sharpe Ratio])</f>
        <v>-0.45955796955271705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483</v>
      </c>
      <c r="AT574">
        <f>_xlfn.RANK.AVG(Table2[[#This Row],[6M Return vs Nifty Z-Score]],Table2[6M Return vs Nifty Z-Score])</f>
        <v>642</v>
      </c>
      <c r="AU574">
        <f>_xlfn.RANK.AVG(Table2[[#This Row],[Sharpe Ratio Z-Score]],Table2[Sharpe Ratio Z-Score])</f>
        <v>465</v>
      </c>
      <c r="AV574">
        <f>(Table2[[#This Row],[Rank 1Y]]+Table2[[#This Row],[Rank 6M]]+Table2[[#This Row],[Rank Sharpe]])/3</f>
        <v>530</v>
      </c>
    </row>
    <row r="575" spans="1:48" x14ac:dyDescent="0.3">
      <c r="A575" t="s">
        <v>1608</v>
      </c>
      <c r="B575" t="s">
        <v>1609</v>
      </c>
      <c r="C575" t="s">
        <v>3102</v>
      </c>
      <c r="D575" t="s">
        <v>302</v>
      </c>
      <c r="E575">
        <v>5406.7938240000003</v>
      </c>
      <c r="F575">
        <v>736.25</v>
      </c>
      <c r="G575">
        <v>-9.8360531971409308</v>
      </c>
      <c r="H575">
        <f>(Table2[[#This Row],[1Y Return vs Nifty]]-AVERAGE(Table2[1Y Return vs Nifty]))/_xlfn.STDEV.P(Table2[1Y Return vs Nifty])</f>
        <v>-0.66137684034753774</v>
      </c>
      <c r="I575">
        <v>-4.0204837704165399</v>
      </c>
      <c r="J575">
        <f>(Table2[[#This Row],[1M Return vs Nifty]]-AVERAGE(Table2[1M Return vs Nifty]))/_xlfn.STDEV.P(Table2[1M Return vs Nifty])</f>
        <v>-0.35298048551446271</v>
      </c>
      <c r="K575">
        <v>-19.2130136735314</v>
      </c>
      <c r="L575">
        <f>(Table2[[#This Row],[6M Return vs Nifty]]-AVERAGE(Table2[6M Return vs Nifty]))/_xlfn.STDEV.P(Table2[6M Return vs Nifty])</f>
        <v>-0.90970772589060345</v>
      </c>
      <c r="M575">
        <v>-4.5596180865052798</v>
      </c>
      <c r="N575">
        <f>(Table2[[#This Row],[1W Return vs Nifty]]-AVERAGE(Table2[1W Return vs Nifty]))/_xlfn.STDEV.P(Table2[1W Return vs Nifty])</f>
        <v>-0.79401119035238243</v>
      </c>
      <c r="O575">
        <v>764.57</v>
      </c>
      <c r="P575">
        <v>771.68528091454596</v>
      </c>
      <c r="Q575">
        <v>761.638775939011</v>
      </c>
      <c r="R575">
        <v>31.7350588787919</v>
      </c>
      <c r="S575" s="1">
        <f>(Table2[[#This Row],[Close Price]]-Table2[[#This Row],[20D EMA]])/Table2[[#This Row],[20D EMA]]</f>
        <v>-3.7040427952967088E-2</v>
      </c>
      <c r="T575" s="1">
        <f>(Table2[[#This Row],[Close Price]]-Table2[[#This Row],[50D EMA]])/Table2[[#This Row],[50D EMA]]</f>
        <v>-4.5919342756610061E-2</v>
      </c>
      <c r="U575" s="1">
        <f>(Table2[[#This Row],[Close Price]]-Table2[[#This Row],[200D EMA]])/Table2[[#This Row],[200D EMA]]</f>
        <v>-3.3334405680316925E-2</v>
      </c>
      <c r="V575">
        <v>0.96878457591595801</v>
      </c>
      <c r="W575">
        <v>728.1</v>
      </c>
      <c r="X575">
        <v>741.05</v>
      </c>
      <c r="Y575">
        <v>732.65</v>
      </c>
      <c r="Z575">
        <v>751</v>
      </c>
      <c r="AA575">
        <v>723.25</v>
      </c>
      <c r="AB575">
        <v>801</v>
      </c>
      <c r="AC575" s="1">
        <f>(Table2[[#This Row],[Close Price]]/Table2[[#This Row],[Day Low]])-1</f>
        <v>1.1193517373986994E-2</v>
      </c>
      <c r="AD575" s="1">
        <f>(Table2[[#This Row],[Day High]]/Table2[[#This Row],[Close Price]])-1</f>
        <v>6.5195246179965416E-3</v>
      </c>
      <c r="AE575" s="1">
        <f>(Table2[[#This Row],[Close Price]]/Table2[[#This Row],[Current Week Low]])-1</f>
        <v>4.9136695557223664E-3</v>
      </c>
      <c r="AF575" s="1">
        <f>(Table2[[#This Row],[Current Week High]]/Table2[[#This Row],[Close Price]])-1</f>
        <v>2.0033955857385433E-2</v>
      </c>
      <c r="AG575" s="1">
        <f>(Table2[[#This Row],[Close Price]]/Table2[[#This Row],[Current Month Low]])-1</f>
        <v>1.7974421016246023E-2</v>
      </c>
      <c r="AH575" s="1">
        <f>(Table2[[#This Row],[Current Month High]]/Table2[[#This Row],[Close Price]])-1</f>
        <v>8.794567062818337E-2</v>
      </c>
      <c r="AI575">
        <v>18.003395585738499</v>
      </c>
      <c r="AJ575">
        <v>18.1781701444622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-0.09</v>
      </c>
      <c r="AM575" t="s">
        <v>3132</v>
      </c>
      <c r="AN575">
        <v>-6.72</v>
      </c>
      <c r="AO575" t="s">
        <v>3132</v>
      </c>
      <c r="AP575">
        <v>4.4634769456982998E-2</v>
      </c>
      <c r="AQ575">
        <f>(Table2[[#This Row],[Sharpe Ratio]]-AVERAGE(Table2[Sharpe Ratio]))/_xlfn.STDEV.P(Table2[Sharpe Ratio])</f>
        <v>-0.2318550319327633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562</v>
      </c>
      <c r="AT575">
        <f>_xlfn.RANK.AVG(Table2[[#This Row],[6M Return vs Nifty Z-Score]],Table2[6M Return vs Nifty Z-Score])</f>
        <v>627</v>
      </c>
      <c r="AU575">
        <f>_xlfn.RANK.AVG(Table2[[#This Row],[Sharpe Ratio Z-Score]],Table2[Sharpe Ratio Z-Score])</f>
        <v>407</v>
      </c>
      <c r="AV575">
        <f>(Table2[[#This Row],[Rank 1Y]]+Table2[[#This Row],[Rank 6M]]+Table2[[#This Row],[Rank Sharpe]])/3</f>
        <v>532</v>
      </c>
    </row>
    <row r="576" spans="1:48" x14ac:dyDescent="0.3">
      <c r="A576" t="s">
        <v>1283</v>
      </c>
      <c r="B576" t="s">
        <v>1284</v>
      </c>
      <c r="C576" t="s">
        <v>3087</v>
      </c>
      <c r="D576" t="s">
        <v>21</v>
      </c>
      <c r="E576">
        <v>8717.1485475000009</v>
      </c>
      <c r="F576">
        <v>2825</v>
      </c>
      <c r="G576">
        <v>6.9734259711919497</v>
      </c>
      <c r="H576">
        <f>(Table2[[#This Row],[1Y Return vs Nifty]]-AVERAGE(Table2[1Y Return vs Nifty]))/_xlfn.STDEV.P(Table2[1Y Return vs Nifty])</f>
        <v>-0.40847654561377739</v>
      </c>
      <c r="I576">
        <v>-5.8887896114568603</v>
      </c>
      <c r="J576">
        <f>(Table2[[#This Row],[1M Return vs Nifty]]-AVERAGE(Table2[1M Return vs Nifty]))/_xlfn.STDEV.P(Table2[1M Return vs Nifty])</f>
        <v>-0.53137459403146525</v>
      </c>
      <c r="K576">
        <v>-13.282759007858299</v>
      </c>
      <c r="L576">
        <f>(Table2[[#This Row],[6M Return vs Nifty]]-AVERAGE(Table2[6M Return vs Nifty]))/_xlfn.STDEV.P(Table2[6M Return vs Nifty])</f>
        <v>-0.71660135587594753</v>
      </c>
      <c r="M576">
        <v>-2.1805632470766398</v>
      </c>
      <c r="N576">
        <f>(Table2[[#This Row],[1W Return vs Nifty]]-AVERAGE(Table2[1W Return vs Nifty]))/_xlfn.STDEV.P(Table2[1W Return vs Nifty])</f>
        <v>-0.33392677536790727</v>
      </c>
      <c r="O576">
        <v>2800.28</v>
      </c>
      <c r="P576">
        <v>2749.7503320702199</v>
      </c>
      <c r="Q576">
        <v>2605.7782684420599</v>
      </c>
      <c r="R576">
        <v>52.571834326208801</v>
      </c>
      <c r="S576" s="1">
        <f>(Table2[[#This Row],[Close Price]]-Table2[[#This Row],[20D EMA]])/Table2[[#This Row],[20D EMA]]</f>
        <v>8.827688659705386E-3</v>
      </c>
      <c r="T576" s="1">
        <f>(Table2[[#This Row],[Close Price]]-Table2[[#This Row],[50D EMA]])/Table2[[#This Row],[50D EMA]]</f>
        <v>2.7366000124500932E-2</v>
      </c>
      <c r="U576" s="1">
        <f>(Table2[[#This Row],[Close Price]]-Table2[[#This Row],[200D EMA]])/Table2[[#This Row],[200D EMA]]</f>
        <v>8.4129081208819873E-2</v>
      </c>
      <c r="V576">
        <v>0.68134677167653701</v>
      </c>
      <c r="W576">
        <v>2779.35</v>
      </c>
      <c r="X576">
        <v>2807.05</v>
      </c>
      <c r="Y576">
        <v>2659.05</v>
      </c>
      <c r="Z576">
        <v>2886.95</v>
      </c>
      <c r="AA576">
        <v>2659.05</v>
      </c>
      <c r="AB576">
        <v>2917.9</v>
      </c>
      <c r="AC576" s="1">
        <f>(Table2[[#This Row],[Close Price]]/Table2[[#This Row],[Day Low]])-1</f>
        <v>1.6424703617752279E-2</v>
      </c>
      <c r="AD576" s="1">
        <f>(Table2[[#This Row],[Day High]]/Table2[[#This Row],[Close Price]])-1</f>
        <v>-6.3539823008849083E-3</v>
      </c>
      <c r="AE576" s="1">
        <f>(Table2[[#This Row],[Close Price]]/Table2[[#This Row],[Current Week Low]])-1</f>
        <v>6.2409507154810751E-2</v>
      </c>
      <c r="AF576" s="1">
        <f>(Table2[[#This Row],[Current Week High]]/Table2[[#This Row],[Close Price]])-1</f>
        <v>2.1929203539822861E-2</v>
      </c>
      <c r="AG576" s="1">
        <f>(Table2[[#This Row],[Close Price]]/Table2[[#This Row],[Current Month Low]])-1</f>
        <v>6.2409507154810751E-2</v>
      </c>
      <c r="AH576" s="1">
        <f>(Table2[[#This Row],[Current Month High]]/Table2[[#This Row],[Close Price]])-1</f>
        <v>3.2884955752212397E-2</v>
      </c>
      <c r="AI576">
        <v>11.3274336283185</v>
      </c>
      <c r="AJ576">
        <v>38.854755468173998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-0.01</v>
      </c>
      <c r="AM576" t="s">
        <v>3132</v>
      </c>
      <c r="AN576">
        <v>4.84</v>
      </c>
      <c r="AO576" t="s">
        <v>3133</v>
      </c>
      <c r="AP576">
        <v>-1.5108424511152E-2</v>
      </c>
      <c r="AQ576">
        <f>(Table2[[#This Row],[Sharpe Ratio]]-AVERAGE(Table2[Sharpe Ratio]))/_xlfn.STDEV.P(Table2[Sharpe Ratio])</f>
        <v>-0.91394323254677767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-2.9043225034358753</v>
      </c>
      <c r="AS576">
        <f>_xlfn.RANK.AVG(Table2[[#This Row],[1Y Return vs Nifty Z-Score]],Table2[1Y Return vs Nifty Z-Score])</f>
        <v>434</v>
      </c>
      <c r="AT576">
        <f>_xlfn.RANK.AVG(Table2[[#This Row],[6M Return vs Nifty Z-Score]],Table2[6M Return vs Nifty Z-Score])</f>
        <v>559</v>
      </c>
      <c r="AU576">
        <f>_xlfn.RANK.AVG(Table2[[#This Row],[Sharpe Ratio Z-Score]],Table2[Sharpe Ratio Z-Score])</f>
        <v>604</v>
      </c>
      <c r="AV576">
        <f>(Table2[[#This Row],[Rank 1Y]]+Table2[[#This Row],[Rank 6M]]+Table2[[#This Row],[Rank Sharpe]])/3</f>
        <v>532.33333333333337</v>
      </c>
    </row>
    <row r="577" spans="1:48" x14ac:dyDescent="0.3">
      <c r="A577" t="s">
        <v>2134</v>
      </c>
      <c r="B577" t="s">
        <v>2135</v>
      </c>
      <c r="C577" t="s">
        <v>3090</v>
      </c>
      <c r="D577" t="s">
        <v>267</v>
      </c>
      <c r="E577">
        <v>2725.5270105</v>
      </c>
      <c r="F577">
        <v>945</v>
      </c>
      <c r="G577">
        <v>-32.1357099020722</v>
      </c>
      <c r="H577">
        <f>(Table2[[#This Row],[1Y Return vs Nifty]]-AVERAGE(Table2[1Y Return vs Nifty]))/_xlfn.STDEV.P(Table2[1Y Return vs Nifty])</f>
        <v>-0.99687740503862754</v>
      </c>
      <c r="I577">
        <v>10.2683393866286</v>
      </c>
      <c r="J577">
        <f>(Table2[[#This Row],[1M Return vs Nifty]]-AVERAGE(Table2[1M Return vs Nifty]))/_xlfn.STDEV.P(Table2[1M Return vs Nifty])</f>
        <v>1.0113795742061655</v>
      </c>
      <c r="K577">
        <v>4.4592175593165901</v>
      </c>
      <c r="L577">
        <f>(Table2[[#This Row],[6M Return vs Nifty]]-AVERAGE(Table2[6M Return vs Nifty]))/_xlfn.STDEV.P(Table2[6M Return vs Nifty])</f>
        <v>-0.13887090669238633</v>
      </c>
      <c r="M577">
        <v>-1.4172846317510099</v>
      </c>
      <c r="N577">
        <f>(Table2[[#This Row],[1W Return vs Nifty]]-AVERAGE(Table2[1W Return vs Nifty]))/_xlfn.STDEV.P(Table2[1W Return vs Nifty])</f>
        <v>-0.18631664491518046</v>
      </c>
      <c r="O577">
        <v>908.15</v>
      </c>
      <c r="P577">
        <v>855.15670100731495</v>
      </c>
      <c r="Q577">
        <v>833.487222673632</v>
      </c>
      <c r="R577">
        <v>56.655924587936497</v>
      </c>
      <c r="S577" s="1">
        <f>(Table2[[#This Row],[Close Price]]-Table2[[#This Row],[20D EMA]])/Table2[[#This Row],[20D EMA]]</f>
        <v>4.0576997192093844E-2</v>
      </c>
      <c r="T577" s="1">
        <f>(Table2[[#This Row],[Close Price]]-Table2[[#This Row],[50D EMA]])/Table2[[#This Row],[50D EMA]]</f>
        <v>0.1050606267680016</v>
      </c>
      <c r="U577" s="1">
        <f>(Table2[[#This Row],[Close Price]]-Table2[[#This Row],[200D EMA]])/Table2[[#This Row],[200D EMA]]</f>
        <v>0.13379062605022438</v>
      </c>
      <c r="V577">
        <v>1.6669783880307001</v>
      </c>
      <c r="W577">
        <v>898</v>
      </c>
      <c r="X577">
        <v>927.3</v>
      </c>
      <c r="Y577">
        <v>923.5</v>
      </c>
      <c r="Z577">
        <v>955</v>
      </c>
      <c r="AA577">
        <v>897</v>
      </c>
      <c r="AB577">
        <v>999</v>
      </c>
      <c r="AC577" s="1">
        <f>(Table2[[#This Row],[Close Price]]/Table2[[#This Row],[Day Low]])-1</f>
        <v>5.2338530066815103E-2</v>
      </c>
      <c r="AD577" s="1">
        <f>(Table2[[#This Row],[Day High]]/Table2[[#This Row],[Close Price]])-1</f>
        <v>-1.8730158730158819E-2</v>
      </c>
      <c r="AE577" s="1">
        <f>(Table2[[#This Row],[Close Price]]/Table2[[#This Row],[Current Week Low]])-1</f>
        <v>2.3280996210070404E-2</v>
      </c>
      <c r="AF577" s="1">
        <f>(Table2[[#This Row],[Current Week High]]/Table2[[#This Row],[Close Price]])-1</f>
        <v>1.0582010582010692E-2</v>
      </c>
      <c r="AG577" s="1">
        <f>(Table2[[#This Row],[Close Price]]/Table2[[#This Row],[Current Month Low]])-1</f>
        <v>5.3511705685618693E-2</v>
      </c>
      <c r="AH577" s="1">
        <f>(Table2[[#This Row],[Current Month High]]/Table2[[#This Row],[Close Price]])-1</f>
        <v>5.7142857142857162E-2</v>
      </c>
      <c r="AI577">
        <v>12.592592592592499</v>
      </c>
      <c r="AJ577">
        <v>42.9003477997883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0.12</v>
      </c>
      <c r="AM577" t="s">
        <v>3133</v>
      </c>
      <c r="AN577">
        <v>4.05</v>
      </c>
      <c r="AO577" t="s">
        <v>3133</v>
      </c>
      <c r="AP577">
        <v>-3.8861559485460001E-3</v>
      </c>
      <c r="AQ577">
        <f>(Table2[[#This Row],[Sharpe Ratio]]-AVERAGE(Table2[Sharpe Ratio]))/_xlfn.STDEV.P(Table2[Sharpe Ratio])</f>
        <v>-0.78581856323703425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-1.0965039456770631</v>
      </c>
      <c r="AS577">
        <f>_xlfn.RANK.AVG(Table2[[#This Row],[1Y Return vs Nifty Z-Score]],Table2[1Y Return vs Nifty Z-Score])</f>
        <v>662</v>
      </c>
      <c r="AT577">
        <f>_xlfn.RANK.AVG(Table2[[#This Row],[6M Return vs Nifty Z-Score]],Table2[6M Return vs Nifty Z-Score])</f>
        <v>351</v>
      </c>
      <c r="AU577">
        <f>_xlfn.RANK.AVG(Table2[[#This Row],[Sharpe Ratio Z-Score]],Table2[Sharpe Ratio Z-Score])</f>
        <v>584</v>
      </c>
      <c r="AV577">
        <f>(Table2[[#This Row],[Rank 1Y]]+Table2[[#This Row],[Rank 6M]]+Table2[[#This Row],[Rank Sharpe]])/3</f>
        <v>532.33333333333337</v>
      </c>
    </row>
    <row r="578" spans="1:48" x14ac:dyDescent="0.3">
      <c r="A578" t="s">
        <v>823</v>
      </c>
      <c r="B578" t="s">
        <v>824</v>
      </c>
      <c r="C578" t="s">
        <v>609</v>
      </c>
      <c r="D578" t="s">
        <v>609</v>
      </c>
      <c r="E578">
        <v>18850.50443718</v>
      </c>
      <c r="F578">
        <v>37.46</v>
      </c>
      <c r="G578">
        <v>-9.6999079807405693</v>
      </c>
      <c r="H578">
        <f>(Table2[[#This Row],[1Y Return vs Nifty]]-AVERAGE(Table2[1Y Return vs Nifty]))/_xlfn.STDEV.P(Table2[1Y Return vs Nifty])</f>
        <v>-0.65932852195471636</v>
      </c>
      <c r="I578">
        <v>0.580439290188416</v>
      </c>
      <c r="J578">
        <f>(Table2[[#This Row],[1M Return vs Nifty]]-AVERAGE(Table2[1M Return vs Nifty]))/_xlfn.STDEV.P(Table2[1M Return vs Nifty])</f>
        <v>8.6336006315863204E-2</v>
      </c>
      <c r="K578">
        <v>-24.8027152916662</v>
      </c>
      <c r="L578">
        <f>(Table2[[#This Row],[6M Return vs Nifty]]-AVERAGE(Table2[6M Return vs Nifty]))/_xlfn.STDEV.P(Table2[6M Return vs Nifty])</f>
        <v>-1.0917246964586869</v>
      </c>
      <c r="M578">
        <v>0.67137230343750698</v>
      </c>
      <c r="N578">
        <f>(Table2[[#This Row],[1W Return vs Nifty]]-AVERAGE(Table2[1W Return vs Nifty]))/_xlfn.STDEV.P(Table2[1W Return vs Nifty])</f>
        <v>0.21760784148306578</v>
      </c>
      <c r="O578">
        <v>38.01</v>
      </c>
      <c r="P578">
        <v>38.174126268939098</v>
      </c>
      <c r="Q578">
        <v>38.459474579275202</v>
      </c>
      <c r="R578">
        <v>44.312052043413999</v>
      </c>
      <c r="S578" s="1">
        <f>(Table2[[#This Row],[Close Price]]-Table2[[#This Row],[20D EMA]])/Table2[[#This Row],[20D EMA]]</f>
        <v>-1.4469876348329313E-2</v>
      </c>
      <c r="T578" s="1">
        <f>(Table2[[#This Row],[Close Price]]-Table2[[#This Row],[50D EMA]])/Table2[[#This Row],[50D EMA]]</f>
        <v>-1.8707075674975059E-2</v>
      </c>
      <c r="U578" s="1">
        <f>(Table2[[#This Row],[Close Price]]-Table2[[#This Row],[200D EMA]])/Table2[[#This Row],[200D EMA]]</f>
        <v>-2.5987733587337979E-2</v>
      </c>
      <c r="V578">
        <v>2.0663226735804399</v>
      </c>
      <c r="W578">
        <v>37.4</v>
      </c>
      <c r="X578">
        <v>37.79</v>
      </c>
      <c r="Y578">
        <v>36.93</v>
      </c>
      <c r="Z578">
        <v>37.799999999999997</v>
      </c>
      <c r="AA578">
        <v>36.4</v>
      </c>
      <c r="AB578">
        <v>39.75</v>
      </c>
      <c r="AC578" s="1">
        <f>(Table2[[#This Row],[Close Price]]/Table2[[#This Row],[Day Low]])-1</f>
        <v>1.6042780748664054E-3</v>
      </c>
      <c r="AD578" s="1">
        <f>(Table2[[#This Row],[Day High]]/Table2[[#This Row],[Close Price]])-1</f>
        <v>8.8093966898024068E-3</v>
      </c>
      <c r="AE578" s="1">
        <f>(Table2[[#This Row],[Close Price]]/Table2[[#This Row],[Current Week Low]])-1</f>
        <v>1.4351475764960764E-2</v>
      </c>
      <c r="AF578" s="1">
        <f>(Table2[[#This Row],[Current Week High]]/Table2[[#This Row],[Close Price]])-1</f>
        <v>9.0763481046447492E-3</v>
      </c>
      <c r="AG578" s="1">
        <f>(Table2[[#This Row],[Close Price]]/Table2[[#This Row],[Current Month Low]])-1</f>
        <v>2.9120879120879239E-2</v>
      </c>
      <c r="AH578" s="1">
        <f>(Table2[[#This Row],[Current Month High]]/Table2[[#This Row],[Close Price]])-1</f>
        <v>6.1131873998932162E-2</v>
      </c>
      <c r="AI578">
        <v>41.2172984516817</v>
      </c>
      <c r="AJ578">
        <v>16.155038759689901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-0.09</v>
      </c>
      <c r="AM578" t="s">
        <v>3132</v>
      </c>
      <c r="AN578">
        <v>0.27</v>
      </c>
      <c r="AO578" t="s">
        <v>3133</v>
      </c>
      <c r="AP578">
        <v>5.7617275131831E-2</v>
      </c>
      <c r="AQ578">
        <f>(Table2[[#This Row],[Sharpe Ratio]]-AVERAGE(Table2[Sharpe Ratio]))/_xlfn.STDEV.P(Table2[Sharpe Ratio])</f>
        <v>-8.36337309433757E-2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561</v>
      </c>
      <c r="AT578">
        <f>_xlfn.RANK.AVG(Table2[[#This Row],[6M Return vs Nifty Z-Score]],Table2[6M Return vs Nifty Z-Score])</f>
        <v>668</v>
      </c>
      <c r="AU578">
        <f>_xlfn.RANK.AVG(Table2[[#This Row],[Sharpe Ratio Z-Score]],Table2[Sharpe Ratio Z-Score])</f>
        <v>373</v>
      </c>
      <c r="AV578">
        <f>(Table2[[#This Row],[Rank 1Y]]+Table2[[#This Row],[Rank 6M]]+Table2[[#This Row],[Rank Sharpe]])/3</f>
        <v>534</v>
      </c>
    </row>
    <row r="579" spans="1:48" x14ac:dyDescent="0.3">
      <c r="A579" t="s">
        <v>2331</v>
      </c>
      <c r="B579" t="s">
        <v>2332</v>
      </c>
      <c r="C579" t="s">
        <v>3092</v>
      </c>
      <c r="D579" t="s">
        <v>288</v>
      </c>
      <c r="E579">
        <v>2223.634528995</v>
      </c>
      <c r="F579">
        <v>688.65</v>
      </c>
      <c r="G579">
        <v>14.396745987084</v>
      </c>
      <c r="H579">
        <f>(Table2[[#This Row],[1Y Return vs Nifty]]-AVERAGE(Table2[1Y Return vs Nifty]))/_xlfn.STDEV.P(Table2[1Y Return vs Nifty])</f>
        <v>-0.2967919537759261</v>
      </c>
      <c r="I579">
        <v>4.2099608564719402</v>
      </c>
      <c r="J579">
        <f>(Table2[[#This Row],[1M Return vs Nifty]]-AVERAGE(Table2[1M Return vs Nifty]))/_xlfn.STDEV.P(Table2[1M Return vs Nifty])</f>
        <v>0.43289878524495318</v>
      </c>
      <c r="K579">
        <v>-13.1467569035579</v>
      </c>
      <c r="L579">
        <f>(Table2[[#This Row],[6M Return vs Nifty]]-AVERAGE(Table2[6M Return vs Nifty]))/_xlfn.STDEV.P(Table2[6M Return vs Nifty])</f>
        <v>-0.71217273111083823</v>
      </c>
      <c r="M579">
        <v>5.3837316760139498</v>
      </c>
      <c r="N579">
        <f>(Table2[[#This Row],[1W Return vs Nifty]]-AVERAGE(Table2[1W Return vs Nifty]))/_xlfn.STDEV.P(Table2[1W Return vs Nifty])</f>
        <v>1.1289290389587545</v>
      </c>
      <c r="O579">
        <v>672.34</v>
      </c>
      <c r="P579">
        <v>652.69275735587905</v>
      </c>
      <c r="Q579">
        <v>631.25351580564495</v>
      </c>
      <c r="R579">
        <v>57.384205662523698</v>
      </c>
      <c r="S579" s="1">
        <f>(Table2[[#This Row],[Close Price]]-Table2[[#This Row],[20D EMA]])/Table2[[#This Row],[20D EMA]]</f>
        <v>2.4258559657316155E-2</v>
      </c>
      <c r="T579" s="1">
        <f>(Table2[[#This Row],[Close Price]]-Table2[[#This Row],[50D EMA]])/Table2[[#This Row],[50D EMA]]</f>
        <v>5.509061076422414E-2</v>
      </c>
      <c r="U579" s="1">
        <f>(Table2[[#This Row],[Close Price]]-Table2[[#This Row],[200D EMA]])/Table2[[#This Row],[200D EMA]]</f>
        <v>9.0924617063086077E-2</v>
      </c>
      <c r="V579">
        <v>0.90024559324618803</v>
      </c>
      <c r="W579">
        <v>683</v>
      </c>
      <c r="X579">
        <v>695.3</v>
      </c>
      <c r="Y579">
        <v>679.1</v>
      </c>
      <c r="Z579">
        <v>699.95</v>
      </c>
      <c r="AA579">
        <v>636.1</v>
      </c>
      <c r="AB579">
        <v>717.9</v>
      </c>
      <c r="AC579" s="1">
        <f>(Table2[[#This Row],[Close Price]]/Table2[[#This Row],[Day Low]])-1</f>
        <v>8.2723279648608816E-3</v>
      </c>
      <c r="AD579" s="1">
        <f>(Table2[[#This Row],[Day High]]/Table2[[#This Row],[Close Price]])-1</f>
        <v>9.6565744572714163E-3</v>
      </c>
      <c r="AE579" s="1">
        <f>(Table2[[#This Row],[Close Price]]/Table2[[#This Row],[Current Week Low]])-1</f>
        <v>1.406273008393466E-2</v>
      </c>
      <c r="AF579" s="1">
        <f>(Table2[[#This Row],[Current Week High]]/Table2[[#This Row],[Close Price]])-1</f>
        <v>1.6408915995062889E-2</v>
      </c>
      <c r="AG579" s="1">
        <f>(Table2[[#This Row],[Close Price]]/Table2[[#This Row],[Current Month Low]])-1</f>
        <v>8.2612796730073823E-2</v>
      </c>
      <c r="AH579" s="1">
        <f>(Table2[[#This Row],[Current Month High]]/Table2[[#This Row],[Close Price]])-1</f>
        <v>4.2474406447396973E-2</v>
      </c>
      <c r="AI579">
        <v>11.50802294344</v>
      </c>
      <c r="AJ579">
        <v>42.843808338518897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</v>
      </c>
      <c r="AM579" t="s">
        <v>3134</v>
      </c>
      <c r="AN579">
        <v>2.0699999999999998</v>
      </c>
      <c r="AO579" t="s">
        <v>3133</v>
      </c>
      <c r="AP579">
        <v>-5.3266836811160997E-2</v>
      </c>
      <c r="AQ579">
        <f>(Table2[[#This Row],[Sharpe Ratio]]-AVERAGE(Table2[Sharpe Ratio]))/_xlfn.STDEV.P(Table2[Sharpe Ratio])</f>
        <v>-1.3495979248265868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-0.79673478550964361</v>
      </c>
      <c r="AS579">
        <f>_xlfn.RANK.AVG(Table2[[#This Row],[1Y Return vs Nifty Z-Score]],Table2[1Y Return vs Nifty Z-Score])</f>
        <v>385</v>
      </c>
      <c r="AT579">
        <f>_xlfn.RANK.AVG(Table2[[#This Row],[6M Return vs Nifty Z-Score]],Table2[6M Return vs Nifty Z-Score])</f>
        <v>555</v>
      </c>
      <c r="AU579">
        <f>_xlfn.RANK.AVG(Table2[[#This Row],[Sharpe Ratio Z-Score]],Table2[Sharpe Ratio Z-Score])</f>
        <v>665</v>
      </c>
      <c r="AV579">
        <f>(Table2[[#This Row],[Rank 1Y]]+Table2[[#This Row],[Rank 6M]]+Table2[[#This Row],[Rank Sharpe]])/3</f>
        <v>535</v>
      </c>
    </row>
    <row r="580" spans="1:48" x14ac:dyDescent="0.3">
      <c r="A580" t="s">
        <v>998</v>
      </c>
      <c r="B580" t="s">
        <v>999</v>
      </c>
      <c r="C580" t="s">
        <v>3088</v>
      </c>
      <c r="D580" t="s">
        <v>557</v>
      </c>
      <c r="E580">
        <v>13582.351870625</v>
      </c>
      <c r="F580">
        <v>1716.25</v>
      </c>
      <c r="G580">
        <v>-18.1018241350124</v>
      </c>
      <c r="H580">
        <f>(Table2[[#This Row],[1Y Return vs Nifty]]-AVERAGE(Table2[1Y Return vs Nifty]))/_xlfn.STDEV.P(Table2[1Y Return vs Nifty])</f>
        <v>-0.78573619053653987</v>
      </c>
      <c r="I580">
        <v>-7.3784110221991499</v>
      </c>
      <c r="J580">
        <f>(Table2[[#This Row],[1M Return vs Nifty]]-AVERAGE(Table2[1M Return vs Nifty]))/_xlfn.STDEV.P(Table2[1M Return vs Nifty])</f>
        <v>-0.67361023755396254</v>
      </c>
      <c r="K580">
        <v>11.242819407700701</v>
      </c>
      <c r="L580">
        <f>(Table2[[#This Row],[6M Return vs Nifty]]-AVERAGE(Table2[6M Return vs Nifty]))/_xlfn.STDEV.P(Table2[6M Return vs Nifty])</f>
        <v>8.2022933862011246E-2</v>
      </c>
      <c r="M580">
        <v>-0.50799643415283202</v>
      </c>
      <c r="N580">
        <f>(Table2[[#This Row],[1W Return vs Nifty]]-AVERAGE(Table2[1W Return vs Nifty]))/_xlfn.STDEV.P(Table2[1W Return vs Nifty])</f>
        <v>-1.046978274502664E-2</v>
      </c>
      <c r="O580">
        <v>1704.79</v>
      </c>
      <c r="P580">
        <v>1716.4213560263399</v>
      </c>
      <c r="Q580">
        <v>1631.41588272628</v>
      </c>
      <c r="R580">
        <v>59.229675978438699</v>
      </c>
      <c r="S580" s="1">
        <f>(Table2[[#This Row],[Close Price]]-Table2[[#This Row],[20D EMA]])/Table2[[#This Row],[20D EMA]]</f>
        <v>6.7222355832683416E-3</v>
      </c>
      <c r="T580" s="1">
        <f>(Table2[[#This Row],[Close Price]]-Table2[[#This Row],[50D EMA]])/Table2[[#This Row],[50D EMA]]</f>
        <v>-9.9833310590261752E-5</v>
      </c>
      <c r="U580" s="1">
        <f>(Table2[[#This Row],[Close Price]]-Table2[[#This Row],[200D EMA]])/Table2[[#This Row],[200D EMA]]</f>
        <v>5.2000301193557502E-2</v>
      </c>
      <c r="V580">
        <v>1.12669467050179</v>
      </c>
      <c r="W580">
        <v>1704.65</v>
      </c>
      <c r="X580">
        <v>1742.3</v>
      </c>
      <c r="Y580">
        <v>1692.15</v>
      </c>
      <c r="Z580">
        <v>1779.3</v>
      </c>
      <c r="AA580">
        <v>1603.3</v>
      </c>
      <c r="AB580">
        <v>1779.3</v>
      </c>
      <c r="AC580" s="1">
        <f>(Table2[[#This Row],[Close Price]]/Table2[[#This Row],[Day Low]])-1</f>
        <v>6.8049159651539792E-3</v>
      </c>
      <c r="AD580" s="1">
        <f>(Table2[[#This Row],[Day High]]/Table2[[#This Row],[Close Price]])-1</f>
        <v>1.5178441369264384E-2</v>
      </c>
      <c r="AE580" s="1">
        <f>(Table2[[#This Row],[Close Price]]/Table2[[#This Row],[Current Week Low]])-1</f>
        <v>1.4242236208373837E-2</v>
      </c>
      <c r="AF580" s="1">
        <f>(Table2[[#This Row],[Current Week High]]/Table2[[#This Row],[Close Price]])-1</f>
        <v>3.6737072104879864E-2</v>
      </c>
      <c r="AG580" s="1">
        <f>(Table2[[#This Row],[Close Price]]/Table2[[#This Row],[Current Month Low]])-1</f>
        <v>7.0448450071727065E-2</v>
      </c>
      <c r="AH580" s="1">
        <f>(Table2[[#This Row],[Current Month High]]/Table2[[#This Row],[Close Price]])-1</f>
        <v>3.6737072104879864E-2</v>
      </c>
      <c r="AI580">
        <v>15.306627822286901</v>
      </c>
      <c r="AJ580">
        <v>31.312165263963202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0.01</v>
      </c>
      <c r="AM580" t="s">
        <v>3133</v>
      </c>
      <c r="AN580">
        <v>-3.48</v>
      </c>
      <c r="AO580" t="s">
        <v>3132</v>
      </c>
      <c r="AP580">
        <v>-8.8160291549903E-2</v>
      </c>
      <c r="AQ580">
        <f>(Table2[[#This Row],[Sharpe Ratio]]-AVERAGE(Table2[Sharpe Ratio]))/_xlfn.STDEV.P(Table2[Sharpe Ratio])</f>
        <v>-1.7479765881543194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610</v>
      </c>
      <c r="AT580">
        <f>_xlfn.RANK.AVG(Table2[[#This Row],[6M Return vs Nifty Z-Score]],Table2[6M Return vs Nifty Z-Score])</f>
        <v>291</v>
      </c>
      <c r="AU580">
        <f>_xlfn.RANK.AVG(Table2[[#This Row],[Sharpe Ratio Z-Score]],Table2[Sharpe Ratio Z-Score])</f>
        <v>707</v>
      </c>
      <c r="AV580">
        <f>(Table2[[#This Row],[Rank 1Y]]+Table2[[#This Row],[Rank 6M]]+Table2[[#This Row],[Rank Sharpe]])/3</f>
        <v>536</v>
      </c>
    </row>
    <row r="581" spans="1:48" x14ac:dyDescent="0.3">
      <c r="A581" t="s">
        <v>1800</v>
      </c>
      <c r="B581" t="s">
        <v>1801</v>
      </c>
      <c r="C581" t="s">
        <v>3099</v>
      </c>
      <c r="D581" t="s">
        <v>133</v>
      </c>
      <c r="E581">
        <v>4134.2007277169996</v>
      </c>
      <c r="F581">
        <v>215.73</v>
      </c>
      <c r="G581">
        <v>-13.4385454902843</v>
      </c>
      <c r="H581">
        <f>(Table2[[#This Row],[1Y Return vs Nifty]]-AVERAGE(Table2[1Y Return vs Nifty]))/_xlfn.STDEV.P(Table2[1Y Return vs Nifty])</f>
        <v>-0.71557669708244542</v>
      </c>
      <c r="I581">
        <v>-3.9618403810179501</v>
      </c>
      <c r="J581">
        <f>(Table2[[#This Row],[1M Return vs Nifty]]-AVERAGE(Table2[1M Return vs Nifty]))/_xlfn.STDEV.P(Table2[1M Return vs Nifty])</f>
        <v>-0.34738095521146284</v>
      </c>
      <c r="K581">
        <v>-26.1689694882187</v>
      </c>
      <c r="L581">
        <f>(Table2[[#This Row],[6M Return vs Nifty]]-AVERAGE(Table2[6M Return vs Nifty]))/_xlfn.STDEV.P(Table2[6M Return vs Nifty])</f>
        <v>-1.1362139137499307</v>
      </c>
      <c r="M581">
        <v>5.8035650246083996</v>
      </c>
      <c r="N581">
        <f>(Table2[[#This Row],[1W Return vs Nifty]]-AVERAGE(Table2[1W Return vs Nifty]))/_xlfn.STDEV.P(Table2[1W Return vs Nifty])</f>
        <v>1.2101204336999705</v>
      </c>
      <c r="O581">
        <v>213.48</v>
      </c>
      <c r="P581">
        <v>216.4582150759</v>
      </c>
      <c r="Q581">
        <v>216.75431202284199</v>
      </c>
      <c r="R581">
        <v>57.4024361484555</v>
      </c>
      <c r="S581" s="1">
        <f>(Table2[[#This Row],[Close Price]]-Table2[[#This Row],[20D EMA]])/Table2[[#This Row],[20D EMA]]</f>
        <v>1.0539629005059023E-2</v>
      </c>
      <c r="T581" s="1">
        <f>(Table2[[#This Row],[Close Price]]-Table2[[#This Row],[50D EMA]])/Table2[[#This Row],[50D EMA]]</f>
        <v>-3.3642293301026499E-3</v>
      </c>
      <c r="U581" s="1">
        <f>(Table2[[#This Row],[Close Price]]-Table2[[#This Row],[200D EMA]])/Table2[[#This Row],[200D EMA]]</f>
        <v>-4.7256823326036201E-3</v>
      </c>
      <c r="V581">
        <v>1.16347979027698</v>
      </c>
      <c r="W581">
        <v>215.81</v>
      </c>
      <c r="X581">
        <v>219</v>
      </c>
      <c r="Y581">
        <v>213.52</v>
      </c>
      <c r="Z581">
        <v>222.79</v>
      </c>
      <c r="AA581">
        <v>195.9</v>
      </c>
      <c r="AB581">
        <v>222.79</v>
      </c>
      <c r="AC581" s="1">
        <f>(Table2[[#This Row],[Close Price]]/Table2[[#This Row],[Day Low]])-1</f>
        <v>-3.7069644594789342E-4</v>
      </c>
      <c r="AD581" s="1">
        <f>(Table2[[#This Row],[Day High]]/Table2[[#This Row],[Close Price]])-1</f>
        <v>1.5157836184119144E-2</v>
      </c>
      <c r="AE581" s="1">
        <f>(Table2[[#This Row],[Close Price]]/Table2[[#This Row],[Current Week Low]])-1</f>
        <v>1.0350318471337383E-2</v>
      </c>
      <c r="AF581" s="1">
        <f>(Table2[[#This Row],[Current Week High]]/Table2[[#This Row],[Close Price]])-1</f>
        <v>3.2726092801186768E-2</v>
      </c>
      <c r="AG581" s="1">
        <f>(Table2[[#This Row],[Close Price]]/Table2[[#This Row],[Current Month Low]])-1</f>
        <v>0.10122511485451757</v>
      </c>
      <c r="AH581" s="1">
        <f>(Table2[[#This Row],[Current Month High]]/Table2[[#This Row],[Close Price]])-1</f>
        <v>3.2726092801186768E-2</v>
      </c>
      <c r="AI581">
        <v>28.8647846845594</v>
      </c>
      <c r="AJ581">
        <v>29.257040143798601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0.09</v>
      </c>
      <c r="AM581" t="s">
        <v>3133</v>
      </c>
      <c r="AN581">
        <v>-3.36</v>
      </c>
      <c r="AO581" t="s">
        <v>3132</v>
      </c>
      <c r="AP581">
        <v>6.6380946568789997E-2</v>
      </c>
      <c r="AQ581">
        <f>(Table2[[#This Row],[Sharpe Ratio]]-AVERAGE(Table2[Sharpe Ratio]))/_xlfn.STDEV.P(Table2[Sharpe Ratio])</f>
        <v>1.6421128600893793E-2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588</v>
      </c>
      <c r="AT581">
        <f>_xlfn.RANK.AVG(Table2[[#This Row],[6M Return vs Nifty Z-Score]],Table2[6M Return vs Nifty Z-Score])</f>
        <v>677</v>
      </c>
      <c r="AU581">
        <f>_xlfn.RANK.AVG(Table2[[#This Row],[Sharpe Ratio Z-Score]],Table2[Sharpe Ratio Z-Score])</f>
        <v>343</v>
      </c>
      <c r="AV581">
        <f>(Table2[[#This Row],[Rank 1Y]]+Table2[[#This Row],[Rank 6M]]+Table2[[#This Row],[Rank Sharpe]])/3</f>
        <v>536</v>
      </c>
    </row>
    <row r="582" spans="1:48" x14ac:dyDescent="0.3">
      <c r="A582" t="s">
        <v>30</v>
      </c>
      <c r="B582" t="s">
        <v>31</v>
      </c>
      <c r="C582" t="s">
        <v>3087</v>
      </c>
      <c r="D582" t="s">
        <v>21</v>
      </c>
      <c r="E582">
        <v>744459.43340560002</v>
      </c>
      <c r="F582">
        <v>1797.4</v>
      </c>
      <c r="G582">
        <v>3.6627513788929398</v>
      </c>
      <c r="H582">
        <f>(Table2[[#This Row],[1Y Return vs Nifty]]-AVERAGE(Table2[1Y Return vs Nifty]))/_xlfn.STDEV.P(Table2[1Y Return vs Nifty])</f>
        <v>-0.45828597586294972</v>
      </c>
      <c r="I582">
        <v>6.7582883998501604</v>
      </c>
      <c r="J582">
        <f>(Table2[[#This Row],[1M Return vs Nifty]]-AVERAGE(Table2[1M Return vs Nifty]))/_xlfn.STDEV.P(Table2[1M Return vs Nifty])</f>
        <v>0.676224374837471</v>
      </c>
      <c r="K582">
        <v>-5.6521720697999998</v>
      </c>
      <c r="L582">
        <f>(Table2[[#This Row],[6M Return vs Nifty]]-AVERAGE(Table2[6M Return vs Nifty]))/_xlfn.STDEV.P(Table2[6M Return vs Nifty])</f>
        <v>-0.46812721306737071</v>
      </c>
      <c r="M582">
        <v>-2.0541198960676299</v>
      </c>
      <c r="N582">
        <f>(Table2[[#This Row],[1W Return vs Nifty]]-AVERAGE(Table2[1W Return vs Nifty]))/_xlfn.STDEV.P(Table2[1W Return vs Nifty])</f>
        <v>-0.3094739488867706</v>
      </c>
      <c r="O582">
        <v>1773.24</v>
      </c>
      <c r="P582">
        <v>1686.77126586233</v>
      </c>
      <c r="Q582">
        <v>1564.73590313202</v>
      </c>
      <c r="R582">
        <v>52.899383668188598</v>
      </c>
      <c r="S582" s="1">
        <f>(Table2[[#This Row],[Close Price]]-Table2[[#This Row],[20D EMA]])/Table2[[#This Row],[20D EMA]]</f>
        <v>1.3624777243915139E-2</v>
      </c>
      <c r="T582" s="1">
        <f>(Table2[[#This Row],[Close Price]]-Table2[[#This Row],[50D EMA]])/Table2[[#This Row],[50D EMA]]</f>
        <v>6.5586091236332064E-2</v>
      </c>
      <c r="U582" s="1">
        <f>(Table2[[#This Row],[Close Price]]-Table2[[#This Row],[200D EMA]])/Table2[[#This Row],[200D EMA]]</f>
        <v>0.14869224666109662</v>
      </c>
      <c r="V582">
        <v>0.69885130487840696</v>
      </c>
      <c r="W582">
        <v>1792.25</v>
      </c>
      <c r="X582">
        <v>1810</v>
      </c>
      <c r="Y582">
        <v>1768.1</v>
      </c>
      <c r="Z582">
        <v>1803.5</v>
      </c>
      <c r="AA582">
        <v>1718.55</v>
      </c>
      <c r="AB582">
        <v>1867.9</v>
      </c>
      <c r="AC582" s="1">
        <f>(Table2[[#This Row],[Close Price]]/Table2[[#This Row],[Day Low]])-1</f>
        <v>2.8734830520296128E-3</v>
      </c>
      <c r="AD582" s="1">
        <f>(Table2[[#This Row],[Day High]]/Table2[[#This Row],[Close Price]])-1</f>
        <v>7.0101257371759651E-3</v>
      </c>
      <c r="AE582" s="1">
        <f>(Table2[[#This Row],[Close Price]]/Table2[[#This Row],[Current Week Low]])-1</f>
        <v>1.6571460890221212E-2</v>
      </c>
      <c r="AF582" s="1">
        <f>(Table2[[#This Row],[Current Week High]]/Table2[[#This Row],[Close Price]])-1</f>
        <v>3.3937910314898456E-3</v>
      </c>
      <c r="AG582" s="1">
        <f>(Table2[[#This Row],[Close Price]]/Table2[[#This Row],[Current Month Low]])-1</f>
        <v>4.5881702598120633E-2</v>
      </c>
      <c r="AH582" s="1">
        <f>(Table2[[#This Row],[Current Month High]]/Table2[[#This Row],[Close Price]])-1</f>
        <v>3.9223322577055741E-2</v>
      </c>
      <c r="AI582">
        <v>5.8751529987760103</v>
      </c>
      <c r="AJ582">
        <v>32.9782118151888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0.06</v>
      </c>
      <c r="AM582" t="s">
        <v>3133</v>
      </c>
      <c r="AN582">
        <v>-1.5</v>
      </c>
      <c r="AO582" t="s">
        <v>3132</v>
      </c>
      <c r="AP582">
        <v>-6.0959862157305998E-2</v>
      </c>
      <c r="AQ582">
        <f>(Table2[[#This Row],[Sharpe Ratio]]-AVERAGE(Table2[Sharpe Ratio]))/_xlfn.STDEV.P(Table2[Sharpe Ratio])</f>
        <v>-1.437429215172878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-1.9970919781524978</v>
      </c>
      <c r="AS582">
        <f>_xlfn.RANK.AVG(Table2[[#This Row],[1Y Return vs Nifty Z-Score]],Table2[1Y Return vs Nifty Z-Score])</f>
        <v>461</v>
      </c>
      <c r="AT582">
        <f>_xlfn.RANK.AVG(Table2[[#This Row],[6M Return vs Nifty Z-Score]],Table2[6M Return vs Nifty Z-Score])</f>
        <v>471</v>
      </c>
      <c r="AU582">
        <f>_xlfn.RANK.AVG(Table2[[#This Row],[Sharpe Ratio Z-Score]],Table2[Sharpe Ratio Z-Score])</f>
        <v>678</v>
      </c>
      <c r="AV582">
        <f>(Table2[[#This Row],[Rank 1Y]]+Table2[[#This Row],[Rank 6M]]+Table2[[#This Row],[Rank Sharpe]])/3</f>
        <v>536.66666666666663</v>
      </c>
    </row>
    <row r="583" spans="1:48" x14ac:dyDescent="0.3">
      <c r="A583" t="s">
        <v>1533</v>
      </c>
      <c r="B583" t="s">
        <v>1534</v>
      </c>
      <c r="C583" t="s">
        <v>3096</v>
      </c>
      <c r="D583" t="s">
        <v>1535</v>
      </c>
      <c r="E583">
        <v>6344.3337135100001</v>
      </c>
      <c r="F583">
        <v>466.1</v>
      </c>
      <c r="G583">
        <v>1.94560670345442</v>
      </c>
      <c r="H583">
        <f>(Table2[[#This Row],[1Y Return vs Nifty]]-AVERAGE(Table2[1Y Return vs Nifty]))/_xlfn.STDEV.P(Table2[1Y Return vs Nifty])</f>
        <v>-0.48412058918856754</v>
      </c>
      <c r="I583">
        <v>3.9299130354405101</v>
      </c>
      <c r="J583">
        <f>(Table2[[#This Row],[1M Return vs Nifty]]-AVERAGE(Table2[1M Return vs Nifty]))/_xlfn.STDEV.P(Table2[1M Return vs Nifty])</f>
        <v>0.4061585801470487</v>
      </c>
      <c r="K583">
        <v>-14.5179115571793</v>
      </c>
      <c r="L583">
        <f>(Table2[[#This Row],[6M Return vs Nifty]]-AVERAGE(Table2[6M Return vs Nifty]))/_xlfn.STDEV.P(Table2[6M Return vs Nifty])</f>
        <v>-0.75682152156197791</v>
      </c>
      <c r="M583">
        <v>-0.805464172495163</v>
      </c>
      <c r="N583">
        <f>(Table2[[#This Row],[1W Return vs Nifty]]-AVERAGE(Table2[1W Return vs Nifty]))/_xlfn.STDEV.P(Table2[1W Return vs Nifty])</f>
        <v>-6.7996943575356628E-2</v>
      </c>
      <c r="O583">
        <v>469.15</v>
      </c>
      <c r="P583">
        <v>466.01268646659003</v>
      </c>
      <c r="Q583">
        <v>448.096884964232</v>
      </c>
      <c r="R583">
        <v>45.017932278524597</v>
      </c>
      <c r="S583" s="1">
        <f>(Table2[[#This Row],[Close Price]]-Table2[[#This Row],[20D EMA]])/Table2[[#This Row],[20D EMA]]</f>
        <v>-6.5011190450814339E-3</v>
      </c>
      <c r="T583" s="1">
        <f>(Table2[[#This Row],[Close Price]]-Table2[[#This Row],[50D EMA]])/Table2[[#This Row],[50D EMA]]</f>
        <v>1.8736299664291829E-4</v>
      </c>
      <c r="U583" s="1">
        <f>(Table2[[#This Row],[Close Price]]-Table2[[#This Row],[200D EMA]])/Table2[[#This Row],[200D EMA]]</f>
        <v>4.0176835947442625E-2</v>
      </c>
      <c r="V583">
        <v>0.78659330276703698</v>
      </c>
      <c r="W583">
        <v>455.8</v>
      </c>
      <c r="X583">
        <v>473</v>
      </c>
      <c r="Y583">
        <v>459</v>
      </c>
      <c r="Z583">
        <v>478.9</v>
      </c>
      <c r="AA583">
        <v>449.1</v>
      </c>
      <c r="AB583">
        <v>491.95</v>
      </c>
      <c r="AC583" s="1">
        <f>(Table2[[#This Row],[Close Price]]/Table2[[#This Row],[Day Low]])-1</f>
        <v>2.2597630539710423E-2</v>
      </c>
      <c r="AD583" s="1">
        <f>(Table2[[#This Row],[Day High]]/Table2[[#This Row],[Close Price]])-1</f>
        <v>1.4803690195237085E-2</v>
      </c>
      <c r="AE583" s="1">
        <f>(Table2[[#This Row],[Close Price]]/Table2[[#This Row],[Current Week Low]])-1</f>
        <v>1.5468409586056664E-2</v>
      </c>
      <c r="AF583" s="1">
        <f>(Table2[[#This Row],[Current Week High]]/Table2[[#This Row],[Close Price]])-1</f>
        <v>2.7461918043338196E-2</v>
      </c>
      <c r="AG583" s="1">
        <f>(Table2[[#This Row],[Close Price]]/Table2[[#This Row],[Current Month Low]])-1</f>
        <v>3.7853484747272237E-2</v>
      </c>
      <c r="AH583" s="1">
        <f>(Table2[[#This Row],[Current Month High]]/Table2[[#This Row],[Close Price]])-1</f>
        <v>5.5460201673460663E-2</v>
      </c>
      <c r="AI583">
        <v>23.771722806264702</v>
      </c>
      <c r="AJ583">
        <v>36.1671048787613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-0.11</v>
      </c>
      <c r="AM583" t="s">
        <v>3132</v>
      </c>
      <c r="AN583">
        <v>-3.23</v>
      </c>
      <c r="AO583" t="s">
        <v>3132</v>
      </c>
      <c r="AQ583">
        <f>(Table2[[#This Row],[Sharpe Ratio]]-AVERAGE(Table2[Sharpe Ratio]))/_xlfn.STDEV.P(Table2[Sharpe Ratio])</f>
        <v>-0.74145031068490286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-1.6442307848637563</v>
      </c>
      <c r="AS583">
        <f>_xlfn.RANK.AVG(Table2[[#This Row],[1Y Return vs Nifty Z-Score]],Table2[1Y Return vs Nifty Z-Score])</f>
        <v>476</v>
      </c>
      <c r="AT583">
        <f>_xlfn.RANK.AVG(Table2[[#This Row],[6M Return vs Nifty Z-Score]],Table2[6M Return vs Nifty Z-Score])</f>
        <v>584</v>
      </c>
      <c r="AU583">
        <f>_xlfn.RANK.AVG(Table2[[#This Row],[Sharpe Ratio Z-Score]],Table2[Sharpe Ratio Z-Score])</f>
        <v>550.5</v>
      </c>
      <c r="AV583">
        <f>(Table2[[#This Row],[Rank 1Y]]+Table2[[#This Row],[Rank 6M]]+Table2[[#This Row],[Rank Sharpe]])/3</f>
        <v>536.83333333333337</v>
      </c>
    </row>
    <row r="584" spans="1:48" x14ac:dyDescent="0.3">
      <c r="A584" t="s">
        <v>459</v>
      </c>
      <c r="B584" t="s">
        <v>460</v>
      </c>
      <c r="C584" t="s">
        <v>3090</v>
      </c>
      <c r="D584" t="s">
        <v>124</v>
      </c>
      <c r="E584">
        <v>47971.137310550002</v>
      </c>
      <c r="F584">
        <v>369.1</v>
      </c>
      <c r="G584">
        <v>-27.100055156477602</v>
      </c>
      <c r="H584">
        <f>(Table2[[#This Row],[1Y Return vs Nifty]]-AVERAGE(Table2[1Y Return vs Nifty]))/_xlfn.STDEV.P(Table2[1Y Return vs Nifty])</f>
        <v>-0.92111547591607068</v>
      </c>
      <c r="I584">
        <v>13.9459487796316</v>
      </c>
      <c r="J584">
        <f>(Table2[[#This Row],[1M Return vs Nifty]]-AVERAGE(Table2[1M Return vs Nifty]))/_xlfn.STDEV.P(Table2[1M Return vs Nifty])</f>
        <v>1.3625339916077681</v>
      </c>
      <c r="K584">
        <v>-3.5617953290256801</v>
      </c>
      <c r="L584">
        <f>(Table2[[#This Row],[6M Return vs Nifty]]-AVERAGE(Table2[6M Return vs Nifty]))/_xlfn.STDEV.P(Table2[6M Return vs Nifty])</f>
        <v>-0.40005845596818818</v>
      </c>
      <c r="M584">
        <v>3.1653334184117399</v>
      </c>
      <c r="N584">
        <f>(Table2[[#This Row],[1W Return vs Nifty]]-AVERAGE(Table2[1W Return vs Nifty]))/_xlfn.STDEV.P(Table2[1W Return vs Nifty])</f>
        <v>0.69991393277624492</v>
      </c>
      <c r="O584">
        <v>357.92</v>
      </c>
      <c r="P584">
        <v>347.59199228479901</v>
      </c>
      <c r="Q584">
        <v>355.93572875312702</v>
      </c>
      <c r="R584">
        <v>54.305461628231498</v>
      </c>
      <c r="S584" s="1">
        <f>(Table2[[#This Row],[Close Price]]-Table2[[#This Row],[20D EMA]])/Table2[[#This Row],[20D EMA]]</f>
        <v>3.1236030397854286E-2</v>
      </c>
      <c r="T584" s="1">
        <f>(Table2[[#This Row],[Close Price]]-Table2[[#This Row],[50D EMA]])/Table2[[#This Row],[50D EMA]]</f>
        <v>6.1877166887027886E-2</v>
      </c>
      <c r="U584" s="1">
        <f>(Table2[[#This Row],[Close Price]]-Table2[[#This Row],[200D EMA]])/Table2[[#This Row],[200D EMA]]</f>
        <v>3.6984967182104915E-2</v>
      </c>
      <c r="V584">
        <v>3.5185812521092301</v>
      </c>
      <c r="W584">
        <v>371.25</v>
      </c>
      <c r="X584">
        <v>376.9</v>
      </c>
      <c r="Y584">
        <v>360</v>
      </c>
      <c r="Z584">
        <v>378.85</v>
      </c>
      <c r="AA584">
        <v>342.5</v>
      </c>
      <c r="AB584">
        <v>403.95</v>
      </c>
      <c r="AC584" s="1">
        <f>(Table2[[#This Row],[Close Price]]/Table2[[#This Row],[Day Low]])-1</f>
        <v>-5.7912457912456805E-3</v>
      </c>
      <c r="AD584" s="1">
        <f>(Table2[[#This Row],[Day High]]/Table2[[#This Row],[Close Price]])-1</f>
        <v>2.11324844215659E-2</v>
      </c>
      <c r="AE584" s="1">
        <f>(Table2[[#This Row],[Close Price]]/Table2[[#This Row],[Current Week Low]])-1</f>
        <v>2.5277777777777732E-2</v>
      </c>
      <c r="AF584" s="1">
        <f>(Table2[[#This Row],[Current Week High]]/Table2[[#This Row],[Close Price]])-1</f>
        <v>2.6415605526957542E-2</v>
      </c>
      <c r="AG584" s="1">
        <f>(Table2[[#This Row],[Close Price]]/Table2[[#This Row],[Current Month Low]])-1</f>
        <v>7.7664233576642427E-2</v>
      </c>
      <c r="AH584" s="1">
        <f>(Table2[[#This Row],[Current Month High]]/Table2[[#This Row],[Close Price]])-1</f>
        <v>9.4418856678406771E-2</v>
      </c>
      <c r="AI584">
        <v>11.2164725006773</v>
      </c>
      <c r="AJ584">
        <v>29.146256123162999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-0.03</v>
      </c>
      <c r="AM584" t="s">
        <v>3132</v>
      </c>
      <c r="AN584">
        <v>14.15</v>
      </c>
      <c r="AO584" t="s">
        <v>3133</v>
      </c>
      <c r="AP584">
        <v>3.6014589452540002E-3</v>
      </c>
      <c r="AQ584">
        <f>(Table2[[#This Row],[Sharpe Ratio]]-AVERAGE(Table2[Sharpe Ratio]))/_xlfn.STDEV.P(Table2[Sharpe Ratio])</f>
        <v>-0.70033244455836519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641</v>
      </c>
      <c r="AT584">
        <f>_xlfn.RANK.AVG(Table2[[#This Row],[6M Return vs Nifty Z-Score]],Table2[6M Return vs Nifty Z-Score])</f>
        <v>451</v>
      </c>
      <c r="AU584">
        <f>_xlfn.RANK.AVG(Table2[[#This Row],[Sharpe Ratio Z-Score]],Table2[Sharpe Ratio Z-Score])</f>
        <v>521</v>
      </c>
      <c r="AV584">
        <f>(Table2[[#This Row],[Rank 1Y]]+Table2[[#This Row],[Rank 6M]]+Table2[[#This Row],[Rank Sharpe]])/3</f>
        <v>537.66666666666663</v>
      </c>
    </row>
    <row r="585" spans="1:48" x14ac:dyDescent="0.3">
      <c r="A585" t="s">
        <v>890</v>
      </c>
      <c r="B585" t="s">
        <v>891</v>
      </c>
      <c r="C585" t="s">
        <v>3087</v>
      </c>
      <c r="D585" t="s">
        <v>21</v>
      </c>
      <c r="E585">
        <v>16769.181612779899</v>
      </c>
      <c r="F585">
        <v>604.04999999999995</v>
      </c>
      <c r="G585">
        <v>-8.1283278320271997</v>
      </c>
      <c r="H585">
        <f>(Table2[[#This Row],[1Y Return vs Nifty]]-AVERAGE(Table2[1Y Return vs Nifty]))/_xlfn.STDEV.P(Table2[1Y Return vs Nifty])</f>
        <v>-0.63568394148751828</v>
      </c>
      <c r="I585">
        <v>-3.9277484590893801</v>
      </c>
      <c r="J585">
        <f>(Table2[[#This Row],[1M Return vs Nifty]]-AVERAGE(Table2[1M Return vs Nifty]))/_xlfn.STDEV.P(Table2[1M Return vs Nifty])</f>
        <v>-0.34412570765697681</v>
      </c>
      <c r="K585">
        <v>-35.567045558706198</v>
      </c>
      <c r="L585">
        <f>(Table2[[#This Row],[6M Return vs Nifty]]-AVERAGE(Table2[6M Return vs Nifty]))/_xlfn.STDEV.P(Table2[6M Return vs Nifty])</f>
        <v>-1.4422426523804084</v>
      </c>
      <c r="M585">
        <v>-7.94004251906855</v>
      </c>
      <c r="N585">
        <f>(Table2[[#This Row],[1W Return vs Nifty]]-AVERAGE(Table2[1W Return vs Nifty]))/_xlfn.STDEV.P(Table2[1W Return vs Nifty])</f>
        <v>-1.4477500498688023</v>
      </c>
      <c r="O585">
        <v>653.78</v>
      </c>
      <c r="P585">
        <v>643.09538062986701</v>
      </c>
      <c r="Q585">
        <v>636.30316645008702</v>
      </c>
      <c r="R585">
        <v>31.7670189696851</v>
      </c>
      <c r="S585" s="1">
        <f>(Table2[[#This Row],[Close Price]]-Table2[[#This Row],[20D EMA]])/Table2[[#This Row],[20D EMA]]</f>
        <v>-7.6065343081770653E-2</v>
      </c>
      <c r="T585" s="1">
        <f>(Table2[[#This Row],[Close Price]]-Table2[[#This Row],[50D EMA]])/Table2[[#This Row],[50D EMA]]</f>
        <v>-6.0714758348325924E-2</v>
      </c>
      <c r="U585" s="1">
        <f>(Table2[[#This Row],[Close Price]]-Table2[[#This Row],[200D EMA]])/Table2[[#This Row],[200D EMA]]</f>
        <v>-5.0688363897395554E-2</v>
      </c>
      <c r="V585">
        <v>0.98659955673385602</v>
      </c>
      <c r="W585">
        <v>599</v>
      </c>
      <c r="X585">
        <v>609</v>
      </c>
      <c r="Y585">
        <v>591.4</v>
      </c>
      <c r="Z585">
        <v>609.79999999999995</v>
      </c>
      <c r="AA585">
        <v>591.4</v>
      </c>
      <c r="AB585">
        <v>730</v>
      </c>
      <c r="AC585" s="1">
        <f>(Table2[[#This Row],[Close Price]]/Table2[[#This Row],[Day Low]])-1</f>
        <v>8.4307178631051194E-3</v>
      </c>
      <c r="AD585" s="1">
        <f>(Table2[[#This Row],[Day High]]/Table2[[#This Row],[Close Price]])-1</f>
        <v>8.1946858703749736E-3</v>
      </c>
      <c r="AE585" s="1">
        <f>(Table2[[#This Row],[Close Price]]/Table2[[#This Row],[Current Week Low]])-1</f>
        <v>2.1389922218464585E-2</v>
      </c>
      <c r="AF585" s="1">
        <f>(Table2[[#This Row],[Current Week High]]/Table2[[#This Row],[Close Price]])-1</f>
        <v>9.5190795463950817E-3</v>
      </c>
      <c r="AG585" s="1">
        <f>(Table2[[#This Row],[Close Price]]/Table2[[#This Row],[Current Month Low]])-1</f>
        <v>2.1389922218464585E-2</v>
      </c>
      <c r="AH585" s="1">
        <f>(Table2[[#This Row],[Current Month High]]/Table2[[#This Row],[Close Price]])-1</f>
        <v>0.20850922936842986</v>
      </c>
      <c r="AI585">
        <v>44.027812267196403</v>
      </c>
      <c r="AJ585">
        <v>28.6307495741056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0.01</v>
      </c>
      <c r="AM585" t="s">
        <v>3133</v>
      </c>
      <c r="AN585">
        <v>-15.41</v>
      </c>
      <c r="AO585" t="s">
        <v>3132</v>
      </c>
      <c r="AP585">
        <v>6.3596058362106994E-2</v>
      </c>
      <c r="AQ585">
        <f>(Table2[[#This Row],[Sharpe Ratio]]-AVERAGE(Table2[Sharpe Ratio]))/_xlfn.STDEV.P(Table2[Sharpe Ratio])</f>
        <v>-1.5373947283745871E-2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-3.8851762986774521</v>
      </c>
      <c r="AS585">
        <f>_xlfn.RANK.AVG(Table2[[#This Row],[1Y Return vs Nifty Z-Score]],Table2[1Y Return vs Nifty Z-Score])</f>
        <v>551</v>
      </c>
      <c r="AT585">
        <f>_xlfn.RANK.AVG(Table2[[#This Row],[6M Return vs Nifty Z-Score]],Table2[6M Return vs Nifty Z-Score])</f>
        <v>710</v>
      </c>
      <c r="AU585">
        <f>_xlfn.RANK.AVG(Table2[[#This Row],[Sharpe Ratio Z-Score]],Table2[Sharpe Ratio Z-Score])</f>
        <v>353</v>
      </c>
      <c r="AV585">
        <f>(Table2[[#This Row],[Rank 1Y]]+Table2[[#This Row],[Rank 6M]]+Table2[[#This Row],[Rank Sharpe]])/3</f>
        <v>538</v>
      </c>
    </row>
    <row r="586" spans="1:48" x14ac:dyDescent="0.3">
      <c r="A586" t="s">
        <v>1652</v>
      </c>
      <c r="B586" t="s">
        <v>1653</v>
      </c>
      <c r="C586" t="s">
        <v>3102</v>
      </c>
      <c r="D586" t="s">
        <v>539</v>
      </c>
      <c r="E586">
        <v>5048.18643213</v>
      </c>
      <c r="F586">
        <v>913.05</v>
      </c>
      <c r="G586">
        <v>-15.7599565101915</v>
      </c>
      <c r="H586">
        <f>(Table2[[#This Row],[1Y Return vs Nifty]]-AVERAGE(Table2[1Y Return vs Nifty]))/_xlfn.STDEV.P(Table2[1Y Return vs Nifty])</f>
        <v>-0.75050255797638266</v>
      </c>
      <c r="I586">
        <v>14.8633375875421</v>
      </c>
      <c r="J586">
        <f>(Table2[[#This Row],[1M Return vs Nifty]]-AVERAGE(Table2[1M Return vs Nifty]))/_xlfn.STDEV.P(Table2[1M Return vs Nifty])</f>
        <v>1.4501303342170389</v>
      </c>
      <c r="K586">
        <v>12.1423220391475</v>
      </c>
      <c r="L586">
        <f>(Table2[[#This Row],[6M Return vs Nifty]]-AVERAGE(Table2[6M Return vs Nifty]))/_xlfn.STDEV.P(Table2[6M Return vs Nifty])</f>
        <v>0.11131336028885118</v>
      </c>
      <c r="M586">
        <v>3.2801650752028899</v>
      </c>
      <c r="N586">
        <f>(Table2[[#This Row],[1W Return vs Nifty]]-AVERAGE(Table2[1W Return vs Nifty]))/_xlfn.STDEV.P(Table2[1W Return vs Nifty])</f>
        <v>0.72212117859540503</v>
      </c>
      <c r="O586">
        <v>865.01</v>
      </c>
      <c r="P586">
        <v>819.91158816924997</v>
      </c>
      <c r="Q586">
        <v>777.17777770413704</v>
      </c>
      <c r="R586">
        <v>66.560252627026301</v>
      </c>
      <c r="S586" s="1">
        <f>(Table2[[#This Row],[Close Price]]-Table2[[#This Row],[20D EMA]])/Table2[[#This Row],[20D EMA]]</f>
        <v>5.5536930208899278E-2</v>
      </c>
      <c r="T586" s="1">
        <f>(Table2[[#This Row],[Close Price]]-Table2[[#This Row],[50D EMA]])/Table2[[#This Row],[50D EMA]]</f>
        <v>0.11359567686891128</v>
      </c>
      <c r="U586" s="1">
        <f>(Table2[[#This Row],[Close Price]]-Table2[[#This Row],[200D EMA]])/Table2[[#This Row],[200D EMA]]</f>
        <v>0.17482772435573674</v>
      </c>
      <c r="V586">
        <v>2.74402872882786</v>
      </c>
      <c r="W586">
        <v>897.6</v>
      </c>
      <c r="X586">
        <v>917</v>
      </c>
      <c r="Y586">
        <v>908.5</v>
      </c>
      <c r="Z586">
        <v>927</v>
      </c>
      <c r="AA586">
        <v>828.05</v>
      </c>
      <c r="AB586">
        <v>953.2</v>
      </c>
      <c r="AC586" s="1">
        <f>(Table2[[#This Row],[Close Price]]/Table2[[#This Row],[Day Low]])-1</f>
        <v>1.7212566844919674E-2</v>
      </c>
      <c r="AD586" s="1">
        <f>(Table2[[#This Row],[Day High]]/Table2[[#This Row],[Close Price]])-1</f>
        <v>4.3261595750507809E-3</v>
      </c>
      <c r="AE586" s="1">
        <f>(Table2[[#This Row],[Close Price]]/Table2[[#This Row],[Current Week Low]])-1</f>
        <v>5.0082553659878126E-3</v>
      </c>
      <c r="AF586" s="1">
        <f>(Table2[[#This Row],[Current Week High]]/Table2[[#This Row],[Close Price]])-1</f>
        <v>1.5278462296697937E-2</v>
      </c>
      <c r="AG586" s="1">
        <f>(Table2[[#This Row],[Close Price]]/Table2[[#This Row],[Current Month Low]])-1</f>
        <v>0.10265080611074207</v>
      </c>
      <c r="AH586" s="1">
        <f>(Table2[[#This Row],[Current Month High]]/Table2[[#This Row],[Close Price]])-1</f>
        <v>4.39734954274138E-2</v>
      </c>
      <c r="AI586">
        <v>4.39734954274138</v>
      </c>
      <c r="AJ586">
        <v>38.983179846259198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0.3</v>
      </c>
      <c r="AM586" t="s">
        <v>3133</v>
      </c>
      <c r="AN586">
        <v>12.1</v>
      </c>
      <c r="AO586" t="s">
        <v>3133</v>
      </c>
      <c r="AP586">
        <v>-0.118679048764426</v>
      </c>
      <c r="AQ586">
        <f>(Table2[[#This Row],[Sharpe Ratio]]-AVERAGE(Table2[Sharpe Ratio]))/_xlfn.STDEV.P(Table2[Sharpe Ratio])</f>
        <v>-2.0964093184923187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-0.56334700336740651</v>
      </c>
      <c r="AS586">
        <f>_xlfn.RANK.AVG(Table2[[#This Row],[1Y Return vs Nifty Z-Score]],Table2[1Y Return vs Nifty Z-Score])</f>
        <v>601</v>
      </c>
      <c r="AT586">
        <f>_xlfn.RANK.AVG(Table2[[#This Row],[6M Return vs Nifty Z-Score]],Table2[6M Return vs Nifty Z-Score])</f>
        <v>285</v>
      </c>
      <c r="AU586">
        <f>_xlfn.RANK.AVG(Table2[[#This Row],[Sharpe Ratio Z-Score]],Table2[Sharpe Ratio Z-Score])</f>
        <v>728</v>
      </c>
      <c r="AV586">
        <f>(Table2[[#This Row],[Rank 1Y]]+Table2[[#This Row],[Rank 6M]]+Table2[[#This Row],[Rank Sharpe]])/3</f>
        <v>538</v>
      </c>
    </row>
    <row r="587" spans="1:48" x14ac:dyDescent="0.3">
      <c r="A587" t="s">
        <v>1637</v>
      </c>
      <c r="B587" t="s">
        <v>1638</v>
      </c>
      <c r="C587" t="s">
        <v>3098</v>
      </c>
      <c r="D587" t="s">
        <v>1144</v>
      </c>
      <c r="E587">
        <v>5187.0963039999997</v>
      </c>
      <c r="F587">
        <v>3094.4</v>
      </c>
      <c r="G587">
        <v>9.5944118442835702</v>
      </c>
      <c r="H587">
        <f>(Table2[[#This Row],[1Y Return vs Nifty]]-AVERAGE(Table2[1Y Return vs Nifty]))/_xlfn.STDEV.P(Table2[1Y Return vs Nifty])</f>
        <v>-0.3690435511015725</v>
      </c>
      <c r="I587">
        <v>6.7699514002972201</v>
      </c>
      <c r="J587">
        <f>(Table2[[#This Row],[1M Return vs Nifty]]-AVERAGE(Table2[1M Return vs Nifty]))/_xlfn.STDEV.P(Table2[1M Return vs Nifty])</f>
        <v>0.67733800972619351</v>
      </c>
      <c r="K587">
        <v>-11.121581006567601</v>
      </c>
      <c r="L587">
        <f>(Table2[[#This Row],[6M Return vs Nifty]]-AVERAGE(Table2[6M Return vs Nifty]))/_xlfn.STDEV.P(Table2[6M Return vs Nifty])</f>
        <v>-0.64622710345125711</v>
      </c>
      <c r="M587">
        <v>-3.4450511799104802</v>
      </c>
      <c r="N587">
        <f>(Table2[[#This Row],[1W Return vs Nifty]]-AVERAGE(Table2[1W Return vs Nifty]))/_xlfn.STDEV.P(Table2[1W Return vs Nifty])</f>
        <v>-0.57846556497080071</v>
      </c>
      <c r="O587">
        <v>3123.87</v>
      </c>
      <c r="P587">
        <v>3078.1628833336199</v>
      </c>
      <c r="Q587">
        <v>2953.4767117599999</v>
      </c>
      <c r="R587">
        <v>45.911908762652203</v>
      </c>
      <c r="S587" s="1">
        <f>(Table2[[#This Row],[Close Price]]-Table2[[#This Row],[20D EMA]])/Table2[[#This Row],[20D EMA]]</f>
        <v>-9.4338112661537781E-3</v>
      </c>
      <c r="T587" s="1">
        <f>(Table2[[#This Row],[Close Price]]-Table2[[#This Row],[50D EMA]])/Table2[[#This Row],[50D EMA]]</f>
        <v>5.2749374486627401E-3</v>
      </c>
      <c r="U587" s="1">
        <f>(Table2[[#This Row],[Close Price]]-Table2[[#This Row],[200D EMA]])/Table2[[#This Row],[200D EMA]]</f>
        <v>4.7714372582955918E-2</v>
      </c>
      <c r="V587">
        <v>1.06161054059642</v>
      </c>
      <c r="W587">
        <v>3075.35</v>
      </c>
      <c r="X587">
        <v>3171.1</v>
      </c>
      <c r="Y587">
        <v>3048.05</v>
      </c>
      <c r="Z587">
        <v>3131.9</v>
      </c>
      <c r="AA587">
        <v>2955.55</v>
      </c>
      <c r="AB587">
        <v>3456</v>
      </c>
      <c r="AC587" s="1">
        <f>(Table2[[#This Row],[Close Price]]/Table2[[#This Row],[Day Low]])-1</f>
        <v>6.1944168956380441E-3</v>
      </c>
      <c r="AD587" s="1">
        <f>(Table2[[#This Row],[Day High]]/Table2[[#This Row],[Close Price]])-1</f>
        <v>2.4786711478800294E-2</v>
      </c>
      <c r="AE587" s="1">
        <f>(Table2[[#This Row],[Close Price]]/Table2[[#This Row],[Current Week Low]])-1</f>
        <v>1.5206443463853914E-2</v>
      </c>
      <c r="AF587" s="1">
        <f>(Table2[[#This Row],[Current Week High]]/Table2[[#This Row],[Close Price]])-1</f>
        <v>1.2118665977249199E-2</v>
      </c>
      <c r="AG587" s="1">
        <f>(Table2[[#This Row],[Close Price]]/Table2[[#This Row],[Current Month Low]])-1</f>
        <v>4.6979411615435396E-2</v>
      </c>
      <c r="AH587" s="1">
        <f>(Table2[[#This Row],[Current Month High]]/Table2[[#This Row],[Close Price]])-1</f>
        <v>0.11685625646328845</v>
      </c>
      <c r="AI587">
        <v>19.570837642192298</v>
      </c>
      <c r="AJ587">
        <v>41.938443190679301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</v>
      </c>
      <c r="AM587">
        <v>0</v>
      </c>
      <c r="AN587">
        <v>-6.11</v>
      </c>
      <c r="AO587" t="s">
        <v>3132</v>
      </c>
      <c r="AP587">
        <v>-5.7541979389741003E-2</v>
      </c>
      <c r="AQ587">
        <f>(Table2[[#This Row],[Sharpe Ratio]]-AVERAGE(Table2[Sharpe Ratio]))/_xlfn.STDEV.P(Table2[Sharpe Ratio])</f>
        <v>-1.398407238743538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-2.3148054485409748</v>
      </c>
      <c r="AS587">
        <f>_xlfn.RANK.AVG(Table2[[#This Row],[1Y Return vs Nifty Z-Score]],Table2[1Y Return vs Nifty Z-Score])</f>
        <v>411</v>
      </c>
      <c r="AT587">
        <f>_xlfn.RANK.AVG(Table2[[#This Row],[6M Return vs Nifty Z-Score]],Table2[6M Return vs Nifty Z-Score])</f>
        <v>528</v>
      </c>
      <c r="AU587">
        <f>_xlfn.RANK.AVG(Table2[[#This Row],[Sharpe Ratio Z-Score]],Table2[Sharpe Ratio Z-Score])</f>
        <v>676</v>
      </c>
      <c r="AV587">
        <f>(Table2[[#This Row],[Rank 1Y]]+Table2[[#This Row],[Rank 6M]]+Table2[[#This Row],[Rank Sharpe]])/3</f>
        <v>538.33333333333337</v>
      </c>
    </row>
    <row r="588" spans="1:48" x14ac:dyDescent="0.3">
      <c r="A588" t="s">
        <v>650</v>
      </c>
      <c r="B588" t="s">
        <v>651</v>
      </c>
      <c r="C588" t="s">
        <v>3096</v>
      </c>
      <c r="D588" t="s">
        <v>609</v>
      </c>
      <c r="E588">
        <v>27110.982646879998</v>
      </c>
      <c r="F588">
        <v>1116.2</v>
      </c>
      <c r="G588">
        <v>-37.013722923011599</v>
      </c>
      <c r="H588">
        <f>(Table2[[#This Row],[1Y Return vs Nifty]]-AVERAGE(Table2[1Y Return vs Nifty]))/_xlfn.STDEV.P(Table2[1Y Return vs Nifty])</f>
        <v>-1.070267598652404</v>
      </c>
      <c r="I588">
        <v>7.4103683804479399</v>
      </c>
      <c r="J588">
        <f>(Table2[[#This Row],[1M Return vs Nifty]]-AVERAGE(Table2[1M Return vs Nifty]))/_xlfn.STDEV.P(Table2[1M Return vs Nifty])</f>
        <v>0.7384878566856844</v>
      </c>
      <c r="K588">
        <v>4.0806925901597504</v>
      </c>
      <c r="L588">
        <f>(Table2[[#This Row],[6M Return vs Nifty]]-AVERAGE(Table2[6M Return vs Nifty]))/_xlfn.STDEV.P(Table2[6M Return vs Nifty])</f>
        <v>-0.15119678253999472</v>
      </c>
      <c r="M588">
        <v>-0.20216950332858299</v>
      </c>
      <c r="N588">
        <f>(Table2[[#This Row],[1W Return vs Nifty]]-AVERAGE(Table2[1W Return vs Nifty]))/_xlfn.STDEV.P(Table2[1W Return vs Nifty])</f>
        <v>4.8673958804270528E-2</v>
      </c>
      <c r="O588">
        <v>1105.24</v>
      </c>
      <c r="P588">
        <v>1082.7200393676401</v>
      </c>
      <c r="Q588">
        <v>1096.86963830021</v>
      </c>
      <c r="R588">
        <v>53.481543000967299</v>
      </c>
      <c r="S588" s="1">
        <f>(Table2[[#This Row],[Close Price]]-Table2[[#This Row],[20D EMA]])/Table2[[#This Row],[20D EMA]]</f>
        <v>9.9163982483442843E-3</v>
      </c>
      <c r="T588" s="1">
        <f>(Table2[[#This Row],[Close Price]]-Table2[[#This Row],[50D EMA]])/Table2[[#This Row],[50D EMA]]</f>
        <v>3.09220845786819E-2</v>
      </c>
      <c r="U588" s="1">
        <f>(Table2[[#This Row],[Close Price]]-Table2[[#This Row],[200D EMA]])/Table2[[#This Row],[200D EMA]]</f>
        <v>1.7623207922634998E-2</v>
      </c>
      <c r="V588">
        <v>0.83367642811183196</v>
      </c>
      <c r="W588">
        <v>1113.25</v>
      </c>
      <c r="X588">
        <v>1132</v>
      </c>
      <c r="Y588">
        <v>1110</v>
      </c>
      <c r="Z588">
        <v>1130.1500000000001</v>
      </c>
      <c r="AA588">
        <v>1093.25</v>
      </c>
      <c r="AB588">
        <v>1170.95</v>
      </c>
      <c r="AC588" s="1">
        <f>(Table2[[#This Row],[Close Price]]/Table2[[#This Row],[Day Low]])-1</f>
        <v>2.6498989445318255E-3</v>
      </c>
      <c r="AD588" s="1">
        <f>(Table2[[#This Row],[Day High]]/Table2[[#This Row],[Close Price]])-1</f>
        <v>1.4155169324493677E-2</v>
      </c>
      <c r="AE588" s="1">
        <f>(Table2[[#This Row],[Close Price]]/Table2[[#This Row],[Current Week Low]])-1</f>
        <v>5.5855855855855285E-3</v>
      </c>
      <c r="AF588" s="1">
        <f>(Table2[[#This Row],[Current Week High]]/Table2[[#This Row],[Close Price]])-1</f>
        <v>1.2497760258018298E-2</v>
      </c>
      <c r="AG588" s="1">
        <f>(Table2[[#This Row],[Close Price]]/Table2[[#This Row],[Current Month Low]])-1</f>
        <v>2.0992453693116975E-2</v>
      </c>
      <c r="AH588" s="1">
        <f>(Table2[[#This Row],[Current Month High]]/Table2[[#This Row],[Close Price]])-1</f>
        <v>4.9050349399749171E-2</v>
      </c>
      <c r="AI588">
        <v>33.300483784268003</v>
      </c>
      <c r="AJ588">
        <v>25.974832120083502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-0.01</v>
      </c>
      <c r="AM588" t="s">
        <v>3132</v>
      </c>
      <c r="AN588">
        <v>4.3499999999999996</v>
      </c>
      <c r="AO588" t="s">
        <v>3133</v>
      </c>
      <c r="AP588">
        <v>-1.8353327662680001E-3</v>
      </c>
      <c r="AQ588">
        <f>(Table2[[#This Row],[Sharpe Ratio]]-AVERAGE(Table2[Sharpe Ratio]))/_xlfn.STDEV.P(Table2[Sharpe Ratio])</f>
        <v>-0.76240430964149331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678</v>
      </c>
      <c r="AT588">
        <f>_xlfn.RANK.AVG(Table2[[#This Row],[6M Return vs Nifty Z-Score]],Table2[6M Return vs Nifty Z-Score])</f>
        <v>359</v>
      </c>
      <c r="AU588">
        <f>_xlfn.RANK.AVG(Table2[[#This Row],[Sharpe Ratio Z-Score]],Table2[Sharpe Ratio Z-Score])</f>
        <v>579</v>
      </c>
      <c r="AV588">
        <f>(Table2[[#This Row],[Rank 1Y]]+Table2[[#This Row],[Rank 6M]]+Table2[[#This Row],[Rank Sharpe]])/3</f>
        <v>538.66666666666663</v>
      </c>
    </row>
    <row r="589" spans="1:48" x14ac:dyDescent="0.3">
      <c r="A589" t="s">
        <v>819</v>
      </c>
      <c r="B589" t="s">
        <v>820</v>
      </c>
      <c r="C589" t="s">
        <v>3088</v>
      </c>
      <c r="D589" t="s">
        <v>536</v>
      </c>
      <c r="E589">
        <v>18963.131400800001</v>
      </c>
      <c r="F589">
        <v>2104.4</v>
      </c>
      <c r="G589">
        <v>-6.7894947278319897</v>
      </c>
      <c r="H589">
        <f>(Table2[[#This Row],[1Y Return vs Nifty]]-AVERAGE(Table2[1Y Return vs Nifty]))/_xlfn.STDEV.P(Table2[1Y Return vs Nifty])</f>
        <v>-0.61554106357562244</v>
      </c>
      <c r="I589">
        <v>-1.83611988648985</v>
      </c>
      <c r="J589">
        <f>(Table2[[#This Row],[1M Return vs Nifty]]-AVERAGE(Table2[1M Return vs Nifty]))/_xlfn.STDEV.P(Table2[1M Return vs Nifty])</f>
        <v>-0.14440775658007332</v>
      </c>
      <c r="K589">
        <v>-46.9575994914997</v>
      </c>
      <c r="L589">
        <f>(Table2[[#This Row],[6M Return vs Nifty]]-AVERAGE(Table2[6M Return vs Nifty]))/_xlfn.STDEV.P(Table2[6M Return vs Nifty])</f>
        <v>-1.8131522753937492</v>
      </c>
      <c r="M589">
        <v>-1.5185588813090301</v>
      </c>
      <c r="N589">
        <f>(Table2[[#This Row],[1W Return vs Nifty]]-AVERAGE(Table2[1W Return vs Nifty]))/_xlfn.STDEV.P(Table2[1W Return vs Nifty])</f>
        <v>-0.20590202945052971</v>
      </c>
      <c r="O589">
        <v>2186.21</v>
      </c>
      <c r="P589">
        <v>2326.05731566335</v>
      </c>
      <c r="Q589">
        <v>2502.6474246328098</v>
      </c>
      <c r="R589">
        <v>41.098471334775098</v>
      </c>
      <c r="S589" s="1">
        <f>(Table2[[#This Row],[Close Price]]-Table2[[#This Row],[20D EMA]])/Table2[[#This Row],[20D EMA]]</f>
        <v>-3.742092479679443E-2</v>
      </c>
      <c r="T589" s="1">
        <f>(Table2[[#This Row],[Close Price]]-Table2[[#This Row],[50D EMA]])/Table2[[#This Row],[50D EMA]]</f>
        <v>-9.5293144399641413E-2</v>
      </c>
      <c r="U589" s="1">
        <f>(Table2[[#This Row],[Close Price]]-Table2[[#This Row],[200D EMA]])/Table2[[#This Row],[200D EMA]]</f>
        <v>-0.15913045549803759</v>
      </c>
      <c r="V589">
        <v>1.23154731453744</v>
      </c>
      <c r="W589">
        <v>2091.5</v>
      </c>
      <c r="X589">
        <v>2125.9499999999998</v>
      </c>
      <c r="Y589">
        <v>2098.4</v>
      </c>
      <c r="Z589">
        <v>2208.1</v>
      </c>
      <c r="AA589">
        <v>2030</v>
      </c>
      <c r="AB589">
        <v>2309.5</v>
      </c>
      <c r="AC589" s="1">
        <f>(Table2[[#This Row],[Close Price]]/Table2[[#This Row],[Day Low]])-1</f>
        <v>6.167822137222112E-3</v>
      </c>
      <c r="AD589" s="1">
        <f>(Table2[[#This Row],[Day High]]/Table2[[#This Row],[Close Price]])-1</f>
        <v>1.024044858391937E-2</v>
      </c>
      <c r="AE589" s="1">
        <f>(Table2[[#This Row],[Close Price]]/Table2[[#This Row],[Current Week Low]])-1</f>
        <v>2.8593213877239343E-3</v>
      </c>
      <c r="AF589" s="1">
        <f>(Table2[[#This Row],[Current Week High]]/Table2[[#This Row],[Close Price]])-1</f>
        <v>4.9277703858581878E-2</v>
      </c>
      <c r="AG589" s="1">
        <f>(Table2[[#This Row],[Close Price]]/Table2[[#This Row],[Current Month Low]])-1</f>
        <v>3.6650246305418799E-2</v>
      </c>
      <c r="AH589" s="1">
        <f>(Table2[[#This Row],[Current Month High]]/Table2[[#This Row],[Close Price]])-1</f>
        <v>9.7462459608439467E-2</v>
      </c>
      <c r="AI589">
        <v>85.135905721345694</v>
      </c>
      <c r="AJ589">
        <v>25.932796744561799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-0.24</v>
      </c>
      <c r="AM589" t="s">
        <v>3132</v>
      </c>
      <c r="AN589">
        <v>-1.17</v>
      </c>
      <c r="AO589" t="s">
        <v>3132</v>
      </c>
      <c r="AP589">
        <v>6.0161527726842003E-2</v>
      </c>
      <c r="AQ589">
        <f>(Table2[[#This Row],[Sharpe Ratio]]-AVERAGE(Table2[Sharpe Ratio]))/_xlfn.STDEV.P(Table2[Sharpe Ratio])</f>
        <v>-5.4585992461830886E-2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535</v>
      </c>
      <c r="AT589">
        <f>_xlfn.RANK.AVG(Table2[[#This Row],[6M Return vs Nifty Z-Score]],Table2[6M Return vs Nifty Z-Score])</f>
        <v>726</v>
      </c>
      <c r="AU589">
        <f>_xlfn.RANK.AVG(Table2[[#This Row],[Sharpe Ratio Z-Score]],Table2[Sharpe Ratio Z-Score])</f>
        <v>365</v>
      </c>
      <c r="AV589">
        <f>(Table2[[#This Row],[Rank 1Y]]+Table2[[#This Row],[Rank 6M]]+Table2[[#This Row],[Rank Sharpe]])/3</f>
        <v>542</v>
      </c>
    </row>
    <row r="590" spans="1:48" x14ac:dyDescent="0.3">
      <c r="A590" t="s">
        <v>1380</v>
      </c>
      <c r="B590" t="s">
        <v>1381</v>
      </c>
      <c r="C590" t="s">
        <v>3102</v>
      </c>
      <c r="D590" t="s">
        <v>436</v>
      </c>
      <c r="E590">
        <v>7921.2896573999997</v>
      </c>
      <c r="F590">
        <v>501</v>
      </c>
      <c r="G590">
        <v>-12.2374040970276</v>
      </c>
      <c r="H590">
        <f>(Table2[[#This Row],[1Y Return vs Nifty]]-AVERAGE(Table2[1Y Return vs Nifty]))/_xlfn.STDEV.P(Table2[1Y Return vs Nifty])</f>
        <v>-0.69750540472831912</v>
      </c>
      <c r="I590">
        <v>-3.38307750908805</v>
      </c>
      <c r="J590">
        <f>(Table2[[#This Row],[1M Return vs Nifty]]-AVERAGE(Table2[1M Return vs Nifty]))/_xlfn.STDEV.P(Table2[1M Return vs Nifty])</f>
        <v>-0.29211811530984183</v>
      </c>
      <c r="K590">
        <v>-3.1257026266267398</v>
      </c>
      <c r="L590">
        <f>(Table2[[#This Row],[6M Return vs Nifty]]-AVERAGE(Table2[6M Return vs Nifty]))/_xlfn.STDEV.P(Table2[6M Return vs Nifty])</f>
        <v>-0.38585800699968126</v>
      </c>
      <c r="M590">
        <v>-3.3623037447523298</v>
      </c>
      <c r="N590">
        <f>(Table2[[#This Row],[1W Return vs Nifty]]-AVERAGE(Table2[1W Return vs Nifty]))/_xlfn.STDEV.P(Table2[1W Return vs Nifty])</f>
        <v>-0.56246307328156064</v>
      </c>
      <c r="O590">
        <v>533.57000000000005</v>
      </c>
      <c r="P590">
        <v>528.24890576288703</v>
      </c>
      <c r="Q590">
        <v>495.526205161154</v>
      </c>
      <c r="R590">
        <v>30.834627530160699</v>
      </c>
      <c r="S590" s="1">
        <f>(Table2[[#This Row],[Close Price]]-Table2[[#This Row],[20D EMA]])/Table2[[#This Row],[20D EMA]]</f>
        <v>-6.1041662762149382E-2</v>
      </c>
      <c r="T590" s="1">
        <f>(Table2[[#This Row],[Close Price]]-Table2[[#This Row],[50D EMA]])/Table2[[#This Row],[50D EMA]]</f>
        <v>-5.1583458982342199E-2</v>
      </c>
      <c r="U590" s="1">
        <f>(Table2[[#This Row],[Close Price]]-Table2[[#This Row],[200D EMA]])/Table2[[#This Row],[200D EMA]]</f>
        <v>1.1046428588102274E-2</v>
      </c>
      <c r="V590">
        <v>1.5754246738855999</v>
      </c>
      <c r="W590">
        <v>500.45</v>
      </c>
      <c r="X590">
        <v>508.4</v>
      </c>
      <c r="Y590">
        <v>499.05</v>
      </c>
      <c r="Z590">
        <v>520.65</v>
      </c>
      <c r="AA590">
        <v>499.05</v>
      </c>
      <c r="AB590">
        <v>602.35</v>
      </c>
      <c r="AC590" s="1">
        <f>(Table2[[#This Row],[Close Price]]/Table2[[#This Row],[Day Low]])-1</f>
        <v>1.0990108901989259E-3</v>
      </c>
      <c r="AD590" s="1">
        <f>(Table2[[#This Row],[Day High]]/Table2[[#This Row],[Close Price]])-1</f>
        <v>1.4770459081836274E-2</v>
      </c>
      <c r="AE590" s="1">
        <f>(Table2[[#This Row],[Close Price]]/Table2[[#This Row],[Current Week Low]])-1</f>
        <v>3.9074241058010273E-3</v>
      </c>
      <c r="AF590" s="1">
        <f>(Table2[[#This Row],[Current Week High]]/Table2[[#This Row],[Close Price]])-1</f>
        <v>3.9221556886227527E-2</v>
      </c>
      <c r="AG590" s="1">
        <f>(Table2[[#This Row],[Close Price]]/Table2[[#This Row],[Current Month Low]])-1</f>
        <v>3.9074241058010273E-3</v>
      </c>
      <c r="AH590" s="1">
        <f>(Table2[[#This Row],[Current Month High]]/Table2[[#This Row],[Close Price]])-1</f>
        <v>0.20229540918163669</v>
      </c>
      <c r="AI590">
        <v>26.526946107784401</v>
      </c>
      <c r="AJ590">
        <v>24.379344587884798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0.02</v>
      </c>
      <c r="AM590" t="s">
        <v>3133</v>
      </c>
      <c r="AN590">
        <v>-4.46</v>
      </c>
      <c r="AO590" t="s">
        <v>3132</v>
      </c>
      <c r="AP590">
        <v>-1.3083411691820999E-2</v>
      </c>
      <c r="AQ590">
        <f>(Table2[[#This Row],[Sharpe Ratio]]-AVERAGE(Table2[Sharpe Ratio]))/_xlfn.STDEV.P(Table2[Sharpe Ratio])</f>
        <v>-0.89082365593200041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-2.8287682562514029</v>
      </c>
      <c r="AS590">
        <f>_xlfn.RANK.AVG(Table2[[#This Row],[1Y Return vs Nifty Z-Score]],Table2[1Y Return vs Nifty Z-Score])</f>
        <v>580</v>
      </c>
      <c r="AT590">
        <f>_xlfn.RANK.AVG(Table2[[#This Row],[6M Return vs Nifty Z-Score]],Table2[6M Return vs Nifty Z-Score])</f>
        <v>445</v>
      </c>
      <c r="AU590">
        <f>_xlfn.RANK.AVG(Table2[[#This Row],[Sharpe Ratio Z-Score]],Table2[Sharpe Ratio Z-Score])</f>
        <v>601</v>
      </c>
      <c r="AV590">
        <f>(Table2[[#This Row],[Rank 1Y]]+Table2[[#This Row],[Rank 6M]]+Table2[[#This Row],[Rank Sharpe]])/3</f>
        <v>542</v>
      </c>
    </row>
    <row r="591" spans="1:48" x14ac:dyDescent="0.3">
      <c r="A591" t="s">
        <v>1736</v>
      </c>
      <c r="B591" t="s">
        <v>1737</v>
      </c>
      <c r="C591" t="s">
        <v>3092</v>
      </c>
      <c r="D591" t="s">
        <v>539</v>
      </c>
      <c r="E591">
        <v>4516.5743892500004</v>
      </c>
      <c r="F591">
        <v>403.9</v>
      </c>
      <c r="G591">
        <v>-4.2077466539965496</v>
      </c>
      <c r="H591">
        <f>(Table2[[#This Row],[1Y Return vs Nifty]]-AVERAGE(Table2[1Y Return vs Nifty]))/_xlfn.STDEV.P(Table2[1Y Return vs Nifty])</f>
        <v>-0.57669840567630248</v>
      </c>
      <c r="I591">
        <v>8.5570987000300693</v>
      </c>
      <c r="J591">
        <f>(Table2[[#This Row],[1M Return vs Nifty]]-AVERAGE(Table2[1M Return vs Nifty]))/_xlfn.STDEV.P(Table2[1M Return vs Nifty])</f>
        <v>0.84798274161167808</v>
      </c>
      <c r="K591">
        <v>-7.6293497574013696</v>
      </c>
      <c r="L591">
        <f>(Table2[[#This Row],[6M Return vs Nifty]]-AVERAGE(Table2[6M Return vs Nifty]))/_xlfn.STDEV.P(Table2[6M Return vs Nifty])</f>
        <v>-0.53250987918400972</v>
      </c>
      <c r="M591">
        <v>-3.4773818285211902</v>
      </c>
      <c r="N591">
        <f>(Table2[[#This Row],[1W Return vs Nifty]]-AVERAGE(Table2[1W Return vs Nifty]))/_xlfn.STDEV.P(Table2[1W Return vs Nifty])</f>
        <v>-0.58471797551031546</v>
      </c>
      <c r="O591">
        <v>405.94</v>
      </c>
      <c r="P591">
        <v>393.04997778428299</v>
      </c>
      <c r="Q591">
        <v>368.07222348686702</v>
      </c>
      <c r="R591">
        <v>44.128251445205798</v>
      </c>
      <c r="S591" s="1">
        <f>(Table2[[#This Row],[Close Price]]-Table2[[#This Row],[20D EMA]])/Table2[[#This Row],[20D EMA]]</f>
        <v>-5.0253732078632818E-3</v>
      </c>
      <c r="T591" s="1">
        <f>(Table2[[#This Row],[Close Price]]-Table2[[#This Row],[50D EMA]])/Table2[[#This Row],[50D EMA]]</f>
        <v>2.7604688535745932E-2</v>
      </c>
      <c r="U591" s="1">
        <f>(Table2[[#This Row],[Close Price]]-Table2[[#This Row],[200D EMA]])/Table2[[#This Row],[200D EMA]]</f>
        <v>9.7338984652862059E-2</v>
      </c>
      <c r="V591">
        <v>1.58477795871409</v>
      </c>
      <c r="W591">
        <v>400</v>
      </c>
      <c r="X591">
        <v>415.95</v>
      </c>
      <c r="Y591">
        <v>401.5</v>
      </c>
      <c r="Z591">
        <v>414.05</v>
      </c>
      <c r="AA591">
        <v>401.5</v>
      </c>
      <c r="AB591">
        <v>441.95</v>
      </c>
      <c r="AC591" s="1">
        <f>(Table2[[#This Row],[Close Price]]/Table2[[#This Row],[Day Low]])-1</f>
        <v>9.7499999999999254E-3</v>
      </c>
      <c r="AD591" s="1">
        <f>(Table2[[#This Row],[Day High]]/Table2[[#This Row],[Close Price]])-1</f>
        <v>2.9834117355781231E-2</v>
      </c>
      <c r="AE591" s="1">
        <f>(Table2[[#This Row],[Close Price]]/Table2[[#This Row],[Current Week Low]])-1</f>
        <v>5.9775840597757757E-3</v>
      </c>
      <c r="AF591" s="1">
        <f>(Table2[[#This Row],[Current Week High]]/Table2[[#This Row],[Close Price]])-1</f>
        <v>2.512998266897748E-2</v>
      </c>
      <c r="AG591" s="1">
        <f>(Table2[[#This Row],[Close Price]]/Table2[[#This Row],[Current Month Low]])-1</f>
        <v>5.9775840597757757E-3</v>
      </c>
      <c r="AH591" s="1">
        <f>(Table2[[#This Row],[Current Month High]]/Table2[[#This Row],[Close Price]])-1</f>
        <v>9.4206486754147001E-2</v>
      </c>
      <c r="AI591">
        <v>9.4206486754147001</v>
      </c>
      <c r="AJ591">
        <v>38.749570594297403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-0.06</v>
      </c>
      <c r="AM591" t="s">
        <v>3132</v>
      </c>
      <c r="AN591">
        <v>2.5299999999999998</v>
      </c>
      <c r="AO591" t="s">
        <v>3133</v>
      </c>
      <c r="AP591">
        <v>-2.6868403048615E-2</v>
      </c>
      <c r="AQ591">
        <f>(Table2[[#This Row],[Sharpe Ratio]]-AVERAGE(Table2[Sharpe Ratio]))/_xlfn.STDEV.P(Table2[Sharpe Ratio])</f>
        <v>-1.0482069380352368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-1.8941504567941863</v>
      </c>
      <c r="AS591">
        <f>_xlfn.RANK.AVG(Table2[[#This Row],[1Y Return vs Nifty Z-Score]],Table2[1Y Return vs Nifty Z-Score])</f>
        <v>518</v>
      </c>
      <c r="AT591">
        <f>_xlfn.RANK.AVG(Table2[[#This Row],[6M Return vs Nifty Z-Score]],Table2[6M Return vs Nifty Z-Score])</f>
        <v>491</v>
      </c>
      <c r="AU591">
        <f>_xlfn.RANK.AVG(Table2[[#This Row],[Sharpe Ratio Z-Score]],Table2[Sharpe Ratio Z-Score])</f>
        <v>618</v>
      </c>
      <c r="AV591">
        <f>(Table2[[#This Row],[Rank 1Y]]+Table2[[#This Row],[Rank 6M]]+Table2[[#This Row],[Rank Sharpe]])/3</f>
        <v>542.33333333333337</v>
      </c>
    </row>
    <row r="592" spans="1:48" x14ac:dyDescent="0.3">
      <c r="A592" t="s">
        <v>1352</v>
      </c>
      <c r="B592" t="s">
        <v>1353</v>
      </c>
      <c r="C592" t="s">
        <v>3097</v>
      </c>
      <c r="D592" t="s">
        <v>78</v>
      </c>
      <c r="E592">
        <v>8165.4504407599998</v>
      </c>
      <c r="F592">
        <v>162.22</v>
      </c>
      <c r="G592">
        <v>-1.34317588244689</v>
      </c>
      <c r="H592">
        <f>(Table2[[#This Row],[1Y Return vs Nifty]]-AVERAGE(Table2[1Y Return vs Nifty]))/_xlfn.STDEV.P(Table2[1Y Return vs Nifty])</f>
        <v>-0.53360065201267881</v>
      </c>
      <c r="I592">
        <v>-2.1209654736858701</v>
      </c>
      <c r="J592">
        <f>(Table2[[#This Row],[1M Return vs Nifty]]-AVERAGE(Table2[1M Return vs Nifty]))/_xlfn.STDEV.P(Table2[1M Return vs Nifty])</f>
        <v>-0.17160607362036109</v>
      </c>
      <c r="K592">
        <v>-17.294492941825901</v>
      </c>
      <c r="L592">
        <f>(Table2[[#This Row],[6M Return vs Nifty]]-AVERAGE(Table2[6M Return vs Nifty]))/_xlfn.STDEV.P(Table2[6M Return vs Nifty])</f>
        <v>-0.84723510115797573</v>
      </c>
      <c r="M592">
        <v>2.1907207780240001</v>
      </c>
      <c r="N592">
        <f>(Table2[[#This Row],[1W Return vs Nifty]]-AVERAGE(Table2[1W Return vs Nifty]))/_xlfn.STDEV.P(Table2[1W Return vs Nifty])</f>
        <v>0.51143400408449702</v>
      </c>
      <c r="O592">
        <v>162.46</v>
      </c>
      <c r="P592">
        <v>163.09194914026699</v>
      </c>
      <c r="Q592">
        <v>160.07484972030099</v>
      </c>
      <c r="R592">
        <v>50.409629256818498</v>
      </c>
      <c r="S592" s="1">
        <f>(Table2[[#This Row],[Close Price]]-Table2[[#This Row],[20D EMA]])/Table2[[#This Row],[20D EMA]]</f>
        <v>-1.477286716730328E-3</v>
      </c>
      <c r="T592" s="1">
        <f>(Table2[[#This Row],[Close Price]]-Table2[[#This Row],[50D EMA]])/Table2[[#This Row],[50D EMA]]</f>
        <v>-5.3463653163962933E-3</v>
      </c>
      <c r="U592" s="1">
        <f>(Table2[[#This Row],[Close Price]]-Table2[[#This Row],[200D EMA]])/Table2[[#This Row],[200D EMA]]</f>
        <v>1.3400920153585863E-2</v>
      </c>
      <c r="V592">
        <v>0.52977647176973897</v>
      </c>
      <c r="W592">
        <v>159.18</v>
      </c>
      <c r="X592">
        <v>163.06</v>
      </c>
      <c r="Y592">
        <v>159.22999999999999</v>
      </c>
      <c r="Z592">
        <v>165.92</v>
      </c>
      <c r="AA592">
        <v>154.15</v>
      </c>
      <c r="AB592">
        <v>170</v>
      </c>
      <c r="AC592" s="1">
        <f>(Table2[[#This Row],[Close Price]]/Table2[[#This Row],[Day Low]])-1</f>
        <v>1.9097876617665488E-2</v>
      </c>
      <c r="AD592" s="1">
        <f>(Table2[[#This Row],[Day High]]/Table2[[#This Row],[Close Price]])-1</f>
        <v>5.1781531253853874E-3</v>
      </c>
      <c r="AE592" s="1">
        <f>(Table2[[#This Row],[Close Price]]/Table2[[#This Row],[Current Week Low]])-1</f>
        <v>1.8777868492118488E-2</v>
      </c>
      <c r="AF592" s="1">
        <f>(Table2[[#This Row],[Current Week High]]/Table2[[#This Row],[Close Price]])-1</f>
        <v>2.2808531623720762E-2</v>
      </c>
      <c r="AG592" s="1">
        <f>(Table2[[#This Row],[Close Price]]/Table2[[#This Row],[Current Month Low]])-1</f>
        <v>5.2351605578981442E-2</v>
      </c>
      <c r="AH592" s="1">
        <f>(Table2[[#This Row],[Current Month High]]/Table2[[#This Row],[Close Price]])-1</f>
        <v>4.7959561089877978E-2</v>
      </c>
      <c r="AI592">
        <v>22.672913327579799</v>
      </c>
      <c r="AJ592">
        <v>35.183333333333302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0.09</v>
      </c>
      <c r="AM592" t="s">
        <v>3133</v>
      </c>
      <c r="AN592">
        <v>1.72</v>
      </c>
      <c r="AO592" t="s">
        <v>3133</v>
      </c>
      <c r="AP592">
        <v>5.2706791384339998E-3</v>
      </c>
      <c r="AQ592">
        <f>(Table2[[#This Row],[Sharpe Ratio]]-AVERAGE(Table2[Sharpe Ratio]))/_xlfn.STDEV.P(Table2[Sharpe Ratio])</f>
        <v>-0.68127495327991117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502</v>
      </c>
      <c r="AT592">
        <f>_xlfn.RANK.AVG(Table2[[#This Row],[6M Return vs Nifty Z-Score]],Table2[6M Return vs Nifty Z-Score])</f>
        <v>613</v>
      </c>
      <c r="AU592">
        <f>_xlfn.RANK.AVG(Table2[[#This Row],[Sharpe Ratio Z-Score]],Table2[Sharpe Ratio Z-Score])</f>
        <v>518</v>
      </c>
      <c r="AV592">
        <f>(Table2[[#This Row],[Rank 1Y]]+Table2[[#This Row],[Rank 6M]]+Table2[[#This Row],[Rank Sharpe]])/3</f>
        <v>544.33333333333337</v>
      </c>
    </row>
    <row r="593" spans="1:48" x14ac:dyDescent="0.3">
      <c r="A593" t="s">
        <v>463</v>
      </c>
      <c r="B593" t="s">
        <v>464</v>
      </c>
      <c r="C593" t="s">
        <v>609</v>
      </c>
      <c r="D593" t="s">
        <v>465</v>
      </c>
      <c r="E593">
        <v>45531.563671620002</v>
      </c>
      <c r="F593">
        <v>40821.300000000003</v>
      </c>
      <c r="G593">
        <v>-25.776231350224901</v>
      </c>
      <c r="H593">
        <f>(Table2[[#This Row],[1Y Return vs Nifty]]-AVERAGE(Table2[1Y Return vs Nifty]))/_xlfn.STDEV.P(Table2[1Y Return vs Nifty])</f>
        <v>-0.90119841439238024</v>
      </c>
      <c r="I593">
        <v>2.63417467106499</v>
      </c>
      <c r="J593">
        <f>(Table2[[#This Row],[1M Return vs Nifty]]-AVERAGE(Table2[1M Return vs Nifty]))/_xlfn.STDEV.P(Table2[1M Return vs Nifty])</f>
        <v>0.28243574777858677</v>
      </c>
      <c r="K593">
        <v>0.37624964795898702</v>
      </c>
      <c r="L593">
        <f>(Table2[[#This Row],[6M Return vs Nifty]]-AVERAGE(Table2[6M Return vs Nifty]))/_xlfn.STDEV.P(Table2[6M Return vs Nifty])</f>
        <v>-0.27182423782207016</v>
      </c>
      <c r="M593">
        <v>-6.2491854076275697</v>
      </c>
      <c r="N593">
        <f>(Table2[[#This Row],[1W Return vs Nifty]]-AVERAGE(Table2[1W Return vs Nifty]))/_xlfn.STDEV.P(Table2[1W Return vs Nifty])</f>
        <v>-1.1207559041069104</v>
      </c>
      <c r="O593">
        <v>40919.980000000003</v>
      </c>
      <c r="P593">
        <v>39776.010138920799</v>
      </c>
      <c r="Q593">
        <v>38126.885890453399</v>
      </c>
      <c r="R593">
        <v>46.462585944949801</v>
      </c>
      <c r="S593" s="1">
        <f>(Table2[[#This Row],[Close Price]]-Table2[[#This Row],[20D EMA]])/Table2[[#This Row],[20D EMA]]</f>
        <v>-2.4115358805160774E-3</v>
      </c>
      <c r="T593" s="1">
        <f>(Table2[[#This Row],[Close Price]]-Table2[[#This Row],[50D EMA]])/Table2[[#This Row],[50D EMA]]</f>
        <v>2.6279404531234975E-2</v>
      </c>
      <c r="U593" s="1">
        <f>(Table2[[#This Row],[Close Price]]-Table2[[#This Row],[200D EMA]])/Table2[[#This Row],[200D EMA]]</f>
        <v>7.0669661227728511E-2</v>
      </c>
      <c r="V593">
        <v>0.98435165185794904</v>
      </c>
      <c r="W593">
        <v>40548</v>
      </c>
      <c r="X593">
        <v>40976.75</v>
      </c>
      <c r="Y593">
        <v>39588.65</v>
      </c>
      <c r="Z593">
        <v>41050</v>
      </c>
      <c r="AA593">
        <v>39586.5</v>
      </c>
      <c r="AB593">
        <v>42922</v>
      </c>
      <c r="AC593" s="1">
        <f>(Table2[[#This Row],[Close Price]]/Table2[[#This Row],[Day Low]])-1</f>
        <v>6.7401598105949478E-3</v>
      </c>
      <c r="AD593" s="1">
        <f>(Table2[[#This Row],[Day High]]/Table2[[#This Row],[Close Price]])-1</f>
        <v>3.8080609877686467E-3</v>
      </c>
      <c r="AE593" s="1">
        <f>(Table2[[#This Row],[Close Price]]/Table2[[#This Row],[Current Week Low]])-1</f>
        <v>3.1136449462156435E-2</v>
      </c>
      <c r="AF593" s="1">
        <f>(Table2[[#This Row],[Current Week High]]/Table2[[#This Row],[Close Price]])-1</f>
        <v>5.6024673393546554E-3</v>
      </c>
      <c r="AG593" s="1">
        <f>(Table2[[#This Row],[Close Price]]/Table2[[#This Row],[Current Month Low]])-1</f>
        <v>3.119245197226328E-2</v>
      </c>
      <c r="AH593" s="1">
        <f>(Table2[[#This Row],[Current Month High]]/Table2[[#This Row],[Close Price]])-1</f>
        <v>5.1460879491833866E-2</v>
      </c>
      <c r="AI593">
        <v>5.1460879491833804</v>
      </c>
      <c r="AJ593">
        <v>23.438882009552401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0.06</v>
      </c>
      <c r="AM593" t="s">
        <v>3133</v>
      </c>
      <c r="AN593">
        <v>-1.21</v>
      </c>
      <c r="AO593" t="s">
        <v>3132</v>
      </c>
      <c r="AP593">
        <v>-1.0167699971264E-2</v>
      </c>
      <c r="AQ593">
        <f>(Table2[[#This Row],[Sharpe Ratio]]-AVERAGE(Table2[Sharpe Ratio]))/_xlfn.STDEV.P(Table2[Sharpe Ratio])</f>
        <v>-0.85753496764987303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-2.8688777761926469</v>
      </c>
      <c r="AS593">
        <f>_xlfn.RANK.AVG(Table2[[#This Row],[1Y Return vs Nifty Z-Score]],Table2[1Y Return vs Nifty Z-Score])</f>
        <v>633</v>
      </c>
      <c r="AT593">
        <f>_xlfn.RANK.AVG(Table2[[#This Row],[6M Return vs Nifty Z-Score]],Table2[6M Return vs Nifty Z-Score])</f>
        <v>401</v>
      </c>
      <c r="AU593">
        <f>_xlfn.RANK.AVG(Table2[[#This Row],[Sharpe Ratio Z-Score]],Table2[Sharpe Ratio Z-Score])</f>
        <v>600</v>
      </c>
      <c r="AV593">
        <f>(Table2[[#This Row],[Rank 1Y]]+Table2[[#This Row],[Rank 6M]]+Table2[[#This Row],[Rank Sharpe]])/3</f>
        <v>544.66666666666663</v>
      </c>
    </row>
    <row r="594" spans="1:48" x14ac:dyDescent="0.3">
      <c r="A594" t="s">
        <v>1229</v>
      </c>
      <c r="B594" t="s">
        <v>1230</v>
      </c>
      <c r="C594" t="s">
        <v>3088</v>
      </c>
      <c r="D594" t="s">
        <v>536</v>
      </c>
      <c r="E594">
        <v>9185.6098548619993</v>
      </c>
      <c r="F594">
        <v>96.11</v>
      </c>
      <c r="G594">
        <v>5.4447128305468899</v>
      </c>
      <c r="H594">
        <f>(Table2[[#This Row],[1Y Return vs Nifty]]-AVERAGE(Table2[1Y Return vs Nifty]))/_xlfn.STDEV.P(Table2[1Y Return vs Nifty])</f>
        <v>-0.43147618765865647</v>
      </c>
      <c r="I594">
        <v>4.5094277492308503</v>
      </c>
      <c r="J594">
        <f>(Table2[[#This Row],[1M Return vs Nifty]]-AVERAGE(Table2[1M Return vs Nifty]))/_xlfn.STDEV.P(Table2[1M Return vs Nifty])</f>
        <v>0.46149320923622822</v>
      </c>
      <c r="K594">
        <v>-14.4121313356745</v>
      </c>
      <c r="L594">
        <f>(Table2[[#This Row],[6M Return vs Nifty]]-AVERAGE(Table2[6M Return vs Nifty]))/_xlfn.STDEV.P(Table2[6M Return vs Nifty])</f>
        <v>-0.75337700935369489</v>
      </c>
      <c r="M594">
        <v>-3.2115623891360698</v>
      </c>
      <c r="N594">
        <f>(Table2[[#This Row],[1W Return vs Nifty]]-AVERAGE(Table2[1W Return vs Nifty]))/_xlfn.STDEV.P(Table2[1W Return vs Nifty])</f>
        <v>-0.53331126590694378</v>
      </c>
      <c r="O594">
        <v>98</v>
      </c>
      <c r="P594">
        <v>93.409880604411001</v>
      </c>
      <c r="Q594">
        <v>88.002041787116198</v>
      </c>
      <c r="R594">
        <v>35.569307880862603</v>
      </c>
      <c r="S594" s="1">
        <f>(Table2[[#This Row],[Close Price]]-Table2[[#This Row],[20D EMA]])/Table2[[#This Row],[20D EMA]]</f>
        <v>-1.9285714285714291E-2</v>
      </c>
      <c r="T594" s="1">
        <f>(Table2[[#This Row],[Close Price]]-Table2[[#This Row],[50D EMA]])/Table2[[#This Row],[50D EMA]]</f>
        <v>2.890614331286806E-2</v>
      </c>
      <c r="U594" s="1">
        <f>(Table2[[#This Row],[Close Price]]-Table2[[#This Row],[200D EMA]])/Table2[[#This Row],[200D EMA]]</f>
        <v>9.2133751083839449E-2</v>
      </c>
      <c r="V594">
        <v>0.71320272156834896</v>
      </c>
      <c r="W594">
        <v>95.8</v>
      </c>
      <c r="X594">
        <v>97.74</v>
      </c>
      <c r="Y594">
        <v>94.94</v>
      </c>
      <c r="Z594">
        <v>97.2</v>
      </c>
      <c r="AA594">
        <v>94.94</v>
      </c>
      <c r="AB594">
        <v>105.9</v>
      </c>
      <c r="AC594" s="1">
        <f>(Table2[[#This Row],[Close Price]]/Table2[[#This Row],[Day Low]])-1</f>
        <v>3.2359081419623958E-3</v>
      </c>
      <c r="AD594" s="1">
        <f>(Table2[[#This Row],[Day High]]/Table2[[#This Row],[Close Price]])-1</f>
        <v>1.6959733638539198E-2</v>
      </c>
      <c r="AE594" s="1">
        <f>(Table2[[#This Row],[Close Price]]/Table2[[#This Row],[Current Week Low]])-1</f>
        <v>1.2323572782810155E-2</v>
      </c>
      <c r="AF594" s="1">
        <f>(Table2[[#This Row],[Current Week High]]/Table2[[#This Row],[Close Price]])-1</f>
        <v>1.1341171574237974E-2</v>
      </c>
      <c r="AG594" s="1">
        <f>(Table2[[#This Row],[Close Price]]/Table2[[#This Row],[Current Month Low]])-1</f>
        <v>1.2323572782810155E-2</v>
      </c>
      <c r="AH594" s="1">
        <f>(Table2[[#This Row],[Current Month High]]/Table2[[#This Row],[Close Price]])-1</f>
        <v>0.10186244927687027</v>
      </c>
      <c r="AI594">
        <v>19.498491312038201</v>
      </c>
      <c r="AJ594">
        <v>39.289855072463702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0.14000000000000001</v>
      </c>
      <c r="AM594" t="s">
        <v>3133</v>
      </c>
      <c r="AN594">
        <v>-3.83</v>
      </c>
      <c r="AO594" t="s">
        <v>3132</v>
      </c>
      <c r="AP594">
        <v>-1.8341086492358001E-2</v>
      </c>
      <c r="AQ594">
        <f>(Table2[[#This Row],[Sharpe Ratio]]-AVERAGE(Table2[Sharpe Ratio]))/_xlfn.STDEV.P(Table2[Sharpe Ratio])</f>
        <v>-0.95085054277746572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-2.2075217964605325</v>
      </c>
      <c r="AS594">
        <f>_xlfn.RANK.AVG(Table2[[#This Row],[1Y Return vs Nifty Z-Score]],Table2[1Y Return vs Nifty Z-Score])</f>
        <v>452</v>
      </c>
      <c r="AT594">
        <f>_xlfn.RANK.AVG(Table2[[#This Row],[6M Return vs Nifty Z-Score]],Table2[6M Return vs Nifty Z-Score])</f>
        <v>580</v>
      </c>
      <c r="AU594">
        <f>_xlfn.RANK.AVG(Table2[[#This Row],[Sharpe Ratio Z-Score]],Table2[Sharpe Ratio Z-Score])</f>
        <v>608</v>
      </c>
      <c r="AV594">
        <f>(Table2[[#This Row],[Rank 1Y]]+Table2[[#This Row],[Rank 6M]]+Table2[[#This Row],[Rank Sharpe]])/3</f>
        <v>546.66666666666663</v>
      </c>
    </row>
    <row r="595" spans="1:48" x14ac:dyDescent="0.3">
      <c r="A595" t="s">
        <v>910</v>
      </c>
      <c r="B595" t="s">
        <v>911</v>
      </c>
      <c r="C595" t="s">
        <v>3087</v>
      </c>
      <c r="D595" t="s">
        <v>21</v>
      </c>
      <c r="E595">
        <v>16224.799368120001</v>
      </c>
      <c r="F595">
        <v>587.29999999999995</v>
      </c>
      <c r="G595">
        <v>5.73267976338719</v>
      </c>
      <c r="H595">
        <f>(Table2[[#This Row],[1Y Return vs Nifty]]-AVERAGE(Table2[1Y Return vs Nifty]))/_xlfn.STDEV.P(Table2[1Y Return vs Nifty])</f>
        <v>-0.42714369636254979</v>
      </c>
      <c r="I595">
        <v>-17.695764602112401</v>
      </c>
      <c r="J595">
        <f>(Table2[[#This Row],[1M Return vs Nifty]]-AVERAGE(Table2[1M Return vs Nifty]))/_xlfn.STDEV.P(Table2[1M Return vs Nifty])</f>
        <v>-1.658756809230076</v>
      </c>
      <c r="K595">
        <v>-41.398530314036798</v>
      </c>
      <c r="L595">
        <f>(Table2[[#This Row],[6M Return vs Nifty]]-AVERAGE(Table2[6M Return vs Nifty]))/_xlfn.STDEV.P(Table2[6M Return vs Nifty])</f>
        <v>-1.6321327863431256</v>
      </c>
      <c r="M595">
        <v>-3.5444119123467002</v>
      </c>
      <c r="N595">
        <f>(Table2[[#This Row],[1W Return vs Nifty]]-AVERAGE(Table2[1W Return vs Nifty]))/_xlfn.STDEV.P(Table2[1W Return vs Nifty])</f>
        <v>-0.59768089523461509</v>
      </c>
      <c r="O595">
        <v>641.23</v>
      </c>
      <c r="P595">
        <v>665.84833129239996</v>
      </c>
      <c r="Q595">
        <v>650.17859348446598</v>
      </c>
      <c r="R595">
        <v>27.886821469913201</v>
      </c>
      <c r="S595" s="1">
        <f>(Table2[[#This Row],[Close Price]]-Table2[[#This Row],[20D EMA]])/Table2[[#This Row],[20D EMA]]</f>
        <v>-8.410398764873768E-2</v>
      </c>
      <c r="T595" s="1">
        <f>(Table2[[#This Row],[Close Price]]-Table2[[#This Row],[50D EMA]])/Table2[[#This Row],[50D EMA]]</f>
        <v>-0.11796730216315038</v>
      </c>
      <c r="U595" s="1">
        <f>(Table2[[#This Row],[Close Price]]-Table2[[#This Row],[200D EMA]])/Table2[[#This Row],[200D EMA]]</f>
        <v>-9.6709725780857028E-2</v>
      </c>
      <c r="V595">
        <v>1.4573307446335899</v>
      </c>
      <c r="W595">
        <v>577.70000000000005</v>
      </c>
      <c r="X595">
        <v>589.9</v>
      </c>
      <c r="Y595">
        <v>570</v>
      </c>
      <c r="Z595">
        <v>593</v>
      </c>
      <c r="AA595">
        <v>550.85</v>
      </c>
      <c r="AB595">
        <v>675.5</v>
      </c>
      <c r="AC595" s="1">
        <f>(Table2[[#This Row],[Close Price]]/Table2[[#This Row],[Day Low]])-1</f>
        <v>1.6617621602907917E-2</v>
      </c>
      <c r="AD595" s="1">
        <f>(Table2[[#This Row],[Day High]]/Table2[[#This Row],[Close Price]])-1</f>
        <v>4.4270389919973674E-3</v>
      </c>
      <c r="AE595" s="1">
        <f>(Table2[[#This Row],[Close Price]]/Table2[[#This Row],[Current Week Low]])-1</f>
        <v>3.0350877192982351E-2</v>
      </c>
      <c r="AF595" s="1">
        <f>(Table2[[#This Row],[Current Week High]]/Table2[[#This Row],[Close Price]])-1</f>
        <v>9.7054316363018867E-3</v>
      </c>
      <c r="AG595" s="1">
        <f>(Table2[[#This Row],[Close Price]]/Table2[[#This Row],[Current Month Low]])-1</f>
        <v>6.6170463828628456E-2</v>
      </c>
      <c r="AH595" s="1">
        <f>(Table2[[#This Row],[Current Month High]]/Table2[[#This Row],[Close Price]])-1</f>
        <v>0.15017878426698461</v>
      </c>
      <c r="AI595">
        <v>46.747829048186603</v>
      </c>
      <c r="AJ595">
        <v>33.888065655989898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-0.17</v>
      </c>
      <c r="AM595" t="s">
        <v>3132</v>
      </c>
      <c r="AN595">
        <v>-16.87</v>
      </c>
      <c r="AO595" t="s">
        <v>3132</v>
      </c>
      <c r="AP595">
        <v>2.0795669299150998E-2</v>
      </c>
      <c r="AQ595">
        <f>(Table2[[#This Row],[Sharpe Ratio]]-AVERAGE(Table2[Sharpe Ratio]))/_xlfn.STDEV.P(Table2[Sharpe Ratio])</f>
        <v>-0.50402610031564266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450</v>
      </c>
      <c r="AT595">
        <f>_xlfn.RANK.AVG(Table2[[#This Row],[6M Return vs Nifty Z-Score]],Table2[6M Return vs Nifty Z-Score])</f>
        <v>723</v>
      </c>
      <c r="AU595">
        <f>_xlfn.RANK.AVG(Table2[[#This Row],[Sharpe Ratio Z-Score]],Table2[Sharpe Ratio Z-Score])</f>
        <v>470</v>
      </c>
      <c r="AV595">
        <f>(Table2[[#This Row],[Rank 1Y]]+Table2[[#This Row],[Rank 6M]]+Table2[[#This Row],[Rank Sharpe]])/3</f>
        <v>547.66666666666663</v>
      </c>
    </row>
    <row r="596" spans="1:48" x14ac:dyDescent="0.3">
      <c r="A596" t="s">
        <v>1159</v>
      </c>
      <c r="B596" t="s">
        <v>1160</v>
      </c>
      <c r="C596" t="s">
        <v>3102</v>
      </c>
      <c r="D596" t="s">
        <v>539</v>
      </c>
      <c r="E596">
        <v>10290.564494239999</v>
      </c>
      <c r="F596">
        <v>2990.7</v>
      </c>
      <c r="G596">
        <v>-9.9886403348747503</v>
      </c>
      <c r="H596">
        <f>(Table2[[#This Row],[1Y Return vs Nifty]]-AVERAGE(Table2[1Y Return vs Nifty]))/_xlfn.STDEV.P(Table2[1Y Return vs Nifty])</f>
        <v>-0.66367252909071794</v>
      </c>
      <c r="I596">
        <v>1.1407898254628199</v>
      </c>
      <c r="J596">
        <f>(Table2[[#This Row],[1M Return vs Nifty]]-AVERAGE(Table2[1M Return vs Nifty]))/_xlfn.STDEV.P(Table2[1M Return vs Nifty])</f>
        <v>0.1398407548433529</v>
      </c>
      <c r="K596">
        <v>-0.15293953448504199</v>
      </c>
      <c r="L596">
        <f>(Table2[[#This Row],[6M Return vs Nifty]]-AVERAGE(Table2[6M Return vs Nifty]))/_xlfn.STDEV.P(Table2[6M Return vs Nifty])</f>
        <v>-0.28905617942220235</v>
      </c>
      <c r="M596">
        <v>0.66257491552859304</v>
      </c>
      <c r="N596">
        <f>(Table2[[#This Row],[1W Return vs Nifty]]-AVERAGE(Table2[1W Return vs Nifty]))/_xlfn.STDEV.P(Table2[1W Return vs Nifty])</f>
        <v>0.21590651833473673</v>
      </c>
      <c r="O596">
        <v>2877.17</v>
      </c>
      <c r="P596">
        <v>2796.5236890883898</v>
      </c>
      <c r="Q596">
        <v>2675.58428565555</v>
      </c>
      <c r="R596">
        <v>51.859015213884902</v>
      </c>
      <c r="S596" s="1">
        <f>(Table2[[#This Row],[Close Price]]-Table2[[#This Row],[20D EMA]])/Table2[[#This Row],[20D EMA]]</f>
        <v>3.9458912751071273E-2</v>
      </c>
      <c r="T596" s="1">
        <f>(Table2[[#This Row],[Close Price]]-Table2[[#This Row],[50D EMA]])/Table2[[#This Row],[50D EMA]]</f>
        <v>6.9434888633075578E-2</v>
      </c>
      <c r="U596" s="1">
        <f>(Table2[[#This Row],[Close Price]]-Table2[[#This Row],[200D EMA]])/Table2[[#This Row],[200D EMA]]</f>
        <v>0.11777454219396519</v>
      </c>
      <c r="V596">
        <v>0.82127979297282705</v>
      </c>
      <c r="W596">
        <v>2792.2</v>
      </c>
      <c r="X596">
        <v>2901.6</v>
      </c>
      <c r="Y596">
        <v>2882.15</v>
      </c>
      <c r="Z596">
        <v>2990.7</v>
      </c>
      <c r="AA596">
        <v>2769.3</v>
      </c>
      <c r="AB596">
        <v>3040</v>
      </c>
      <c r="AC596" s="1">
        <f>(Table2[[#This Row],[Close Price]]/Table2[[#This Row],[Day Low]])-1</f>
        <v>7.1090896067616871E-2</v>
      </c>
      <c r="AD596" s="1">
        <f>(Table2[[#This Row],[Day High]]/Table2[[#This Row],[Close Price]])-1</f>
        <v>-2.9792356304544021E-2</v>
      </c>
      <c r="AE596" s="1">
        <f>(Table2[[#This Row],[Close Price]]/Table2[[#This Row],[Current Week Low]])-1</f>
        <v>3.7662855854136534E-2</v>
      </c>
      <c r="AF596" s="1">
        <f>(Table2[[#This Row],[Current Week High]]/Table2[[#This Row],[Close Price]])-1</f>
        <v>0</v>
      </c>
      <c r="AG596" s="1">
        <f>(Table2[[#This Row],[Close Price]]/Table2[[#This Row],[Current Month Low]])-1</f>
        <v>7.9948001299967375E-2</v>
      </c>
      <c r="AH596" s="1">
        <f>(Table2[[#This Row],[Current Month High]]/Table2[[#This Row],[Close Price]])-1</f>
        <v>1.6484435082087856E-2</v>
      </c>
      <c r="AI596">
        <v>7.2675293409569797</v>
      </c>
      <c r="AJ596">
        <v>33.097463284379103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0.05</v>
      </c>
      <c r="AM596" t="s">
        <v>3133</v>
      </c>
      <c r="AN596">
        <v>1.35</v>
      </c>
      <c r="AO596" t="s">
        <v>3133</v>
      </c>
      <c r="AP596">
        <v>-5.6880815005061001E-2</v>
      </c>
      <c r="AQ596">
        <f>(Table2[[#This Row],[Sharpe Ratio]]-AVERAGE(Table2[Sharpe Ratio]))/_xlfn.STDEV.P(Table2[Sharpe Ratio])</f>
        <v>-1.3908587232474132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-1.9878401585822436</v>
      </c>
      <c r="AS596">
        <f>_xlfn.RANK.AVG(Table2[[#This Row],[1Y Return vs Nifty Z-Score]],Table2[1Y Return vs Nifty Z-Score])</f>
        <v>563</v>
      </c>
      <c r="AT596">
        <f>_xlfn.RANK.AVG(Table2[[#This Row],[6M Return vs Nifty Z-Score]],Table2[6M Return vs Nifty Z-Score])</f>
        <v>410</v>
      </c>
      <c r="AU596">
        <f>_xlfn.RANK.AVG(Table2[[#This Row],[Sharpe Ratio Z-Score]],Table2[Sharpe Ratio Z-Score])</f>
        <v>673</v>
      </c>
      <c r="AV596">
        <f>(Table2[[#This Row],[Rank 1Y]]+Table2[[#This Row],[Rank 6M]]+Table2[[#This Row],[Rank Sharpe]])/3</f>
        <v>548.66666666666663</v>
      </c>
    </row>
    <row r="597" spans="1:48" x14ac:dyDescent="0.3">
      <c r="A597" t="s">
        <v>2103</v>
      </c>
      <c r="B597" t="s">
        <v>2104</v>
      </c>
      <c r="C597" t="s">
        <v>3091</v>
      </c>
      <c r="D597" t="s">
        <v>46</v>
      </c>
      <c r="E597">
        <v>2794.5480565449998</v>
      </c>
      <c r="F597">
        <v>704.95</v>
      </c>
      <c r="G597">
        <v>-37.440103923379802</v>
      </c>
      <c r="H597">
        <f>(Table2[[#This Row],[1Y Return vs Nifty]]-AVERAGE(Table2[1Y Return vs Nifty]))/_xlfn.STDEV.P(Table2[1Y Return vs Nifty])</f>
        <v>-1.0766825434333904</v>
      </c>
      <c r="I597">
        <v>-1.9128895520429201</v>
      </c>
      <c r="J597">
        <f>(Table2[[#This Row],[1M Return vs Nifty]]-AVERAGE(Table2[1M Return vs Nifty]))/_xlfn.STDEV.P(Table2[1M Return vs Nifty])</f>
        <v>-0.15173806393481698</v>
      </c>
      <c r="K597">
        <v>-11.544059238954199</v>
      </c>
      <c r="L597">
        <f>(Table2[[#This Row],[6M Return vs Nifty]]-AVERAGE(Table2[6M Return vs Nifty]))/_xlfn.STDEV.P(Table2[6M Return vs Nifty])</f>
        <v>-0.65998422560970749</v>
      </c>
      <c r="M597">
        <v>-2.2484507338338098</v>
      </c>
      <c r="N597">
        <f>(Table2[[#This Row],[1W Return vs Nifty]]-AVERAGE(Table2[1W Return vs Nifty]))/_xlfn.STDEV.P(Table2[1W Return vs Nifty])</f>
        <v>-0.34705550788461548</v>
      </c>
      <c r="O597">
        <v>685.31</v>
      </c>
      <c r="P597">
        <v>680.41773271884995</v>
      </c>
      <c r="Q597">
        <v>696.73590037070096</v>
      </c>
      <c r="R597">
        <v>59.1957168002671</v>
      </c>
      <c r="S597" s="1">
        <f>(Table2[[#This Row],[Close Price]]-Table2[[#This Row],[20D EMA]])/Table2[[#This Row],[20D EMA]]</f>
        <v>2.8658563277932762E-2</v>
      </c>
      <c r="T597" s="1">
        <f>(Table2[[#This Row],[Close Price]]-Table2[[#This Row],[50D EMA]])/Table2[[#This Row],[50D EMA]]</f>
        <v>3.6054714775176036E-2</v>
      </c>
      <c r="U597" s="1">
        <f>(Table2[[#This Row],[Close Price]]-Table2[[#This Row],[200D EMA]])/Table2[[#This Row],[200D EMA]]</f>
        <v>1.1789402017218779E-2</v>
      </c>
      <c r="V597">
        <v>1.20756479471734</v>
      </c>
      <c r="W597">
        <v>700</v>
      </c>
      <c r="X597">
        <v>712.5</v>
      </c>
      <c r="Y597">
        <v>674.05</v>
      </c>
      <c r="Z597">
        <v>718.8</v>
      </c>
      <c r="AA597">
        <v>655.1</v>
      </c>
      <c r="AB597">
        <v>745.75</v>
      </c>
      <c r="AC597" s="1">
        <f>(Table2[[#This Row],[Close Price]]/Table2[[#This Row],[Day Low]])-1</f>
        <v>7.0714285714286174E-3</v>
      </c>
      <c r="AD597" s="1">
        <f>(Table2[[#This Row],[Day High]]/Table2[[#This Row],[Close Price]])-1</f>
        <v>1.0709979431165362E-2</v>
      </c>
      <c r="AE597" s="1">
        <f>(Table2[[#This Row],[Close Price]]/Table2[[#This Row],[Current Week Low]])-1</f>
        <v>4.5842296565536733E-2</v>
      </c>
      <c r="AF597" s="1">
        <f>(Table2[[#This Row],[Current Week High]]/Table2[[#This Row],[Close Price]])-1</f>
        <v>1.9646783459819739E-2</v>
      </c>
      <c r="AG597" s="1">
        <f>(Table2[[#This Row],[Close Price]]/Table2[[#This Row],[Current Month Low]])-1</f>
        <v>7.6095252633185728E-2</v>
      </c>
      <c r="AH597" s="1">
        <f>(Table2[[#This Row],[Current Month High]]/Table2[[#This Row],[Close Price]])-1</f>
        <v>5.7876445137952981E-2</v>
      </c>
      <c r="AI597">
        <v>20.008511241931998</v>
      </c>
      <c r="AJ597">
        <v>17.511251875312499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0.02</v>
      </c>
      <c r="AM597" t="s">
        <v>3133</v>
      </c>
      <c r="AN597">
        <v>4.37</v>
      </c>
      <c r="AO597" t="s">
        <v>3133</v>
      </c>
      <c r="AP597">
        <v>3.5134052371791999E-2</v>
      </c>
      <c r="AQ597">
        <f>(Table2[[#This Row],[Sharpe Ratio]]-AVERAGE(Table2[Sharpe Ratio]))/_xlfn.STDEV.P(Table2[Sharpe Ratio])</f>
        <v>-0.34032474355610132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684</v>
      </c>
      <c r="AT597">
        <f>_xlfn.RANK.AVG(Table2[[#This Row],[6M Return vs Nifty Z-Score]],Table2[6M Return vs Nifty Z-Score])</f>
        <v>532</v>
      </c>
      <c r="AU597">
        <f>_xlfn.RANK.AVG(Table2[[#This Row],[Sharpe Ratio Z-Score]],Table2[Sharpe Ratio Z-Score])</f>
        <v>431</v>
      </c>
      <c r="AV597">
        <f>(Table2[[#This Row],[Rank 1Y]]+Table2[[#This Row],[Rank 6M]]+Table2[[#This Row],[Rank Sharpe]])/3</f>
        <v>549</v>
      </c>
    </row>
    <row r="598" spans="1:48" x14ac:dyDescent="0.3">
      <c r="A598" t="s">
        <v>303</v>
      </c>
      <c r="B598" t="s">
        <v>304</v>
      </c>
      <c r="C598" t="s">
        <v>3086</v>
      </c>
      <c r="D598" t="s">
        <v>171</v>
      </c>
      <c r="E598">
        <v>91751.656174275005</v>
      </c>
      <c r="F598">
        <v>834.25</v>
      </c>
      <c r="G598">
        <v>5.9367413600203403</v>
      </c>
      <c r="H598">
        <f>(Table2[[#This Row],[1Y Return vs Nifty]]-AVERAGE(Table2[1Y Return vs Nifty]))/_xlfn.STDEV.P(Table2[1Y Return vs Nifty])</f>
        <v>-0.4240735692387072</v>
      </c>
      <c r="I598">
        <v>-2.1442575687401502</v>
      </c>
      <c r="J598">
        <f>(Table2[[#This Row],[1M Return vs Nifty]]-AVERAGE(Table2[1M Return vs Nifty]))/_xlfn.STDEV.P(Table2[1M Return vs Nifty])</f>
        <v>-0.17383010591819295</v>
      </c>
      <c r="K598">
        <v>-31.263501883905001</v>
      </c>
      <c r="L598">
        <f>(Table2[[#This Row],[6M Return vs Nifty]]-AVERAGE(Table2[6M Return vs Nifty]))/_xlfn.STDEV.P(Table2[6M Return vs Nifty])</f>
        <v>-1.3021067317342301</v>
      </c>
      <c r="M598">
        <v>-3.1724761557955699</v>
      </c>
      <c r="N598">
        <f>(Table2[[#This Row],[1W Return vs Nifty]]-AVERAGE(Table2[1W Return vs Nifty]))/_xlfn.STDEV.P(Table2[1W Return vs Nifty])</f>
        <v>-0.52575239567731535</v>
      </c>
      <c r="O598">
        <v>882.11</v>
      </c>
      <c r="P598">
        <v>900.97466788649001</v>
      </c>
      <c r="Q598">
        <v>946.90399574510297</v>
      </c>
      <c r="R598">
        <v>25.555641078886001</v>
      </c>
      <c r="S598" s="1">
        <f>(Table2[[#This Row],[Close Price]]-Table2[[#This Row],[20D EMA]])/Table2[[#This Row],[20D EMA]]</f>
        <v>-5.4256271893528031E-2</v>
      </c>
      <c r="T598" s="1">
        <f>(Table2[[#This Row],[Close Price]]-Table2[[#This Row],[50D EMA]])/Table2[[#This Row],[50D EMA]]</f>
        <v>-7.4058317358703329E-2</v>
      </c>
      <c r="U598" s="1">
        <f>(Table2[[#This Row],[Close Price]]-Table2[[#This Row],[200D EMA]])/Table2[[#This Row],[200D EMA]]</f>
        <v>-0.11897087376472355</v>
      </c>
      <c r="V598">
        <v>1.28774829862832</v>
      </c>
      <c r="W598">
        <v>845.5</v>
      </c>
      <c r="X598">
        <v>867.75</v>
      </c>
      <c r="Y598">
        <v>752.35</v>
      </c>
      <c r="Z598">
        <v>844.4</v>
      </c>
      <c r="AA598">
        <v>752.35</v>
      </c>
      <c r="AB598">
        <v>941.9</v>
      </c>
      <c r="AC598" s="1">
        <f>(Table2[[#This Row],[Close Price]]/Table2[[#This Row],[Day Low]])-1</f>
        <v>-1.3305736250739164E-2</v>
      </c>
      <c r="AD598" s="1">
        <f>(Table2[[#This Row],[Day High]]/Table2[[#This Row],[Close Price]])-1</f>
        <v>4.01558285885526E-2</v>
      </c>
      <c r="AE598" s="1">
        <f>(Table2[[#This Row],[Close Price]]/Table2[[#This Row],[Current Week Low]])-1</f>
        <v>0.10885890875257531</v>
      </c>
      <c r="AF598" s="1">
        <f>(Table2[[#This Row],[Current Week High]]/Table2[[#This Row],[Close Price]])-1</f>
        <v>1.2166616721606127E-2</v>
      </c>
      <c r="AG598" s="1">
        <f>(Table2[[#This Row],[Close Price]]/Table2[[#This Row],[Current Month Low]])-1</f>
        <v>0.10885890875257531</v>
      </c>
      <c r="AH598" s="1">
        <f>(Table2[[#This Row],[Current Month High]]/Table2[[#This Row],[Close Price]])-1</f>
        <v>0.1290380581360504</v>
      </c>
      <c r="AI598">
        <v>50.961941863949598</v>
      </c>
      <c r="AJ598">
        <v>59.8180076628352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-0.16</v>
      </c>
      <c r="AM598" t="s">
        <v>3132</v>
      </c>
      <c r="AN598">
        <v>-5.41</v>
      </c>
      <c r="AO598" t="s">
        <v>3132</v>
      </c>
      <c r="AP598">
        <v>8.7281863095180004E-3</v>
      </c>
      <c r="AQ598">
        <f>(Table2[[#This Row],[Sharpe Ratio]]-AVERAGE(Table2[Sharpe Ratio]))/_xlfn.STDEV.P(Table2[Sharpe Ratio])</f>
        <v>-0.64180058493273862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448</v>
      </c>
      <c r="AT598">
        <f>_xlfn.RANK.AVG(Table2[[#This Row],[6M Return vs Nifty Z-Score]],Table2[6M Return vs Nifty Z-Score])</f>
        <v>697</v>
      </c>
      <c r="AU598">
        <f>_xlfn.RANK.AVG(Table2[[#This Row],[Sharpe Ratio Z-Score]],Table2[Sharpe Ratio Z-Score])</f>
        <v>507</v>
      </c>
      <c r="AV598">
        <f>(Table2[[#This Row],[Rank 1Y]]+Table2[[#This Row],[Rank 6M]]+Table2[[#This Row],[Rank Sharpe]])/3</f>
        <v>550.66666666666663</v>
      </c>
    </row>
    <row r="599" spans="1:48" x14ac:dyDescent="0.3">
      <c r="A599" t="s">
        <v>22</v>
      </c>
      <c r="B599" t="s">
        <v>23</v>
      </c>
      <c r="C599" t="s">
        <v>3088</v>
      </c>
      <c r="D599" t="s">
        <v>24</v>
      </c>
      <c r="E599">
        <v>1264578.0721070899</v>
      </c>
      <c r="F599">
        <v>1660.1</v>
      </c>
      <c r="G599">
        <v>-22.262998623269201</v>
      </c>
      <c r="H599">
        <f>(Table2[[#This Row],[1Y Return vs Nifty]]-AVERAGE(Table2[1Y Return vs Nifty]))/_xlfn.STDEV.P(Table2[1Y Return vs Nifty])</f>
        <v>-0.84834147675512062</v>
      </c>
      <c r="I599">
        <v>2.3122509907782498</v>
      </c>
      <c r="J599">
        <f>(Table2[[#This Row],[1M Return vs Nifty]]-AVERAGE(Table2[1M Return vs Nifty]))/_xlfn.STDEV.P(Table2[1M Return vs Nifty])</f>
        <v>0.25169705034814494</v>
      </c>
      <c r="K599">
        <v>6.7977553283207603</v>
      </c>
      <c r="L599">
        <f>(Table2[[#This Row],[6M Return vs Nifty]]-AVERAGE(Table2[6M Return vs Nifty]))/_xlfn.STDEV.P(Table2[6M Return vs Nifty])</f>
        <v>-6.2721303484189028E-2</v>
      </c>
      <c r="M599">
        <v>-0.59554423975205695</v>
      </c>
      <c r="N599">
        <f>(Table2[[#This Row],[1W Return vs Nifty]]-AVERAGE(Table2[1W Return vs Nifty]))/_xlfn.STDEV.P(Table2[1W Return vs Nifty])</f>
        <v>-2.7400616055269944E-2</v>
      </c>
      <c r="O599">
        <v>1632.2</v>
      </c>
      <c r="P599">
        <v>1613.7043248898201</v>
      </c>
      <c r="Q599">
        <v>1564.5174058794601</v>
      </c>
      <c r="R599">
        <v>62.8503328704507</v>
      </c>
      <c r="S599" s="1">
        <f>(Table2[[#This Row],[Close Price]]-Table2[[#This Row],[20D EMA]])/Table2[[#This Row],[20D EMA]]</f>
        <v>1.7093493444430747E-2</v>
      </c>
      <c r="T599" s="1">
        <f>(Table2[[#This Row],[Close Price]]-Table2[[#This Row],[50D EMA]])/Table2[[#This Row],[50D EMA]]</f>
        <v>2.8751038461365959E-2</v>
      </c>
      <c r="U599" s="1">
        <f>(Table2[[#This Row],[Close Price]]-Table2[[#This Row],[200D EMA]])/Table2[[#This Row],[200D EMA]]</f>
        <v>6.1093979371108456E-2</v>
      </c>
      <c r="V599">
        <v>0.93342908331260399</v>
      </c>
      <c r="W599">
        <v>1613.55</v>
      </c>
      <c r="X599">
        <v>1632.4</v>
      </c>
      <c r="Y599">
        <v>1647.35</v>
      </c>
      <c r="Z599">
        <v>1675.95</v>
      </c>
      <c r="AA599">
        <v>1593.3</v>
      </c>
      <c r="AB599">
        <v>1675.95</v>
      </c>
      <c r="AC599" s="1">
        <f>(Table2[[#This Row],[Close Price]]/Table2[[#This Row],[Day Low]])-1</f>
        <v>2.8849431378017432E-2</v>
      </c>
      <c r="AD599" s="1">
        <f>(Table2[[#This Row],[Day High]]/Table2[[#This Row],[Close Price]])-1</f>
        <v>-1.6685741822781597E-2</v>
      </c>
      <c r="AE599" s="1">
        <f>(Table2[[#This Row],[Close Price]]/Table2[[#This Row],[Current Week Low]])-1</f>
        <v>7.7397031596200261E-3</v>
      </c>
      <c r="AF599" s="1">
        <f>(Table2[[#This Row],[Current Week High]]/Table2[[#This Row],[Close Price]])-1</f>
        <v>9.5476176133968416E-3</v>
      </c>
      <c r="AG599" s="1">
        <f>(Table2[[#This Row],[Close Price]]/Table2[[#This Row],[Current Month Low]])-1</f>
        <v>4.1925563296303148E-2</v>
      </c>
      <c r="AH599" s="1">
        <f>(Table2[[#This Row],[Current Month High]]/Table2[[#This Row],[Close Price]])-1</f>
        <v>9.5476176133968416E-3</v>
      </c>
      <c r="AI599">
        <v>8.0657791699295203</v>
      </c>
      <c r="AJ599">
        <v>21.7483773972351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7.0000000000000007E-2</v>
      </c>
      <c r="AM599" t="s">
        <v>3133</v>
      </c>
      <c r="AN599">
        <v>2.69</v>
      </c>
      <c r="AO599" t="s">
        <v>3133</v>
      </c>
      <c r="AP599">
        <v>-7.9326290585003997E-2</v>
      </c>
      <c r="AQ599">
        <f>(Table2[[#This Row],[Sharpe Ratio]]-AVERAGE(Table2[Sharpe Ratio]))/_xlfn.STDEV.P(Table2[Sharpe Ratio])</f>
        <v>-1.6471187762069994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-2.3338851221534345</v>
      </c>
      <c r="AS599">
        <f>_xlfn.RANK.AVG(Table2[[#This Row],[1Y Return vs Nifty Z-Score]],Table2[1Y Return vs Nifty Z-Score])</f>
        <v>625</v>
      </c>
      <c r="AT599">
        <f>_xlfn.RANK.AVG(Table2[[#This Row],[6M Return vs Nifty Z-Score]],Table2[6M Return vs Nifty Z-Score])</f>
        <v>335</v>
      </c>
      <c r="AU599">
        <f>_xlfn.RANK.AVG(Table2[[#This Row],[Sharpe Ratio Z-Score]],Table2[Sharpe Ratio Z-Score])</f>
        <v>699</v>
      </c>
      <c r="AV599">
        <f>(Table2[[#This Row],[Rank 1Y]]+Table2[[#This Row],[Rank 6M]]+Table2[[#This Row],[Rank Sharpe]])/3</f>
        <v>553</v>
      </c>
    </row>
    <row r="600" spans="1:48" x14ac:dyDescent="0.3">
      <c r="A600" t="s">
        <v>1818</v>
      </c>
      <c r="B600" t="s">
        <v>1819</v>
      </c>
      <c r="C600" t="s">
        <v>3092</v>
      </c>
      <c r="D600" t="s">
        <v>54</v>
      </c>
      <c r="E600">
        <v>4008.5073824999999</v>
      </c>
      <c r="F600">
        <v>325.10000000000002</v>
      </c>
      <c r="G600">
        <v>-10.9057895030629</v>
      </c>
      <c r="H600">
        <f>(Table2[[#This Row],[1Y Return vs Nifty]]-AVERAGE(Table2[1Y Return vs Nifty]))/_xlfn.STDEV.P(Table2[1Y Return vs Nifty])</f>
        <v>-0.67747113002456294</v>
      </c>
      <c r="I600">
        <v>-8.5157264314755405</v>
      </c>
      <c r="J600">
        <f>(Table2[[#This Row],[1M Return vs Nifty]]-AVERAGE(Table2[1M Return vs Nifty]))/_xlfn.STDEV.P(Table2[1M Return vs Nifty])</f>
        <v>-0.78220614518519749</v>
      </c>
      <c r="K600">
        <v>1.37627073798148</v>
      </c>
      <c r="L600">
        <f>(Table2[[#This Row],[6M Return vs Nifty]]-AVERAGE(Table2[6M Return vs Nifty]))/_xlfn.STDEV.P(Table2[6M Return vs Nifty])</f>
        <v>-0.2392606375183344</v>
      </c>
      <c r="M600">
        <v>-2.7335005699281298</v>
      </c>
      <c r="N600">
        <f>(Table2[[#This Row],[1W Return vs Nifty]]-AVERAGE(Table2[1W Return vs Nifty]))/_xlfn.STDEV.P(Table2[1W Return vs Nifty])</f>
        <v>-0.44085909171934812</v>
      </c>
      <c r="O600">
        <v>334.38</v>
      </c>
      <c r="P600">
        <v>329.31978532235098</v>
      </c>
      <c r="Q600">
        <v>308.50212967077903</v>
      </c>
      <c r="R600">
        <v>42.829490207830297</v>
      </c>
      <c r="S600" s="1">
        <f>(Table2[[#This Row],[Close Price]]-Table2[[#This Row],[20D EMA]])/Table2[[#This Row],[20D EMA]]</f>
        <v>-2.7752856032059254E-2</v>
      </c>
      <c r="T600" s="1">
        <f>(Table2[[#This Row],[Close Price]]-Table2[[#This Row],[50D EMA]])/Table2[[#This Row],[50D EMA]]</f>
        <v>-1.2813640450483315E-2</v>
      </c>
      <c r="U600" s="1">
        <f>(Table2[[#This Row],[Close Price]]-Table2[[#This Row],[200D EMA]])/Table2[[#This Row],[200D EMA]]</f>
        <v>5.3801477308871644E-2</v>
      </c>
      <c r="V600">
        <v>0.744854078416192</v>
      </c>
      <c r="W600">
        <v>321.45</v>
      </c>
      <c r="X600">
        <v>326.75</v>
      </c>
      <c r="Y600">
        <v>311.35000000000002</v>
      </c>
      <c r="Z600">
        <v>328.55</v>
      </c>
      <c r="AA600">
        <v>309.14999999999998</v>
      </c>
      <c r="AB600">
        <v>365</v>
      </c>
      <c r="AC600" s="1">
        <f>(Table2[[#This Row],[Close Price]]/Table2[[#This Row],[Day Low]])-1</f>
        <v>1.1354798568984359E-2</v>
      </c>
      <c r="AD600" s="1">
        <f>(Table2[[#This Row],[Day High]]/Table2[[#This Row],[Close Price]])-1</f>
        <v>5.0753614272531777E-3</v>
      </c>
      <c r="AE600" s="1">
        <f>(Table2[[#This Row],[Close Price]]/Table2[[#This Row],[Current Week Low]])-1</f>
        <v>4.4162518066484635E-2</v>
      </c>
      <c r="AF600" s="1">
        <f>(Table2[[#This Row],[Current Week High]]/Table2[[#This Row],[Close Price]])-1</f>
        <v>1.0612119347892968E-2</v>
      </c>
      <c r="AG600" s="1">
        <f>(Table2[[#This Row],[Close Price]]/Table2[[#This Row],[Current Month Low]])-1</f>
        <v>5.1593077793951281E-2</v>
      </c>
      <c r="AH600" s="1">
        <f>(Table2[[#This Row],[Current Month High]]/Table2[[#This Row],[Close Price]])-1</f>
        <v>0.12273146724084882</v>
      </c>
      <c r="AI600">
        <v>16.256536450322901</v>
      </c>
      <c r="AJ600">
        <v>29.988004798080699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-0.06</v>
      </c>
      <c r="AM600" t="s">
        <v>3132</v>
      </c>
      <c r="AN600">
        <v>-7.98</v>
      </c>
      <c r="AO600" t="s">
        <v>3132</v>
      </c>
      <c r="AP600">
        <v>-8.9695580139043996E-2</v>
      </c>
      <c r="AQ600">
        <f>(Table2[[#This Row],[Sharpe Ratio]]-AVERAGE(Table2[Sharpe Ratio]))/_xlfn.STDEV.P(Table2[Sharpe Ratio])</f>
        <v>-1.7655049819618043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-3.9053019864092473</v>
      </c>
      <c r="AS600">
        <f>_xlfn.RANK.AVG(Table2[[#This Row],[1Y Return vs Nifty Z-Score]],Table2[1Y Return vs Nifty Z-Score])</f>
        <v>570</v>
      </c>
      <c r="AT600">
        <f>_xlfn.RANK.AVG(Table2[[#This Row],[6M Return vs Nifty Z-Score]],Table2[6M Return vs Nifty Z-Score])</f>
        <v>384</v>
      </c>
      <c r="AU600">
        <f>_xlfn.RANK.AVG(Table2[[#This Row],[Sharpe Ratio Z-Score]],Table2[Sharpe Ratio Z-Score])</f>
        <v>710</v>
      </c>
      <c r="AV600">
        <f>(Table2[[#This Row],[Rank 1Y]]+Table2[[#This Row],[Rank 6M]]+Table2[[#This Row],[Rank Sharpe]])/3</f>
        <v>554.66666666666663</v>
      </c>
    </row>
    <row r="601" spans="1:48" x14ac:dyDescent="0.3">
      <c r="A601" t="s">
        <v>38</v>
      </c>
      <c r="B601" t="s">
        <v>39</v>
      </c>
      <c r="C601" t="s">
        <v>3090</v>
      </c>
      <c r="D601" t="s">
        <v>40</v>
      </c>
      <c r="E601">
        <v>645832.15018593997</v>
      </c>
      <c r="F601">
        <v>2748.7</v>
      </c>
      <c r="G601">
        <v>-16.805881679097698</v>
      </c>
      <c r="H601">
        <f>(Table2[[#This Row],[1Y Return vs Nifty]]-AVERAGE(Table2[1Y Return vs Nifty]))/_xlfn.STDEV.P(Table2[1Y Return vs Nifty])</f>
        <v>-0.76623860671631938</v>
      </c>
      <c r="I601">
        <v>6.1283904153625297</v>
      </c>
      <c r="J601">
        <f>(Table2[[#This Row],[1M Return vs Nifty]]-AVERAGE(Table2[1M Return vs Nifty]))/_xlfn.STDEV.P(Table2[1M Return vs Nifty])</f>
        <v>0.6160789281279766</v>
      </c>
      <c r="K601">
        <v>2.5841753906026201</v>
      </c>
      <c r="L601">
        <f>(Table2[[#This Row],[6M Return vs Nifty]]-AVERAGE(Table2[6M Return vs Nifty]))/_xlfn.STDEV.P(Table2[6M Return vs Nifty])</f>
        <v>-0.19992774273699243</v>
      </c>
      <c r="M601">
        <v>0.95871235913720199</v>
      </c>
      <c r="N601">
        <f>(Table2[[#This Row],[1W Return vs Nifty]]-AVERAGE(Table2[1W Return vs Nifty]))/_xlfn.STDEV.P(Table2[1W Return vs Nifty])</f>
        <v>0.27317641402591242</v>
      </c>
      <c r="O601">
        <v>2699.1</v>
      </c>
      <c r="P601">
        <v>2604.3856326749001</v>
      </c>
      <c r="Q601">
        <v>2493.9232067191401</v>
      </c>
      <c r="R601">
        <v>65.230358898584001</v>
      </c>
      <c r="S601" s="1">
        <f>(Table2[[#This Row],[Close Price]]-Table2[[#This Row],[20D EMA]])/Table2[[#This Row],[20D EMA]]</f>
        <v>1.8376495868993335E-2</v>
      </c>
      <c r="T601" s="1">
        <f>(Table2[[#This Row],[Close Price]]-Table2[[#This Row],[50D EMA]])/Table2[[#This Row],[50D EMA]]</f>
        <v>5.5412057843706508E-2</v>
      </c>
      <c r="U601" s="1">
        <f>(Table2[[#This Row],[Close Price]]-Table2[[#This Row],[200D EMA]])/Table2[[#This Row],[200D EMA]]</f>
        <v>0.10215903705231934</v>
      </c>
      <c r="V601">
        <v>0.77121954030258899</v>
      </c>
      <c r="W601">
        <v>2730.1</v>
      </c>
      <c r="X601">
        <v>2752</v>
      </c>
      <c r="Y601">
        <v>2722.4</v>
      </c>
      <c r="Z601">
        <v>2763.4</v>
      </c>
      <c r="AA601">
        <v>2666.2</v>
      </c>
      <c r="AB601">
        <v>2781.85</v>
      </c>
      <c r="AC601" s="1">
        <f>(Table2[[#This Row],[Close Price]]/Table2[[#This Row],[Day Low]])-1</f>
        <v>6.8129372550456146E-3</v>
      </c>
      <c r="AD601" s="1">
        <f>(Table2[[#This Row],[Day High]]/Table2[[#This Row],[Close Price]])-1</f>
        <v>1.2005675410193817E-3</v>
      </c>
      <c r="AE601" s="1">
        <f>(Table2[[#This Row],[Close Price]]/Table2[[#This Row],[Current Week Low]])-1</f>
        <v>9.6605935938876009E-3</v>
      </c>
      <c r="AF601" s="1">
        <f>(Table2[[#This Row],[Current Week High]]/Table2[[#This Row],[Close Price]])-1</f>
        <v>5.3479826827227406E-3</v>
      </c>
      <c r="AG601" s="1">
        <f>(Table2[[#This Row],[Close Price]]/Table2[[#This Row],[Current Month Low]])-1</f>
        <v>3.0942915010126804E-2</v>
      </c>
      <c r="AH601" s="1">
        <f>(Table2[[#This Row],[Current Month High]]/Table2[[#This Row],[Close Price]])-1</f>
        <v>1.2060246662058516E-2</v>
      </c>
      <c r="AI601">
        <v>2.2774402444792199</v>
      </c>
      <c r="AJ601">
        <v>26.548652194931002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0.05</v>
      </c>
      <c r="AM601" t="s">
        <v>3133</v>
      </c>
      <c r="AN601">
        <v>1.53</v>
      </c>
      <c r="AO601" t="s">
        <v>3133</v>
      </c>
      <c r="AP601">
        <v>-6.5986324288136999E-2</v>
      </c>
      <c r="AQ601">
        <f>(Table2[[#This Row],[Sharpe Ratio]]-AVERAGE(Table2[Sharpe Ratio]))/_xlfn.STDEV.P(Table2[Sharpe Ratio])</f>
        <v>-1.4948163463681341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-1.5717273536675571</v>
      </c>
      <c r="AS601">
        <f>_xlfn.RANK.AVG(Table2[[#This Row],[1Y Return vs Nifty Z-Score]],Table2[1Y Return vs Nifty Z-Score])</f>
        <v>608</v>
      </c>
      <c r="AT601">
        <f>_xlfn.RANK.AVG(Table2[[#This Row],[6M Return vs Nifty Z-Score]],Table2[6M Return vs Nifty Z-Score])</f>
        <v>374</v>
      </c>
      <c r="AU601">
        <f>_xlfn.RANK.AVG(Table2[[#This Row],[Sharpe Ratio Z-Score]],Table2[Sharpe Ratio Z-Score])</f>
        <v>685</v>
      </c>
      <c r="AV601">
        <f>(Table2[[#This Row],[Rank 1Y]]+Table2[[#This Row],[Rank 6M]]+Table2[[#This Row],[Rank Sharpe]])/3</f>
        <v>555.66666666666663</v>
      </c>
    </row>
    <row r="602" spans="1:48" x14ac:dyDescent="0.3">
      <c r="A602" t="s">
        <v>240</v>
      </c>
      <c r="B602" t="s">
        <v>241</v>
      </c>
      <c r="C602" t="s">
        <v>3090</v>
      </c>
      <c r="D602" t="s">
        <v>183</v>
      </c>
      <c r="E602">
        <v>109945.336520335</v>
      </c>
      <c r="F602">
        <v>620.35</v>
      </c>
      <c r="G602">
        <v>-15.4915745108037</v>
      </c>
      <c r="H602">
        <f>(Table2[[#This Row],[1Y Return vs Nifty]]-AVERAGE(Table2[1Y Return vs Nifty]))/_xlfn.STDEV.P(Table2[1Y Return vs Nifty])</f>
        <v>-0.74646472396221064</v>
      </c>
      <c r="I602">
        <v>-0.35743854149736598</v>
      </c>
      <c r="J602">
        <f>(Table2[[#This Row],[1M Return vs Nifty]]-AVERAGE(Table2[1M Return vs Nifty]))/_xlfn.STDEV.P(Table2[1M Return vs Nifty])</f>
        <v>-3.2167189425885505E-3</v>
      </c>
      <c r="K602">
        <v>2.9844027674284801</v>
      </c>
      <c r="L602">
        <f>(Table2[[#This Row],[6M Return vs Nifty]]-AVERAGE(Table2[6M Return vs Nifty]))/_xlfn.STDEV.P(Table2[6M Return vs Nifty])</f>
        <v>-0.18689517326460581</v>
      </c>
      <c r="M602">
        <v>-7.80324119922855E-2</v>
      </c>
      <c r="N602">
        <f>(Table2[[#This Row],[1W Return vs Nifty]]-AVERAGE(Table2[1W Return vs Nifty]))/_xlfn.STDEV.P(Table2[1W Return vs Nifty])</f>
        <v>7.2680778697102974E-2</v>
      </c>
      <c r="O602">
        <v>630.01</v>
      </c>
      <c r="P602">
        <v>612.97436562236896</v>
      </c>
      <c r="Q602">
        <v>570.45846877945496</v>
      </c>
      <c r="R602">
        <v>38.372710624077001</v>
      </c>
      <c r="S602" s="1">
        <f>(Table2[[#This Row],[Close Price]]-Table2[[#This Row],[20D EMA]])/Table2[[#This Row],[20D EMA]]</f>
        <v>-1.5333089950953109E-2</v>
      </c>
      <c r="T602" s="1">
        <f>(Table2[[#This Row],[Close Price]]-Table2[[#This Row],[50D EMA]])/Table2[[#This Row],[50D EMA]]</f>
        <v>1.2032533155187304E-2</v>
      </c>
      <c r="U602" s="1">
        <f>(Table2[[#This Row],[Close Price]]-Table2[[#This Row],[200D EMA]])/Table2[[#This Row],[200D EMA]]</f>
        <v>8.7458656415939084E-2</v>
      </c>
      <c r="V602">
        <v>0.80122504004175898</v>
      </c>
      <c r="W602">
        <v>618.45000000000005</v>
      </c>
      <c r="X602">
        <v>624.25</v>
      </c>
      <c r="Y602">
        <v>615.75</v>
      </c>
      <c r="Z602">
        <v>627.25</v>
      </c>
      <c r="AA602">
        <v>614.04999999999995</v>
      </c>
      <c r="AB602">
        <v>655.85</v>
      </c>
      <c r="AC602" s="1">
        <f>(Table2[[#This Row],[Close Price]]/Table2[[#This Row],[Day Low]])-1</f>
        <v>3.0721966205837781E-3</v>
      </c>
      <c r="AD602" s="1">
        <f>(Table2[[#This Row],[Day High]]/Table2[[#This Row],[Close Price]])-1</f>
        <v>6.2867735955509652E-3</v>
      </c>
      <c r="AE602" s="1">
        <f>(Table2[[#This Row],[Close Price]]/Table2[[#This Row],[Current Week Low]])-1</f>
        <v>7.4705643524157761E-3</v>
      </c>
      <c r="AF602" s="1">
        <f>(Table2[[#This Row],[Current Week High]]/Table2[[#This Row],[Close Price]])-1</f>
        <v>1.1122753284436238E-2</v>
      </c>
      <c r="AG602" s="1">
        <f>(Table2[[#This Row],[Close Price]]/Table2[[#This Row],[Current Month Low]])-1</f>
        <v>1.0259750834622716E-2</v>
      </c>
      <c r="AH602" s="1">
        <f>(Table2[[#This Row],[Current Month High]]/Table2[[#This Row],[Close Price]])-1</f>
        <v>5.7225759651809538E-2</v>
      </c>
      <c r="AI602">
        <v>6.7703715644394196</v>
      </c>
      <c r="AJ602">
        <v>26.809076042518399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</v>
      </c>
      <c r="AM602" t="s">
        <v>3134</v>
      </c>
      <c r="AN602">
        <v>-1.72</v>
      </c>
      <c r="AO602" t="s">
        <v>3132</v>
      </c>
      <c r="AP602">
        <v>-8.1301607171338997E-2</v>
      </c>
      <c r="AQ602">
        <f>(Table2[[#This Row],[Sharpe Ratio]]-AVERAGE(Table2[Sharpe Ratio]))/_xlfn.STDEV.P(Table2[Sharpe Ratio])</f>
        <v>-1.6696709708006612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-2.5335668082729632</v>
      </c>
      <c r="AS602">
        <f>_xlfn.RANK.AVG(Table2[[#This Row],[1Y Return vs Nifty Z-Score]],Table2[1Y Return vs Nifty Z-Score])</f>
        <v>600</v>
      </c>
      <c r="AT602">
        <f>_xlfn.RANK.AVG(Table2[[#This Row],[6M Return vs Nifty Z-Score]],Table2[6M Return vs Nifty Z-Score])</f>
        <v>370</v>
      </c>
      <c r="AU602">
        <f>_xlfn.RANK.AVG(Table2[[#This Row],[Sharpe Ratio Z-Score]],Table2[Sharpe Ratio Z-Score])</f>
        <v>701</v>
      </c>
      <c r="AV602">
        <f>(Table2[[#This Row],[Rank 1Y]]+Table2[[#This Row],[Rank 6M]]+Table2[[#This Row],[Rank Sharpe]])/3</f>
        <v>557</v>
      </c>
    </row>
    <row r="603" spans="1:48" x14ac:dyDescent="0.3">
      <c r="A603" t="s">
        <v>493</v>
      </c>
      <c r="B603" t="s">
        <v>494</v>
      </c>
      <c r="C603" t="s">
        <v>3102</v>
      </c>
      <c r="D603" t="s">
        <v>377</v>
      </c>
      <c r="E603">
        <v>42416.837792909901</v>
      </c>
      <c r="F603">
        <v>565.1</v>
      </c>
      <c r="G603">
        <v>-29.586207686058799</v>
      </c>
      <c r="H603">
        <f>(Table2[[#This Row],[1Y Return vs Nifty]]-AVERAGE(Table2[1Y Return vs Nifty]))/_xlfn.STDEV.P(Table2[1Y Return vs Nifty])</f>
        <v>-0.95851988929424703</v>
      </c>
      <c r="I603">
        <v>-0.49879846163715003</v>
      </c>
      <c r="J603">
        <f>(Table2[[#This Row],[1M Return vs Nifty]]-AVERAGE(Table2[1M Return vs Nifty]))/_xlfn.STDEV.P(Table2[1M Return vs Nifty])</f>
        <v>-1.6714389601975639E-2</v>
      </c>
      <c r="K603">
        <v>10.642714962707499</v>
      </c>
      <c r="L603">
        <f>(Table2[[#This Row],[6M Return vs Nifty]]-AVERAGE(Table2[6M Return vs Nifty]))/_xlfn.STDEV.P(Table2[6M Return vs Nifty])</f>
        <v>6.2481784698032845E-2</v>
      </c>
      <c r="M603">
        <v>2.5880033048523399</v>
      </c>
      <c r="N603">
        <f>(Table2[[#This Row],[1W Return vs Nifty]]-AVERAGE(Table2[1W Return vs Nifty]))/_xlfn.STDEV.P(Table2[1W Return vs Nifty])</f>
        <v>0.58826430488717563</v>
      </c>
      <c r="O603">
        <v>550.97</v>
      </c>
      <c r="P603">
        <v>545.312117029516</v>
      </c>
      <c r="Q603">
        <v>548.63664216258599</v>
      </c>
      <c r="R603">
        <v>62.845085125852698</v>
      </c>
      <c r="S603" s="1">
        <f>(Table2[[#This Row],[Close Price]]-Table2[[#This Row],[20D EMA]])/Table2[[#This Row],[20D EMA]]</f>
        <v>2.5645679438081919E-2</v>
      </c>
      <c r="T603" s="1">
        <f>(Table2[[#This Row],[Close Price]]-Table2[[#This Row],[50D EMA]])/Table2[[#This Row],[50D EMA]]</f>
        <v>3.6287260731110736E-2</v>
      </c>
      <c r="U603" s="1">
        <f>(Table2[[#This Row],[Close Price]]-Table2[[#This Row],[200D EMA]])/Table2[[#This Row],[200D EMA]]</f>
        <v>3.0007762100102666E-2</v>
      </c>
      <c r="V603">
        <v>0.96074826331194696</v>
      </c>
      <c r="W603">
        <v>555.29999999999995</v>
      </c>
      <c r="X603">
        <v>566.1</v>
      </c>
      <c r="Y603">
        <v>546.65</v>
      </c>
      <c r="Z603">
        <v>568.95000000000005</v>
      </c>
      <c r="AA603">
        <v>520</v>
      </c>
      <c r="AB603">
        <v>577</v>
      </c>
      <c r="AC603" s="1">
        <f>(Table2[[#This Row],[Close Price]]/Table2[[#This Row],[Day Low]])-1</f>
        <v>1.7648118134341972E-2</v>
      </c>
      <c r="AD603" s="1">
        <f>(Table2[[#This Row],[Day High]]/Table2[[#This Row],[Close Price]])-1</f>
        <v>1.7695983011856153E-3</v>
      </c>
      <c r="AE603" s="1">
        <f>(Table2[[#This Row],[Close Price]]/Table2[[#This Row],[Current Week Low]])-1</f>
        <v>3.3751028994786436E-2</v>
      </c>
      <c r="AF603" s="1">
        <f>(Table2[[#This Row],[Current Week High]]/Table2[[#This Row],[Close Price]])-1</f>
        <v>6.8129534595646746E-3</v>
      </c>
      <c r="AG603" s="1">
        <f>(Table2[[#This Row],[Close Price]]/Table2[[#This Row],[Current Month Low]])-1</f>
        <v>8.6730769230769278E-2</v>
      </c>
      <c r="AH603" s="1">
        <f>(Table2[[#This Row],[Current Month High]]/Table2[[#This Row],[Close Price]])-1</f>
        <v>2.1058219784108934E-2</v>
      </c>
      <c r="AI603">
        <v>13.086179437267701</v>
      </c>
      <c r="AJ603">
        <v>26.1947297900848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0.09</v>
      </c>
      <c r="AM603" t="s">
        <v>3133</v>
      </c>
      <c r="AN603">
        <v>6.73</v>
      </c>
      <c r="AO603" t="s">
        <v>3133</v>
      </c>
      <c r="AP603">
        <v>-0.115474846970041</v>
      </c>
      <c r="AQ603">
        <f>(Table2[[#This Row],[Sharpe Ratio]]-AVERAGE(Table2[Sharpe Ratio]))/_xlfn.STDEV.P(Table2[Sharpe Ratio])</f>
        <v>-2.0598269382884418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652</v>
      </c>
      <c r="AT603">
        <f>_xlfn.RANK.AVG(Table2[[#This Row],[6M Return vs Nifty Z-Score]],Table2[6M Return vs Nifty Z-Score])</f>
        <v>295</v>
      </c>
      <c r="AU603">
        <f>_xlfn.RANK.AVG(Table2[[#This Row],[Sharpe Ratio Z-Score]],Table2[Sharpe Ratio Z-Score])</f>
        <v>727</v>
      </c>
      <c r="AV603">
        <f>(Table2[[#This Row],[Rank 1Y]]+Table2[[#This Row],[Rank 6M]]+Table2[[#This Row],[Rank Sharpe]])/3</f>
        <v>558</v>
      </c>
    </row>
    <row r="604" spans="1:48" x14ac:dyDescent="0.3">
      <c r="A604" t="s">
        <v>882</v>
      </c>
      <c r="B604" t="s">
        <v>883</v>
      </c>
      <c r="C604" t="s">
        <v>3088</v>
      </c>
      <c r="D604" t="s">
        <v>57</v>
      </c>
      <c r="E604">
        <v>16959.940884348001</v>
      </c>
      <c r="F604">
        <v>205.59</v>
      </c>
      <c r="G604">
        <v>-17.374683563568901</v>
      </c>
      <c r="H604">
        <f>(Table2[[#This Row],[1Y Return vs Nifty]]-AVERAGE(Table2[1Y Return vs Nifty]))/_xlfn.STDEV.P(Table2[1Y Return vs Nifty])</f>
        <v>-0.77479628793816724</v>
      </c>
      <c r="I604">
        <v>-5.7839748059804199</v>
      </c>
      <c r="J604">
        <f>(Table2[[#This Row],[1M Return vs Nifty]]-AVERAGE(Table2[1M Return vs Nifty]))/_xlfn.STDEV.P(Table2[1M Return vs Nifty])</f>
        <v>-0.521366412623682</v>
      </c>
      <c r="K604">
        <v>-21.2524432185044</v>
      </c>
      <c r="L604">
        <f>(Table2[[#This Row],[6M Return vs Nifty]]-AVERAGE(Table2[6M Return vs Nifty]))/_xlfn.STDEV.P(Table2[6M Return vs Nifty])</f>
        <v>-0.97611749385723379</v>
      </c>
      <c r="M604">
        <v>-3.28016336454853</v>
      </c>
      <c r="N604">
        <f>(Table2[[#This Row],[1W Return vs Nifty]]-AVERAGE(Table2[1W Return vs Nifty]))/_xlfn.STDEV.P(Table2[1W Return vs Nifty])</f>
        <v>-0.54657797969467059</v>
      </c>
      <c r="O604">
        <v>210.84</v>
      </c>
      <c r="P604">
        <v>214.21507501077801</v>
      </c>
      <c r="Q604">
        <v>212.398010646557</v>
      </c>
      <c r="R604">
        <v>40.711831575458397</v>
      </c>
      <c r="S604" s="1">
        <f>(Table2[[#This Row],[Close Price]]-Table2[[#This Row],[20D EMA]])/Table2[[#This Row],[20D EMA]]</f>
        <v>-2.4900398406374501E-2</v>
      </c>
      <c r="T604" s="1">
        <f>(Table2[[#This Row],[Close Price]]-Table2[[#This Row],[50D EMA]])/Table2[[#This Row],[50D EMA]]</f>
        <v>-4.026362295157819E-2</v>
      </c>
      <c r="U604" s="1">
        <f>(Table2[[#This Row],[Close Price]]-Table2[[#This Row],[200D EMA]])/Table2[[#This Row],[200D EMA]]</f>
        <v>-3.2053081033258504E-2</v>
      </c>
      <c r="V604">
        <v>0.96689117689414095</v>
      </c>
      <c r="W604">
        <v>203.55</v>
      </c>
      <c r="X604">
        <v>206.4</v>
      </c>
      <c r="Y604">
        <v>204.6</v>
      </c>
      <c r="Z604">
        <v>208.26</v>
      </c>
      <c r="AA604">
        <v>201.3</v>
      </c>
      <c r="AB604">
        <v>228.5</v>
      </c>
      <c r="AC604" s="1">
        <f>(Table2[[#This Row],[Close Price]]/Table2[[#This Row],[Day Low]])-1</f>
        <v>1.0022107590272666E-2</v>
      </c>
      <c r="AD604" s="1">
        <f>(Table2[[#This Row],[Day High]]/Table2[[#This Row],[Close Price]])-1</f>
        <v>3.9398803443746466E-3</v>
      </c>
      <c r="AE604" s="1">
        <f>(Table2[[#This Row],[Close Price]]/Table2[[#This Row],[Current Week Low]])-1</f>
        <v>4.8387096774193949E-3</v>
      </c>
      <c r="AF604" s="1">
        <f>(Table2[[#This Row],[Current Week High]]/Table2[[#This Row],[Close Price]])-1</f>
        <v>1.298701298701288E-2</v>
      </c>
      <c r="AG604" s="1">
        <f>(Table2[[#This Row],[Close Price]]/Table2[[#This Row],[Current Month Low]])-1</f>
        <v>2.1311475409836023E-2</v>
      </c>
      <c r="AH604" s="1">
        <f>(Table2[[#This Row],[Current Month High]]/Table2[[#This Row],[Close Price]])-1</f>
        <v>0.11143538109830242</v>
      </c>
      <c r="AI604">
        <v>40.692640692640602</v>
      </c>
      <c r="AJ604">
        <v>12.328916814642801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-0.13</v>
      </c>
      <c r="AM604" t="s">
        <v>3132</v>
      </c>
      <c r="AN604">
        <v>-1.85</v>
      </c>
      <c r="AO604" t="s">
        <v>3132</v>
      </c>
      <c r="AP604">
        <v>3.9638962807602998E-2</v>
      </c>
      <c r="AQ604">
        <f>(Table2[[#This Row],[Sharpe Ratio]]-AVERAGE(Table2[Sharpe Ratio]))/_xlfn.STDEV.P(Table2[Sharpe Ratio])</f>
        <v>-0.28889216941671875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609</v>
      </c>
      <c r="AT604">
        <f>_xlfn.RANK.AVG(Table2[[#This Row],[6M Return vs Nifty Z-Score]],Table2[6M Return vs Nifty Z-Score])</f>
        <v>649</v>
      </c>
      <c r="AU604">
        <f>_xlfn.RANK.AVG(Table2[[#This Row],[Sharpe Ratio Z-Score]],Table2[Sharpe Ratio Z-Score])</f>
        <v>419</v>
      </c>
      <c r="AV604">
        <f>(Table2[[#This Row],[Rank 1Y]]+Table2[[#This Row],[Rank 6M]]+Table2[[#This Row],[Rank Sharpe]])/3</f>
        <v>559</v>
      </c>
    </row>
    <row r="605" spans="1:48" x14ac:dyDescent="0.3">
      <c r="A605" t="s">
        <v>19</v>
      </c>
      <c r="B605" t="s">
        <v>20</v>
      </c>
      <c r="C605" t="s">
        <v>3087</v>
      </c>
      <c r="D605" t="s">
        <v>21</v>
      </c>
      <c r="E605">
        <v>1518022.88948966</v>
      </c>
      <c r="F605">
        <v>4195.6499999999996</v>
      </c>
      <c r="G605">
        <v>-3.69886069956519</v>
      </c>
      <c r="H605">
        <f>(Table2[[#This Row],[1Y Return vs Nifty]]-AVERAGE(Table2[1Y Return vs Nifty]))/_xlfn.STDEV.P(Table2[1Y Return vs Nifty])</f>
        <v>-0.56904216561242149</v>
      </c>
      <c r="I605">
        <v>6.0633447441598696</v>
      </c>
      <c r="J605">
        <f>(Table2[[#This Row],[1M Return vs Nifty]]-AVERAGE(Table2[1M Return vs Nifty]))/_xlfn.STDEV.P(Table2[1M Return vs Nifty])</f>
        <v>0.60986807962973111</v>
      </c>
      <c r="K605">
        <v>-10.8150336212413</v>
      </c>
      <c r="L605">
        <f>(Table2[[#This Row],[6M Return vs Nifty]]-AVERAGE(Table2[6M Return vs Nifty]))/_xlfn.STDEV.P(Table2[6M Return vs Nifty])</f>
        <v>-0.63624502744354383</v>
      </c>
      <c r="M605">
        <v>-1.0443660097524301</v>
      </c>
      <c r="N605">
        <f>(Table2[[#This Row],[1W Return vs Nifty]]-AVERAGE(Table2[1W Return vs Nifty]))/_xlfn.STDEV.P(Table2[1W Return vs Nifty])</f>
        <v>-0.11419806942230158</v>
      </c>
      <c r="O605">
        <v>4215</v>
      </c>
      <c r="P605">
        <v>4105.7616840000501</v>
      </c>
      <c r="Q605">
        <v>3880.8203044341999</v>
      </c>
      <c r="R605">
        <v>43.565397658043501</v>
      </c>
      <c r="S605" s="1">
        <f>(Table2[[#This Row],[Close Price]]-Table2[[#This Row],[20D EMA]])/Table2[[#This Row],[20D EMA]]</f>
        <v>-4.5907473309609401E-3</v>
      </c>
      <c r="T605" s="1">
        <f>(Table2[[#This Row],[Close Price]]-Table2[[#This Row],[50D EMA]])/Table2[[#This Row],[50D EMA]]</f>
        <v>2.1893213225268254E-2</v>
      </c>
      <c r="U605" s="1">
        <f>(Table2[[#This Row],[Close Price]]-Table2[[#This Row],[200D EMA]])/Table2[[#This Row],[200D EMA]]</f>
        <v>8.1124522876278859E-2</v>
      </c>
      <c r="V605">
        <v>0.75475890470444196</v>
      </c>
      <c r="W605">
        <v>4190.3500000000004</v>
      </c>
      <c r="X605">
        <v>4230</v>
      </c>
      <c r="Y605">
        <v>4186.3500000000004</v>
      </c>
      <c r="Z605">
        <v>4239</v>
      </c>
      <c r="AA605">
        <v>4110.5</v>
      </c>
      <c r="AB605">
        <v>4419.3</v>
      </c>
      <c r="AC605" s="1">
        <f>(Table2[[#This Row],[Close Price]]/Table2[[#This Row],[Day Low]])-1</f>
        <v>1.2648108153254789E-3</v>
      </c>
      <c r="AD605" s="1">
        <f>(Table2[[#This Row],[Day High]]/Table2[[#This Row],[Close Price]])-1</f>
        <v>8.1870508741197501E-3</v>
      </c>
      <c r="AE605" s="1">
        <f>(Table2[[#This Row],[Close Price]]/Table2[[#This Row],[Current Week Low]])-1</f>
        <v>2.2215056075098882E-3</v>
      </c>
      <c r="AF605" s="1">
        <f>(Table2[[#This Row],[Current Week High]]/Table2[[#This Row],[Close Price]])-1</f>
        <v>1.0332129705766802E-2</v>
      </c>
      <c r="AG605" s="1">
        <f>(Table2[[#This Row],[Close Price]]/Table2[[#This Row],[Current Month Low]])-1</f>
        <v>2.0715241454810851E-2</v>
      </c>
      <c r="AH605" s="1">
        <f>(Table2[[#This Row],[Current Month High]]/Table2[[#This Row],[Close Price]])-1</f>
        <v>5.3305208966429651E-2</v>
      </c>
      <c r="AI605">
        <v>5.6093811447570801</v>
      </c>
      <c r="AJ605">
        <v>26.7185140440954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-0.06</v>
      </c>
      <c r="AM605" t="s">
        <v>3132</v>
      </c>
      <c r="AN605">
        <v>-2.93</v>
      </c>
      <c r="AO605" t="s">
        <v>3132</v>
      </c>
      <c r="AP605">
        <v>-3.3035212479276002E-2</v>
      </c>
      <c r="AQ605">
        <f>(Table2[[#This Row],[Sharpe Ratio]]-AVERAGE(Table2[Sharpe Ratio]))/_xlfn.STDEV.P(Table2[Sharpe Ratio])</f>
        <v>-1.1186134173127358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-1.8282306001612716</v>
      </c>
      <c r="AS605">
        <f>_xlfn.RANK.AVG(Table2[[#This Row],[1Y Return vs Nifty Z-Score]],Table2[1Y Return vs Nifty Z-Score])</f>
        <v>516</v>
      </c>
      <c r="AT605">
        <f>_xlfn.RANK.AVG(Table2[[#This Row],[6M Return vs Nifty Z-Score]],Table2[6M Return vs Nifty Z-Score])</f>
        <v>525</v>
      </c>
      <c r="AU605">
        <f>_xlfn.RANK.AVG(Table2[[#This Row],[Sharpe Ratio Z-Score]],Table2[Sharpe Ratio Z-Score])</f>
        <v>637</v>
      </c>
      <c r="AV605">
        <f>(Table2[[#This Row],[Rank 1Y]]+Table2[[#This Row],[Rank 6M]]+Table2[[#This Row],[Rank Sharpe]])/3</f>
        <v>559.33333333333337</v>
      </c>
    </row>
    <row r="606" spans="1:48" x14ac:dyDescent="0.3">
      <c r="A606" t="s">
        <v>312</v>
      </c>
      <c r="B606" t="s">
        <v>313</v>
      </c>
      <c r="C606" t="s">
        <v>3092</v>
      </c>
      <c r="D606" t="s">
        <v>54</v>
      </c>
      <c r="E606">
        <v>86218.684873289996</v>
      </c>
      <c r="F606">
        <v>2152.0500000000002</v>
      </c>
      <c r="G606">
        <v>-7.0564418283217298</v>
      </c>
      <c r="H606">
        <f>(Table2[[#This Row],[1Y Return vs Nifty]]-AVERAGE(Table2[1Y Return vs Nifty]))/_xlfn.STDEV.P(Table2[1Y Return vs Nifty])</f>
        <v>-0.61955730939240905</v>
      </c>
      <c r="I606">
        <v>1.17920771477919</v>
      </c>
      <c r="J606">
        <f>(Table2[[#This Row],[1M Return vs Nifty]]-AVERAGE(Table2[1M Return vs Nifty]))/_xlfn.STDEV.P(Table2[1M Return vs Nifty])</f>
        <v>0.1435090649054156</v>
      </c>
      <c r="K606">
        <v>-15.3067166601965</v>
      </c>
      <c r="L606">
        <f>(Table2[[#This Row],[6M Return vs Nifty]]-AVERAGE(Table2[6M Return vs Nifty]))/_xlfn.STDEV.P(Table2[6M Return vs Nifty])</f>
        <v>-0.78250731394023809</v>
      </c>
      <c r="M606">
        <v>8.3881881494602801</v>
      </c>
      <c r="N606">
        <f>(Table2[[#This Row],[1W Return vs Nifty]]-AVERAGE(Table2[1W Return vs Nifty]))/_xlfn.STDEV.P(Table2[1W Return vs Nifty])</f>
        <v>1.709959612959248</v>
      </c>
      <c r="O606">
        <v>2084.19</v>
      </c>
      <c r="P606">
        <v>2116.4114599281502</v>
      </c>
      <c r="Q606">
        <v>2055.2329009262799</v>
      </c>
      <c r="R606">
        <v>70.334922168658295</v>
      </c>
      <c r="S606" s="1">
        <f>(Table2[[#This Row],[Close Price]]-Table2[[#This Row],[20D EMA]])/Table2[[#This Row],[20D EMA]]</f>
        <v>3.255941156996249E-2</v>
      </c>
      <c r="T606" s="1">
        <f>(Table2[[#This Row],[Close Price]]-Table2[[#This Row],[50D EMA]])/Table2[[#This Row],[50D EMA]]</f>
        <v>1.6839135842261925E-2</v>
      </c>
      <c r="U606" s="1">
        <f>(Table2[[#This Row],[Close Price]]-Table2[[#This Row],[200D EMA]])/Table2[[#This Row],[200D EMA]]</f>
        <v>4.7107604705085009E-2</v>
      </c>
      <c r="V606">
        <v>0.99141728766085702</v>
      </c>
      <c r="W606">
        <v>2120.5500000000002</v>
      </c>
      <c r="X606">
        <v>2150.8000000000002</v>
      </c>
      <c r="Y606">
        <v>2096.4</v>
      </c>
      <c r="Z606">
        <v>2159</v>
      </c>
      <c r="AA606">
        <v>1901.05</v>
      </c>
      <c r="AB606">
        <v>2159</v>
      </c>
      <c r="AC606" s="1">
        <f>(Table2[[#This Row],[Close Price]]/Table2[[#This Row],[Day Low]])-1</f>
        <v>1.4854636768762752E-2</v>
      </c>
      <c r="AD606" s="1">
        <f>(Table2[[#This Row],[Day High]]/Table2[[#This Row],[Close Price]])-1</f>
        <v>-5.8084152319881621E-4</v>
      </c>
      <c r="AE606" s="1">
        <f>(Table2[[#This Row],[Close Price]]/Table2[[#This Row],[Current Week Low]])-1</f>
        <v>2.6545506582713374E-2</v>
      </c>
      <c r="AF606" s="1">
        <f>(Table2[[#This Row],[Current Week High]]/Table2[[#This Row],[Close Price]])-1</f>
        <v>3.2294788689852805E-3</v>
      </c>
      <c r="AG606" s="1">
        <f>(Table2[[#This Row],[Close Price]]/Table2[[#This Row],[Current Month Low]])-1</f>
        <v>0.13203229794061189</v>
      </c>
      <c r="AH606" s="1">
        <f>(Table2[[#This Row],[Current Month High]]/Table2[[#This Row],[Close Price]])-1</f>
        <v>3.2294788689852805E-3</v>
      </c>
      <c r="AI606">
        <v>15.703631421202999</v>
      </c>
      <c r="AJ606">
        <v>27.8660764683164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-0.11</v>
      </c>
      <c r="AM606" t="s">
        <v>3132</v>
      </c>
      <c r="AN606">
        <v>0.36</v>
      </c>
      <c r="AO606" t="s">
        <v>3133</v>
      </c>
      <c r="AQ606">
        <f>(Table2[[#This Row],[Sharpe Ratio]]-AVERAGE(Table2[Sharpe Ratio]))/_xlfn.STDEV.P(Table2[Sharpe Ratio])</f>
        <v>-0.74145031068490286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541</v>
      </c>
      <c r="AT606">
        <f>_xlfn.RANK.AVG(Table2[[#This Row],[6M Return vs Nifty Z-Score]],Table2[6M Return vs Nifty Z-Score])</f>
        <v>589</v>
      </c>
      <c r="AU606">
        <f>_xlfn.RANK.AVG(Table2[[#This Row],[Sharpe Ratio Z-Score]],Table2[Sharpe Ratio Z-Score])</f>
        <v>550.5</v>
      </c>
      <c r="AV606">
        <f>(Table2[[#This Row],[Rank 1Y]]+Table2[[#This Row],[Rank 6M]]+Table2[[#This Row],[Rank Sharpe]])/3</f>
        <v>560.16666666666663</v>
      </c>
    </row>
    <row r="607" spans="1:48" x14ac:dyDescent="0.3">
      <c r="A607" t="s">
        <v>1065</v>
      </c>
      <c r="B607" t="s">
        <v>1066</v>
      </c>
      <c r="C607" t="s">
        <v>3096</v>
      </c>
      <c r="D607" t="s">
        <v>482</v>
      </c>
      <c r="E607">
        <v>12212.702906680001</v>
      </c>
      <c r="F607">
        <v>800.1</v>
      </c>
      <c r="G607">
        <v>-39.178418178868199</v>
      </c>
      <c r="H607">
        <f>(Table2[[#This Row],[1Y Return vs Nifty]]-AVERAGE(Table2[1Y Return vs Nifty]))/_xlfn.STDEV.P(Table2[1Y Return vs Nifty])</f>
        <v>-1.1028356552074365</v>
      </c>
      <c r="I607">
        <v>-4.9357405699954997</v>
      </c>
      <c r="J607">
        <f>(Table2[[#This Row],[1M Return vs Nifty]]-AVERAGE(Table2[1M Return vs Nifty]))/_xlfn.STDEV.P(Table2[1M Return vs Nifty])</f>
        <v>-0.44037325453460174</v>
      </c>
      <c r="K607">
        <v>-9.6542996310967304</v>
      </c>
      <c r="L607">
        <f>(Table2[[#This Row],[6M Return vs Nifty]]-AVERAGE(Table2[6M Return vs Nifty]))/_xlfn.STDEV.P(Table2[6M Return vs Nifty])</f>
        <v>-0.59844814686657721</v>
      </c>
      <c r="M607">
        <v>-1.5465142710681301</v>
      </c>
      <c r="N607">
        <f>(Table2[[#This Row],[1W Return vs Nifty]]-AVERAGE(Table2[1W Return vs Nifty]))/_xlfn.STDEV.P(Table2[1W Return vs Nifty])</f>
        <v>-0.21130831052056484</v>
      </c>
      <c r="O607">
        <v>815.76</v>
      </c>
      <c r="P607">
        <v>827.05137333221296</v>
      </c>
      <c r="Q607">
        <v>825.68171349352997</v>
      </c>
      <c r="R607">
        <v>30.504509333343201</v>
      </c>
      <c r="S607" s="1">
        <f>(Table2[[#This Row],[Close Price]]-Table2[[#This Row],[20D EMA]])/Table2[[#This Row],[20D EMA]]</f>
        <v>-1.919682259488081E-2</v>
      </c>
      <c r="T607" s="1">
        <f>(Table2[[#This Row],[Close Price]]-Table2[[#This Row],[50D EMA]])/Table2[[#This Row],[50D EMA]]</f>
        <v>-3.2587302556097701E-2</v>
      </c>
      <c r="U607" s="1">
        <f>(Table2[[#This Row],[Close Price]]-Table2[[#This Row],[200D EMA]])/Table2[[#This Row],[200D EMA]]</f>
        <v>-3.0982536097707104E-2</v>
      </c>
      <c r="V607">
        <v>0.50777525176163496</v>
      </c>
      <c r="W607">
        <v>782.2</v>
      </c>
      <c r="X607">
        <v>791.25</v>
      </c>
      <c r="Y607">
        <v>780</v>
      </c>
      <c r="Z607">
        <v>810</v>
      </c>
      <c r="AA607">
        <v>780</v>
      </c>
      <c r="AB607">
        <v>844</v>
      </c>
      <c r="AC607" s="1">
        <f>(Table2[[#This Row],[Close Price]]/Table2[[#This Row],[Day Low]])-1</f>
        <v>2.2884172845819561E-2</v>
      </c>
      <c r="AD607" s="1">
        <f>(Table2[[#This Row],[Day High]]/Table2[[#This Row],[Close Price]])-1</f>
        <v>-1.1061117360329997E-2</v>
      </c>
      <c r="AE607" s="1">
        <f>(Table2[[#This Row],[Close Price]]/Table2[[#This Row],[Current Week Low]])-1</f>
        <v>2.5769230769230766E-2</v>
      </c>
      <c r="AF607" s="1">
        <f>(Table2[[#This Row],[Current Week High]]/Table2[[#This Row],[Close Price]])-1</f>
        <v>1.2373453318335281E-2</v>
      </c>
      <c r="AG607" s="1">
        <f>(Table2[[#This Row],[Close Price]]/Table2[[#This Row],[Current Month Low]])-1</f>
        <v>2.5769230769230766E-2</v>
      </c>
      <c r="AH607" s="1">
        <f>(Table2[[#This Row],[Current Month High]]/Table2[[#This Row],[Close Price]])-1</f>
        <v>5.486814148231467E-2</v>
      </c>
      <c r="AI607">
        <v>28.102737157855199</v>
      </c>
      <c r="AJ607">
        <v>12.8570421045207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-0.16</v>
      </c>
      <c r="AM607" t="s">
        <v>3132</v>
      </c>
      <c r="AN607">
        <v>-5.67</v>
      </c>
      <c r="AO607" t="s">
        <v>3132</v>
      </c>
      <c r="AP607">
        <v>1.9498570880311001E-2</v>
      </c>
      <c r="AQ607">
        <f>(Table2[[#This Row],[Sharpe Ratio]]-AVERAGE(Table2[Sharpe Ratio]))/_xlfn.STDEV.P(Table2[Sharpe Ratio])</f>
        <v>-0.51883507633051296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693</v>
      </c>
      <c r="AT607">
        <f>_xlfn.RANK.AVG(Table2[[#This Row],[6M Return vs Nifty Z-Score]],Table2[6M Return vs Nifty Z-Score])</f>
        <v>512</v>
      </c>
      <c r="AU607">
        <f>_xlfn.RANK.AVG(Table2[[#This Row],[Sharpe Ratio Z-Score]],Table2[Sharpe Ratio Z-Score])</f>
        <v>476</v>
      </c>
      <c r="AV607">
        <f>(Table2[[#This Row],[Rank 1Y]]+Table2[[#This Row],[Rank 6M]]+Table2[[#This Row],[Rank Sharpe]])/3</f>
        <v>560.33333333333337</v>
      </c>
    </row>
    <row r="608" spans="1:48" x14ac:dyDescent="0.3">
      <c r="A608" t="s">
        <v>1260</v>
      </c>
      <c r="B608" t="s">
        <v>1261</v>
      </c>
      <c r="C608" t="s">
        <v>3100</v>
      </c>
      <c r="D608" t="s">
        <v>465</v>
      </c>
      <c r="E608">
        <v>8904.2194208849996</v>
      </c>
      <c r="F608">
        <v>291.64999999999998</v>
      </c>
      <c r="G608">
        <v>-26.7034979330484</v>
      </c>
      <c r="H608">
        <f>(Table2[[#This Row],[1Y Return vs Nifty]]-AVERAGE(Table2[1Y Return vs Nifty]))/_xlfn.STDEV.P(Table2[1Y Return vs Nifty])</f>
        <v>-0.91514923284097405</v>
      </c>
      <c r="I608">
        <v>0.65022811858745999</v>
      </c>
      <c r="J608">
        <f>(Table2[[#This Row],[1M Return vs Nifty]]-AVERAGE(Table2[1M Return vs Nifty]))/_xlfn.STDEV.P(Table2[1M Return vs Nifty])</f>
        <v>9.2999752450575859E-2</v>
      </c>
      <c r="K608">
        <v>3.6771674516629602</v>
      </c>
      <c r="L608">
        <f>(Table2[[#This Row],[6M Return vs Nifty]]-AVERAGE(Table2[6M Return vs Nifty]))/_xlfn.STDEV.P(Table2[6M Return vs Nifty])</f>
        <v>-0.16433673674058416</v>
      </c>
      <c r="M608">
        <v>-3.9261426693337298</v>
      </c>
      <c r="N608">
        <f>(Table2[[#This Row],[1W Return vs Nifty]]-AVERAGE(Table2[1W Return vs Nifty]))/_xlfn.STDEV.P(Table2[1W Return vs Nifty])</f>
        <v>-0.67150364580733324</v>
      </c>
      <c r="O608">
        <v>299.18</v>
      </c>
      <c r="P608">
        <v>290.67280382406199</v>
      </c>
      <c r="Q608">
        <v>281.25208709165503</v>
      </c>
      <c r="R608">
        <v>37.558853601415102</v>
      </c>
      <c r="S608" s="1">
        <f>(Table2[[#This Row],[Close Price]]-Table2[[#This Row],[20D EMA]])/Table2[[#This Row],[20D EMA]]</f>
        <v>-2.5168794705528543E-2</v>
      </c>
      <c r="T608" s="1">
        <f>(Table2[[#This Row],[Close Price]]-Table2[[#This Row],[50D EMA]])/Table2[[#This Row],[50D EMA]]</f>
        <v>3.3618424671386406E-3</v>
      </c>
      <c r="U608" s="1">
        <f>(Table2[[#This Row],[Close Price]]-Table2[[#This Row],[200D EMA]])/Table2[[#This Row],[200D EMA]]</f>
        <v>3.6970082660956236E-2</v>
      </c>
      <c r="V608">
        <v>0.45380446069800801</v>
      </c>
      <c r="W608">
        <v>278.64999999999998</v>
      </c>
      <c r="X608">
        <v>290.89999999999998</v>
      </c>
      <c r="Y608">
        <v>289.95</v>
      </c>
      <c r="Z608">
        <v>297.85000000000002</v>
      </c>
      <c r="AA608">
        <v>289.95</v>
      </c>
      <c r="AB608">
        <v>317.7</v>
      </c>
      <c r="AC608" s="1">
        <f>(Table2[[#This Row],[Close Price]]/Table2[[#This Row],[Day Low]])-1</f>
        <v>4.6653507984927289E-2</v>
      </c>
      <c r="AD608" s="1">
        <f>(Table2[[#This Row],[Day High]]/Table2[[#This Row],[Close Price]])-1</f>
        <v>-2.5715755186010991E-3</v>
      </c>
      <c r="AE608" s="1">
        <f>(Table2[[#This Row],[Close Price]]/Table2[[#This Row],[Current Week Low]])-1</f>
        <v>5.8630798413519258E-3</v>
      </c>
      <c r="AF608" s="1">
        <f>(Table2[[#This Row],[Current Week High]]/Table2[[#This Row],[Close Price]])-1</f>
        <v>2.1258357620435708E-2</v>
      </c>
      <c r="AG608" s="1">
        <f>(Table2[[#This Row],[Close Price]]/Table2[[#This Row],[Current Month Low]])-1</f>
        <v>5.8630798413519258E-3</v>
      </c>
      <c r="AH608" s="1">
        <f>(Table2[[#This Row],[Current Month High]]/Table2[[#This Row],[Close Price]])-1</f>
        <v>8.9319389679410222E-2</v>
      </c>
      <c r="AI608">
        <v>10.920624035659101</v>
      </c>
      <c r="AJ608">
        <v>36.924882629107898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0.04</v>
      </c>
      <c r="AM608" t="s">
        <v>3133</v>
      </c>
      <c r="AN608">
        <v>-5.6</v>
      </c>
      <c r="AO608" t="s">
        <v>3132</v>
      </c>
      <c r="AP608">
        <v>-6.8964176657417997E-2</v>
      </c>
      <c r="AQ608">
        <f>(Table2[[#This Row],[Sharpe Ratio]]-AVERAGE(Table2[Sharpe Ratio]))/_xlfn.STDEV.P(Table2[Sharpe Ratio])</f>
        <v>-1.5288144945980464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-3.1868043575363618</v>
      </c>
      <c r="AS608">
        <f>_xlfn.RANK.AVG(Table2[[#This Row],[1Y Return vs Nifty Z-Score]],Table2[1Y Return vs Nifty Z-Score])</f>
        <v>638</v>
      </c>
      <c r="AT608">
        <f>_xlfn.RANK.AVG(Table2[[#This Row],[6M Return vs Nifty Z-Score]],Table2[6M Return vs Nifty Z-Score])</f>
        <v>361</v>
      </c>
      <c r="AU608">
        <f>_xlfn.RANK.AVG(Table2[[#This Row],[Sharpe Ratio Z-Score]],Table2[Sharpe Ratio Z-Score])</f>
        <v>689</v>
      </c>
      <c r="AV608">
        <f>(Table2[[#This Row],[Rank 1Y]]+Table2[[#This Row],[Rank 6M]]+Table2[[#This Row],[Rank Sharpe]])/3</f>
        <v>562.66666666666663</v>
      </c>
    </row>
    <row r="609" spans="1:48" x14ac:dyDescent="0.3">
      <c r="A609" t="s">
        <v>415</v>
      </c>
      <c r="B609" t="s">
        <v>416</v>
      </c>
      <c r="C609" t="s">
        <v>3090</v>
      </c>
      <c r="D609" t="s">
        <v>183</v>
      </c>
      <c r="E609">
        <v>55410.80095936</v>
      </c>
      <c r="F609">
        <v>17070.099999999999</v>
      </c>
      <c r="G609">
        <v>-14.4320648721675</v>
      </c>
      <c r="H609">
        <f>(Table2[[#This Row],[1Y Return vs Nifty]]-AVERAGE(Table2[1Y Return vs Nifty]))/_xlfn.STDEV.P(Table2[1Y Return vs Nifty])</f>
        <v>-0.73052429551698306</v>
      </c>
      <c r="I609">
        <v>1.3348633191252799</v>
      </c>
      <c r="J609">
        <f>(Table2[[#This Row],[1M Return vs Nifty]]-AVERAGE(Table2[1M Return vs Nifty]))/_xlfn.STDEV.P(Table2[1M Return vs Nifty])</f>
        <v>0.15837175074786525</v>
      </c>
      <c r="K609">
        <v>-8.4666224488950803</v>
      </c>
      <c r="L609">
        <f>(Table2[[#This Row],[6M Return vs Nifty]]-AVERAGE(Table2[6M Return vs Nifty]))/_xlfn.STDEV.P(Table2[6M Return vs Nifty])</f>
        <v>-0.55977391745586369</v>
      </c>
      <c r="M609">
        <v>-0.60803629634237999</v>
      </c>
      <c r="N609">
        <f>(Table2[[#This Row],[1W Return vs Nifty]]-AVERAGE(Table2[1W Return vs Nifty]))/_xlfn.STDEV.P(Table2[1W Return vs Nifty])</f>
        <v>-2.9816449626257339E-2</v>
      </c>
      <c r="O609">
        <v>16955.419999999998</v>
      </c>
      <c r="P609">
        <v>16738.576748371699</v>
      </c>
      <c r="Q609">
        <v>16423.696328906099</v>
      </c>
      <c r="R609">
        <v>53.189656760193202</v>
      </c>
      <c r="S609" s="1">
        <f>(Table2[[#This Row],[Close Price]]-Table2[[#This Row],[20D EMA]])/Table2[[#This Row],[20D EMA]]</f>
        <v>6.7636189489850623E-3</v>
      </c>
      <c r="T609" s="1">
        <f>(Table2[[#This Row],[Close Price]]-Table2[[#This Row],[50D EMA]])/Table2[[#This Row],[50D EMA]]</f>
        <v>1.9805940290625337E-2</v>
      </c>
      <c r="U609" s="1">
        <f>(Table2[[#This Row],[Close Price]]-Table2[[#This Row],[200D EMA]])/Table2[[#This Row],[200D EMA]]</f>
        <v>3.9357989708821754E-2</v>
      </c>
      <c r="V609">
        <v>0.86234075351950701</v>
      </c>
      <c r="W609">
        <v>17000</v>
      </c>
      <c r="X609">
        <v>17200</v>
      </c>
      <c r="Y609">
        <v>16950.05</v>
      </c>
      <c r="Z609">
        <v>17498</v>
      </c>
      <c r="AA609">
        <v>16405.099999999999</v>
      </c>
      <c r="AB609">
        <v>17498</v>
      </c>
      <c r="AC609" s="1">
        <f>(Table2[[#This Row],[Close Price]]/Table2[[#This Row],[Day Low]])-1</f>
        <v>4.123529411764526E-3</v>
      </c>
      <c r="AD609" s="1">
        <f>(Table2[[#This Row],[Day High]]/Table2[[#This Row],[Close Price]])-1</f>
        <v>7.6097972478192943E-3</v>
      </c>
      <c r="AE609" s="1">
        <f>(Table2[[#This Row],[Close Price]]/Table2[[#This Row],[Current Week Low]])-1</f>
        <v>7.0825749776548541E-3</v>
      </c>
      <c r="AF609" s="1">
        <f>(Table2[[#This Row],[Current Week High]]/Table2[[#This Row],[Close Price]])-1</f>
        <v>2.5067222804787459E-2</v>
      </c>
      <c r="AG609" s="1">
        <f>(Table2[[#This Row],[Close Price]]/Table2[[#This Row],[Current Month Low]])-1</f>
        <v>4.0536174726152341E-2</v>
      </c>
      <c r="AH609" s="1">
        <f>(Table2[[#This Row],[Current Month High]]/Table2[[#This Row],[Close Price]])-1</f>
        <v>2.5067222804787459E-2</v>
      </c>
      <c r="AI609">
        <v>12.770282540817</v>
      </c>
      <c r="AJ609">
        <v>12.6326659210652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-0.02</v>
      </c>
      <c r="AM609" t="s">
        <v>3132</v>
      </c>
      <c r="AN609">
        <v>-1.32</v>
      </c>
      <c r="AO609" t="s">
        <v>3132</v>
      </c>
      <c r="AP609">
        <v>-1.3809594298983E-2</v>
      </c>
      <c r="AQ609">
        <f>(Table2[[#This Row],[Sharpe Ratio]]-AVERAGE(Table2[Sharpe Ratio]))/_xlfn.STDEV.P(Table2[Sharpe Ratio])</f>
        <v>-0.89911448464297472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-2.0608573964942138</v>
      </c>
      <c r="AS609">
        <f>_xlfn.RANK.AVG(Table2[[#This Row],[1Y Return vs Nifty Z-Score]],Table2[1Y Return vs Nifty Z-Score])</f>
        <v>594</v>
      </c>
      <c r="AT609">
        <f>_xlfn.RANK.AVG(Table2[[#This Row],[6M Return vs Nifty Z-Score]],Table2[6M Return vs Nifty Z-Score])</f>
        <v>498</v>
      </c>
      <c r="AU609">
        <f>_xlfn.RANK.AVG(Table2[[#This Row],[Sharpe Ratio Z-Score]],Table2[Sharpe Ratio Z-Score])</f>
        <v>602</v>
      </c>
      <c r="AV609">
        <f>(Table2[[#This Row],[Rank 1Y]]+Table2[[#This Row],[Rank 6M]]+Table2[[#This Row],[Rank Sharpe]])/3</f>
        <v>564.66666666666663</v>
      </c>
    </row>
    <row r="610" spans="1:48" x14ac:dyDescent="0.3">
      <c r="A610" t="s">
        <v>837</v>
      </c>
      <c r="B610" t="s">
        <v>838</v>
      </c>
      <c r="C610" t="s">
        <v>3087</v>
      </c>
      <c r="D610" t="s">
        <v>293</v>
      </c>
      <c r="E610">
        <v>18313.823676159998</v>
      </c>
      <c r="F610">
        <v>1665.05</v>
      </c>
      <c r="G610">
        <v>-18.136631905609502</v>
      </c>
      <c r="H610">
        <f>(Table2[[#This Row],[1Y Return vs Nifty]]-AVERAGE(Table2[1Y Return vs Nifty]))/_xlfn.STDEV.P(Table2[1Y Return vs Nifty])</f>
        <v>-0.78625987692532551</v>
      </c>
      <c r="I610">
        <v>-5.8372638531551901</v>
      </c>
      <c r="J610">
        <f>(Table2[[#This Row],[1M Return vs Nifty]]-AVERAGE(Table2[1M Return vs Nifty]))/_xlfn.STDEV.P(Table2[1M Return vs Nifty])</f>
        <v>-0.52645468663944495</v>
      </c>
      <c r="K610">
        <v>-35.800804428460502</v>
      </c>
      <c r="L610">
        <f>(Table2[[#This Row],[6M Return vs Nifty]]-AVERAGE(Table2[6M Return vs Nifty]))/_xlfn.STDEV.P(Table2[6M Return vs Nifty])</f>
        <v>-1.4498545222480337</v>
      </c>
      <c r="M610">
        <v>-2.4084191720553201</v>
      </c>
      <c r="N610">
        <f>(Table2[[#This Row],[1W Return vs Nifty]]-AVERAGE(Table2[1W Return vs Nifty]))/_xlfn.STDEV.P(Table2[1W Return vs Nifty])</f>
        <v>-0.37799173688419563</v>
      </c>
      <c r="O610">
        <v>1754.41</v>
      </c>
      <c r="P610">
        <v>1800.43419504705</v>
      </c>
      <c r="Q610">
        <v>1822.0595589219199</v>
      </c>
      <c r="R610">
        <v>21.727833795279999</v>
      </c>
      <c r="S610" s="1">
        <f>(Table2[[#This Row],[Close Price]]-Table2[[#This Row],[20D EMA]])/Table2[[#This Row],[20D EMA]]</f>
        <v>-5.0934502197319965E-2</v>
      </c>
      <c r="T610" s="1">
        <f>(Table2[[#This Row],[Close Price]]-Table2[[#This Row],[50D EMA]])/Table2[[#This Row],[50D EMA]]</f>
        <v>-7.5195303121596252E-2</v>
      </c>
      <c r="U610" s="1">
        <f>(Table2[[#This Row],[Close Price]]-Table2[[#This Row],[200D EMA]])/Table2[[#This Row],[200D EMA]]</f>
        <v>-8.6171474556418839E-2</v>
      </c>
      <c r="V610">
        <v>0.99762002005478301</v>
      </c>
      <c r="W610">
        <v>1667</v>
      </c>
      <c r="X610">
        <v>1674.95</v>
      </c>
      <c r="Y610">
        <v>1660</v>
      </c>
      <c r="Z610">
        <v>1689.7</v>
      </c>
      <c r="AA610">
        <v>1655</v>
      </c>
      <c r="AB610">
        <v>1782</v>
      </c>
      <c r="AC610" s="1">
        <f>(Table2[[#This Row],[Close Price]]/Table2[[#This Row],[Day Low]])-1</f>
        <v>-1.1697660467906434E-3</v>
      </c>
      <c r="AD610" s="1">
        <f>(Table2[[#This Row],[Day High]]/Table2[[#This Row],[Close Price]])-1</f>
        <v>5.9457673943725808E-3</v>
      </c>
      <c r="AE610" s="1">
        <f>(Table2[[#This Row],[Close Price]]/Table2[[#This Row],[Current Week Low]])-1</f>
        <v>3.0421686746988641E-3</v>
      </c>
      <c r="AF610" s="1">
        <f>(Table2[[#This Row],[Current Week High]]/Table2[[#This Row],[Close Price]])-1</f>
        <v>1.4804360229422553E-2</v>
      </c>
      <c r="AG610" s="1">
        <f>(Table2[[#This Row],[Close Price]]/Table2[[#This Row],[Current Month Low]])-1</f>
        <v>6.0725075528700323E-3</v>
      </c>
      <c r="AH610" s="1">
        <f>(Table2[[#This Row],[Current Month High]]/Table2[[#This Row],[Close Price]])-1</f>
        <v>7.0238130987057446E-2</v>
      </c>
      <c r="AI610">
        <v>47.680249842347003</v>
      </c>
      <c r="AJ610">
        <v>10.634551495016501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-0.18</v>
      </c>
      <c r="AM610" t="s">
        <v>3132</v>
      </c>
      <c r="AN610">
        <v>-12.1</v>
      </c>
      <c r="AO610" t="s">
        <v>3132</v>
      </c>
      <c r="AP610">
        <v>5.7839451406527999E-2</v>
      </c>
      <c r="AQ610">
        <f>(Table2[[#This Row],[Sharpe Ratio]]-AVERAGE(Table2[Sharpe Ratio]))/_xlfn.STDEV.P(Table2[Sharpe Ratio])</f>
        <v>-8.1097143838440716E-2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612</v>
      </c>
      <c r="AT610">
        <f>_xlfn.RANK.AVG(Table2[[#This Row],[6M Return vs Nifty Z-Score]],Table2[6M Return vs Nifty Z-Score])</f>
        <v>711</v>
      </c>
      <c r="AU610">
        <f>_xlfn.RANK.AVG(Table2[[#This Row],[Sharpe Ratio Z-Score]],Table2[Sharpe Ratio Z-Score])</f>
        <v>371</v>
      </c>
      <c r="AV610">
        <f>(Table2[[#This Row],[Rank 1Y]]+Table2[[#This Row],[Rank 6M]]+Table2[[#This Row],[Rank Sharpe]])/3</f>
        <v>564.66666666666663</v>
      </c>
    </row>
    <row r="611" spans="1:48" x14ac:dyDescent="0.3">
      <c r="A611" t="s">
        <v>403</v>
      </c>
      <c r="B611" t="s">
        <v>404</v>
      </c>
      <c r="C611" t="s">
        <v>3092</v>
      </c>
      <c r="D611" t="s">
        <v>54</v>
      </c>
      <c r="E611">
        <v>57331.998000630003</v>
      </c>
      <c r="F611">
        <v>26980.65</v>
      </c>
      <c r="G611">
        <v>-11.175224404769001</v>
      </c>
      <c r="H611">
        <f>(Table2[[#This Row],[1Y Return vs Nifty]]-AVERAGE(Table2[1Y Return vs Nifty]))/_xlfn.STDEV.P(Table2[1Y Return vs Nifty])</f>
        <v>-0.68152480505938517</v>
      </c>
      <c r="I611">
        <v>-1.4212829690097</v>
      </c>
      <c r="J611">
        <f>(Table2[[#This Row],[1M Return vs Nifty]]-AVERAGE(Table2[1M Return vs Nifty]))/_xlfn.STDEV.P(Table2[1M Return vs Nifty])</f>
        <v>-0.10479729214315586</v>
      </c>
      <c r="K611">
        <v>-17.8911523660786</v>
      </c>
      <c r="L611">
        <f>(Table2[[#This Row],[6M Return vs Nifty]]-AVERAGE(Table2[6M Return vs Nifty]))/_xlfn.STDEV.P(Table2[6M Return vs Nifty])</f>
        <v>-0.86666407040939919</v>
      </c>
      <c r="M611">
        <v>-3.9652889199544799</v>
      </c>
      <c r="N611">
        <f>(Table2[[#This Row],[1W Return vs Nifty]]-AVERAGE(Table2[1W Return vs Nifty]))/_xlfn.STDEV.P(Table2[1W Return vs Nifty])</f>
        <v>-0.6790741227535515</v>
      </c>
      <c r="O611">
        <v>27793.27</v>
      </c>
      <c r="P611">
        <v>27591.735441973298</v>
      </c>
      <c r="Q611">
        <v>26177.347004578802</v>
      </c>
      <c r="R611">
        <v>30.421822090837701</v>
      </c>
      <c r="S611" s="1">
        <f>(Table2[[#This Row],[Close Price]]-Table2[[#This Row],[20D EMA]])/Table2[[#This Row],[20D EMA]]</f>
        <v>-2.9238013375180356E-2</v>
      </c>
      <c r="T611" s="1">
        <f>(Table2[[#This Row],[Close Price]]-Table2[[#This Row],[50D EMA]])/Table2[[#This Row],[50D EMA]]</f>
        <v>-2.2147408714411527E-2</v>
      </c>
      <c r="U611" s="1">
        <f>(Table2[[#This Row],[Close Price]]-Table2[[#This Row],[200D EMA]])/Table2[[#This Row],[200D EMA]]</f>
        <v>3.0686952168250292E-2</v>
      </c>
      <c r="V611">
        <v>1.2936230958843999</v>
      </c>
      <c r="W611">
        <v>26918.85</v>
      </c>
      <c r="X611">
        <v>27179.65</v>
      </c>
      <c r="Y611">
        <v>26770</v>
      </c>
      <c r="Z611">
        <v>27327.95</v>
      </c>
      <c r="AA611">
        <v>26770</v>
      </c>
      <c r="AB611">
        <v>29501</v>
      </c>
      <c r="AC611" s="1">
        <f>(Table2[[#This Row],[Close Price]]/Table2[[#This Row],[Day Low]])-1</f>
        <v>2.2957890103032508E-3</v>
      </c>
      <c r="AD611" s="1">
        <f>(Table2[[#This Row],[Day High]]/Table2[[#This Row],[Close Price]])-1</f>
        <v>7.3756562573548123E-3</v>
      </c>
      <c r="AE611" s="1">
        <f>(Table2[[#This Row],[Close Price]]/Table2[[#This Row],[Current Week Low]])-1</f>
        <v>7.8688830780724306E-3</v>
      </c>
      <c r="AF611" s="1">
        <f>(Table2[[#This Row],[Current Week High]]/Table2[[#This Row],[Close Price]])-1</f>
        <v>1.2872188031051834E-2</v>
      </c>
      <c r="AG611" s="1">
        <f>(Table2[[#This Row],[Close Price]]/Table2[[#This Row],[Current Month Low]])-1</f>
        <v>7.8688830780724306E-3</v>
      </c>
      <c r="AH611" s="1">
        <f>(Table2[[#This Row],[Current Month High]]/Table2[[#This Row],[Close Price]])-1</f>
        <v>9.3413242453387779E-2</v>
      </c>
      <c r="AI611">
        <v>9.8526165974503801</v>
      </c>
      <c r="AJ611">
        <v>22.639318181818101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-0.11</v>
      </c>
      <c r="AM611" t="s">
        <v>3132</v>
      </c>
      <c r="AN611">
        <v>-3.68</v>
      </c>
      <c r="AO611" t="s">
        <v>3132</v>
      </c>
      <c r="AP611">
        <v>1.0116613437895E-2</v>
      </c>
      <c r="AQ611">
        <f>(Table2[[#This Row],[Sharpe Ratio]]-AVERAGE(Table2[Sharpe Ratio]))/_xlfn.STDEV.P(Table2[Sharpe Ratio])</f>
        <v>-0.62594890880401566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-2.9580091991695072</v>
      </c>
      <c r="AS611">
        <f>_xlfn.RANK.AVG(Table2[[#This Row],[1Y Return vs Nifty Z-Score]],Table2[1Y Return vs Nifty Z-Score])</f>
        <v>573</v>
      </c>
      <c r="AT611">
        <f>_xlfn.RANK.AVG(Table2[[#This Row],[6M Return vs Nifty Z-Score]],Table2[6M Return vs Nifty Z-Score])</f>
        <v>621</v>
      </c>
      <c r="AU611">
        <f>_xlfn.RANK.AVG(Table2[[#This Row],[Sharpe Ratio Z-Score]],Table2[Sharpe Ratio Z-Score])</f>
        <v>502</v>
      </c>
      <c r="AV611">
        <f>(Table2[[#This Row],[Rank 1Y]]+Table2[[#This Row],[Rank 6M]]+Table2[[#This Row],[Rank Sharpe]])/3</f>
        <v>565.33333333333337</v>
      </c>
    </row>
    <row r="612" spans="1:48" x14ac:dyDescent="0.3">
      <c r="A612" t="s">
        <v>1325</v>
      </c>
      <c r="B612" t="s">
        <v>1326</v>
      </c>
      <c r="C612" t="s">
        <v>3098</v>
      </c>
      <c r="D612" t="s">
        <v>395</v>
      </c>
      <c r="E612">
        <v>8367.4600593300001</v>
      </c>
      <c r="F612">
        <v>190.03</v>
      </c>
      <c r="G612">
        <v>-30.7749033741439</v>
      </c>
      <c r="H612">
        <f>(Table2[[#This Row],[1Y Return vs Nifty]]-AVERAGE(Table2[1Y Return vs Nifty]))/_xlfn.STDEV.P(Table2[1Y Return vs Nifty])</f>
        <v>-0.97640393476971943</v>
      </c>
      <c r="I612">
        <v>1.25078946508551</v>
      </c>
      <c r="J612">
        <f>(Table2[[#This Row],[1M Return vs Nifty]]-AVERAGE(Table2[1M Return vs Nifty]))/_xlfn.STDEV.P(Table2[1M Return vs Nifty])</f>
        <v>0.15034400715709326</v>
      </c>
      <c r="K612">
        <v>-8.90573340907358</v>
      </c>
      <c r="L612">
        <f>(Table2[[#This Row],[6M Return vs Nifty]]-AVERAGE(Table2[6M Return vs Nifty]))/_xlfn.STDEV.P(Table2[6M Return vs Nifty])</f>
        <v>-0.5740726496915215</v>
      </c>
      <c r="M612">
        <v>1.38350420822995</v>
      </c>
      <c r="N612">
        <f>(Table2[[#This Row],[1W Return vs Nifty]]-AVERAGE(Table2[1W Return vs Nifty]))/_xlfn.STDEV.P(Table2[1W Return vs Nifty])</f>
        <v>0.35532673109340285</v>
      </c>
      <c r="O612">
        <v>188.03</v>
      </c>
      <c r="P612">
        <v>184.62123200944501</v>
      </c>
      <c r="Q612">
        <v>190.810503050622</v>
      </c>
      <c r="R612">
        <v>54.371387169742803</v>
      </c>
      <c r="S612" s="1">
        <f>(Table2[[#This Row],[Close Price]]-Table2[[#This Row],[20D EMA]])/Table2[[#This Row],[20D EMA]]</f>
        <v>1.0636600542466628E-2</v>
      </c>
      <c r="T612" s="1">
        <f>(Table2[[#This Row],[Close Price]]-Table2[[#This Row],[50D EMA]])/Table2[[#This Row],[50D EMA]]</f>
        <v>2.9296565360793853E-2</v>
      </c>
      <c r="U612" s="1">
        <f>(Table2[[#This Row],[Close Price]]-Table2[[#This Row],[200D EMA]])/Table2[[#This Row],[200D EMA]]</f>
        <v>-4.0904616786998083E-3</v>
      </c>
      <c r="V612">
        <v>1.1126832201980501</v>
      </c>
      <c r="W612">
        <v>189.98</v>
      </c>
      <c r="X612">
        <v>192.99</v>
      </c>
      <c r="Y612">
        <v>186.37</v>
      </c>
      <c r="Z612">
        <v>194</v>
      </c>
      <c r="AA612">
        <v>176.35</v>
      </c>
      <c r="AB612">
        <v>196.7</v>
      </c>
      <c r="AC612" s="1">
        <f>(Table2[[#This Row],[Close Price]]/Table2[[#This Row],[Day Low]])-1</f>
        <v>2.6318559848403922E-4</v>
      </c>
      <c r="AD612" s="1">
        <f>(Table2[[#This Row],[Day High]]/Table2[[#This Row],[Close Price]])-1</f>
        <v>1.5576487922959625E-2</v>
      </c>
      <c r="AE612" s="1">
        <f>(Table2[[#This Row],[Close Price]]/Table2[[#This Row],[Current Week Low]])-1</f>
        <v>1.9638353812308829E-2</v>
      </c>
      <c r="AF612" s="1">
        <f>(Table2[[#This Row],[Current Week High]]/Table2[[#This Row],[Close Price]])-1</f>
        <v>2.0891438193969325E-2</v>
      </c>
      <c r="AG612" s="1">
        <f>(Table2[[#This Row],[Close Price]]/Table2[[#This Row],[Current Month Low]])-1</f>
        <v>7.7573008222285189E-2</v>
      </c>
      <c r="AH612" s="1">
        <f>(Table2[[#This Row],[Current Month High]]/Table2[[#This Row],[Close Price]])-1</f>
        <v>3.5099721096668812E-2</v>
      </c>
      <c r="AI612">
        <v>35.768036625795901</v>
      </c>
      <c r="AJ612">
        <v>31.055172413793098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0.05</v>
      </c>
      <c r="AM612" t="s">
        <v>3133</v>
      </c>
      <c r="AN612">
        <v>-1.18</v>
      </c>
      <c r="AO612" t="s">
        <v>3132</v>
      </c>
      <c r="AQ612">
        <f>(Table2[[#This Row],[Sharpe Ratio]]-AVERAGE(Table2[Sharpe Ratio]))/_xlfn.STDEV.P(Table2[Sharpe Ratio])</f>
        <v>-0.74145031068490286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656</v>
      </c>
      <c r="AT612">
        <f>_xlfn.RANK.AVG(Table2[[#This Row],[6M Return vs Nifty Z-Score]],Table2[6M Return vs Nifty Z-Score])</f>
        <v>501</v>
      </c>
      <c r="AU612">
        <f>_xlfn.RANK.AVG(Table2[[#This Row],[Sharpe Ratio Z-Score]],Table2[Sharpe Ratio Z-Score])</f>
        <v>550.5</v>
      </c>
      <c r="AV612">
        <f>(Table2[[#This Row],[Rank 1Y]]+Table2[[#This Row],[Rank 6M]]+Table2[[#This Row],[Rank Sharpe]])/3</f>
        <v>569.16666666666663</v>
      </c>
    </row>
    <row r="613" spans="1:48" x14ac:dyDescent="0.3">
      <c r="A613" t="s">
        <v>1211</v>
      </c>
      <c r="B613" t="s">
        <v>1212</v>
      </c>
      <c r="C613" t="s">
        <v>3097</v>
      </c>
      <c r="D613" t="s">
        <v>78</v>
      </c>
      <c r="E613">
        <v>9547.1608049099996</v>
      </c>
      <c r="F613">
        <v>811.35</v>
      </c>
      <c r="G613">
        <v>3.0914493600878798</v>
      </c>
      <c r="H613">
        <f>(Table2[[#This Row],[1Y Return vs Nifty]]-AVERAGE(Table2[1Y Return vs Nifty]))/_xlfn.STDEV.P(Table2[1Y Return vs Nifty])</f>
        <v>-0.46688127185581901</v>
      </c>
      <c r="I613">
        <v>-7.47974409362494</v>
      </c>
      <c r="J613">
        <f>(Table2[[#This Row],[1M Return vs Nifty]]-AVERAGE(Table2[1M Return vs Nifty]))/_xlfn.STDEV.P(Table2[1M Return vs Nifty])</f>
        <v>-0.68328596758873439</v>
      </c>
      <c r="K613">
        <v>-23.169790846449601</v>
      </c>
      <c r="L613">
        <f>(Table2[[#This Row],[6M Return vs Nifty]]-AVERAGE(Table2[6M Return vs Nifty]))/_xlfn.STDEV.P(Table2[6M Return vs Nifty])</f>
        <v>-1.0385519189135284</v>
      </c>
      <c r="M613">
        <v>-3.5806900306309299</v>
      </c>
      <c r="N613">
        <f>(Table2[[#This Row],[1W Return vs Nifty]]-AVERAGE(Table2[1W Return vs Nifty]))/_xlfn.STDEV.P(Table2[1W Return vs Nifty])</f>
        <v>-0.6046967052743476</v>
      </c>
      <c r="O613">
        <v>843.88</v>
      </c>
      <c r="P613">
        <v>844.31820123160799</v>
      </c>
      <c r="Q613">
        <v>821.17699519163898</v>
      </c>
      <c r="R613">
        <v>33.230036056951903</v>
      </c>
      <c r="S613" s="1">
        <f>(Table2[[#This Row],[Close Price]]-Table2[[#This Row],[20D EMA]])/Table2[[#This Row],[20D EMA]]</f>
        <v>-3.8548134805896542E-2</v>
      </c>
      <c r="T613" s="1">
        <f>(Table2[[#This Row],[Close Price]]-Table2[[#This Row],[50D EMA]])/Table2[[#This Row],[50D EMA]]</f>
        <v>-3.9047128420916677E-2</v>
      </c>
      <c r="U613" s="1">
        <f>(Table2[[#This Row],[Close Price]]-Table2[[#This Row],[200D EMA]])/Table2[[#This Row],[200D EMA]]</f>
        <v>-1.1966963576890779E-2</v>
      </c>
      <c r="V613">
        <v>0.73868051392192602</v>
      </c>
      <c r="W613">
        <v>804.1</v>
      </c>
      <c r="X613">
        <v>814.65</v>
      </c>
      <c r="Y613">
        <v>808</v>
      </c>
      <c r="Z613">
        <v>822.4</v>
      </c>
      <c r="AA613">
        <v>805.9</v>
      </c>
      <c r="AB613">
        <v>885</v>
      </c>
      <c r="AC613" s="1">
        <f>(Table2[[#This Row],[Close Price]]/Table2[[#This Row],[Day Low]])-1</f>
        <v>9.0162915060316706E-3</v>
      </c>
      <c r="AD613" s="1">
        <f>(Table2[[#This Row],[Day High]]/Table2[[#This Row],[Close Price]])-1</f>
        <v>4.0672952486595637E-3</v>
      </c>
      <c r="AE613" s="1">
        <f>(Table2[[#This Row],[Close Price]]/Table2[[#This Row],[Current Week Low]])-1</f>
        <v>4.1460396039603165E-3</v>
      </c>
      <c r="AF613" s="1">
        <f>(Table2[[#This Row],[Current Week High]]/Table2[[#This Row],[Close Price]])-1</f>
        <v>1.3619276514451162E-2</v>
      </c>
      <c r="AG613" s="1">
        <f>(Table2[[#This Row],[Close Price]]/Table2[[#This Row],[Current Month Low]])-1</f>
        <v>6.7626256359349934E-3</v>
      </c>
      <c r="AH613" s="1">
        <f>(Table2[[#This Row],[Current Month High]]/Table2[[#This Row],[Close Price]])-1</f>
        <v>9.0774634867812898E-2</v>
      </c>
      <c r="AI613">
        <v>23.239046034387101</v>
      </c>
      <c r="AJ613">
        <v>29.5465431901644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-0.01</v>
      </c>
      <c r="AM613" t="s">
        <v>3132</v>
      </c>
      <c r="AN613">
        <v>-3.55</v>
      </c>
      <c r="AO613" t="s">
        <v>3132</v>
      </c>
      <c r="AP613">
        <v>-1.6847351888579999E-3</v>
      </c>
      <c r="AQ613">
        <f>(Table2[[#This Row],[Sharpe Ratio]]-AVERAGE(Table2[Sharpe Ratio]))/_xlfn.STDEV.P(Table2[Sharpe Ratio])</f>
        <v>-0.76068493670928616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467</v>
      </c>
      <c r="AT613">
        <f>_xlfn.RANK.AVG(Table2[[#This Row],[6M Return vs Nifty Z-Score]],Table2[6M Return vs Nifty Z-Score])</f>
        <v>663</v>
      </c>
      <c r="AU613">
        <f>_xlfn.RANK.AVG(Table2[[#This Row],[Sharpe Ratio Z-Score]],Table2[Sharpe Ratio Z-Score])</f>
        <v>578</v>
      </c>
      <c r="AV613">
        <f>(Table2[[#This Row],[Rank 1Y]]+Table2[[#This Row],[Rank 6M]]+Table2[[#This Row],[Rank Sharpe]])/3</f>
        <v>569.33333333333337</v>
      </c>
    </row>
    <row r="614" spans="1:48" x14ac:dyDescent="0.3">
      <c r="A614" t="s">
        <v>1768</v>
      </c>
      <c r="B614" t="s">
        <v>1769</v>
      </c>
      <c r="C614" t="s">
        <v>3100</v>
      </c>
      <c r="D614" t="s">
        <v>916</v>
      </c>
      <c r="E614">
        <v>4326.9076325750002</v>
      </c>
      <c r="F614">
        <v>352.85</v>
      </c>
      <c r="G614">
        <v>-20.004552026865898</v>
      </c>
      <c r="H614">
        <f>(Table2[[#This Row],[1Y Return vs Nifty]]-AVERAGE(Table2[1Y Return vs Nifty]))/_xlfn.STDEV.P(Table2[1Y Return vs Nifty])</f>
        <v>-0.81436292190811166</v>
      </c>
      <c r="I614">
        <v>13.6236329701243</v>
      </c>
      <c r="J614">
        <f>(Table2[[#This Row],[1M Return vs Nifty]]-AVERAGE(Table2[1M Return vs Nifty]))/_xlfn.STDEV.P(Table2[1M Return vs Nifty])</f>
        <v>1.3317578519442677</v>
      </c>
      <c r="K614">
        <v>-20.046651906321799</v>
      </c>
      <c r="L614">
        <f>(Table2[[#This Row],[6M Return vs Nifty]]-AVERAGE(Table2[6M Return vs Nifty]))/_xlfn.STDEV.P(Table2[6M Return vs Nifty])</f>
        <v>-0.93685341559789614</v>
      </c>
      <c r="M614">
        <v>5.2350890111946704</v>
      </c>
      <c r="N614">
        <f>(Table2[[#This Row],[1W Return vs Nifty]]-AVERAGE(Table2[1W Return vs Nifty]))/_xlfn.STDEV.P(Table2[1W Return vs Nifty])</f>
        <v>1.1001830965148487</v>
      </c>
      <c r="O614">
        <v>345.25</v>
      </c>
      <c r="P614">
        <v>331.95019820173798</v>
      </c>
      <c r="Q614">
        <v>336.85254571598898</v>
      </c>
      <c r="R614">
        <v>52.268780440984102</v>
      </c>
      <c r="S614" s="1">
        <f>(Table2[[#This Row],[Close Price]]-Table2[[#This Row],[20D EMA]])/Table2[[#This Row],[20D EMA]]</f>
        <v>2.2013034033309262E-2</v>
      </c>
      <c r="T614" s="1">
        <f>(Table2[[#This Row],[Close Price]]-Table2[[#This Row],[50D EMA]])/Table2[[#This Row],[50D EMA]]</f>
        <v>6.2960654674953653E-2</v>
      </c>
      <c r="U614" s="1">
        <f>(Table2[[#This Row],[Close Price]]-Table2[[#This Row],[200D EMA]])/Table2[[#This Row],[200D EMA]]</f>
        <v>4.7490970418549251E-2</v>
      </c>
      <c r="V614">
        <v>2.2504517304238498</v>
      </c>
      <c r="W614">
        <v>352.3</v>
      </c>
      <c r="X614">
        <v>357.15</v>
      </c>
      <c r="Y614">
        <v>349.9</v>
      </c>
      <c r="Z614">
        <v>364.95</v>
      </c>
      <c r="AA614">
        <v>337.55</v>
      </c>
      <c r="AB614">
        <v>379</v>
      </c>
      <c r="AC614" s="1">
        <f>(Table2[[#This Row],[Close Price]]/Table2[[#This Row],[Day Low]])-1</f>
        <v>1.5611694578485658E-3</v>
      </c>
      <c r="AD614" s="1">
        <f>(Table2[[#This Row],[Day High]]/Table2[[#This Row],[Close Price]])-1</f>
        <v>1.2186481507722613E-2</v>
      </c>
      <c r="AE614" s="1">
        <f>(Table2[[#This Row],[Close Price]]/Table2[[#This Row],[Current Week Low]])-1</f>
        <v>8.4309802800801581E-3</v>
      </c>
      <c r="AF614" s="1">
        <f>(Table2[[#This Row],[Current Week High]]/Table2[[#This Row],[Close Price]])-1</f>
        <v>3.4292192149638634E-2</v>
      </c>
      <c r="AG614" s="1">
        <f>(Table2[[#This Row],[Close Price]]/Table2[[#This Row],[Current Month Low]])-1</f>
        <v>4.5326618278773489E-2</v>
      </c>
      <c r="AH614" s="1">
        <f>(Table2[[#This Row],[Current Month High]]/Table2[[#This Row],[Close Price]])-1</f>
        <v>7.4110811959756218E-2</v>
      </c>
      <c r="AI614">
        <v>27.504605356383699</v>
      </c>
      <c r="AJ614">
        <v>31.6850158611681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0.14000000000000001</v>
      </c>
      <c r="AM614" t="s">
        <v>3133</v>
      </c>
      <c r="AN614">
        <v>10.92</v>
      </c>
      <c r="AO614" t="s">
        <v>3133</v>
      </c>
      <c r="AP614">
        <v>2.7714758411985001E-2</v>
      </c>
      <c r="AQ614">
        <f>(Table2[[#This Row],[Sharpe Ratio]]-AVERAGE(Table2[Sharpe Ratio]))/_xlfn.STDEV.P(Table2[Sharpe Ratio])</f>
        <v>-0.42503084195402663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617</v>
      </c>
      <c r="AT614">
        <f>_xlfn.RANK.AVG(Table2[[#This Row],[6M Return vs Nifty Z-Score]],Table2[6M Return vs Nifty Z-Score])</f>
        <v>641</v>
      </c>
      <c r="AU614">
        <f>_xlfn.RANK.AVG(Table2[[#This Row],[Sharpe Ratio Z-Score]],Table2[Sharpe Ratio Z-Score])</f>
        <v>452</v>
      </c>
      <c r="AV614">
        <f>(Table2[[#This Row],[Rank 1Y]]+Table2[[#This Row],[Rank 6M]]+Table2[[#This Row],[Rank Sharpe]])/3</f>
        <v>570</v>
      </c>
    </row>
    <row r="615" spans="1:48" x14ac:dyDescent="0.3">
      <c r="A615" t="s">
        <v>434</v>
      </c>
      <c r="B615" t="s">
        <v>435</v>
      </c>
      <c r="C615" t="s">
        <v>3099</v>
      </c>
      <c r="D615" t="s">
        <v>436</v>
      </c>
      <c r="E615">
        <v>52057.228074109997</v>
      </c>
      <c r="F615">
        <v>1937.9</v>
      </c>
      <c r="G615">
        <v>-27.908360344738401</v>
      </c>
      <c r="H615">
        <f>(Table2[[#This Row],[1Y Return vs Nifty]]-AVERAGE(Table2[1Y Return vs Nifty]))/_xlfn.STDEV.P(Table2[1Y Return vs Nifty])</f>
        <v>-0.9332765082894644</v>
      </c>
      <c r="I615">
        <v>-12.4957059496755</v>
      </c>
      <c r="J615">
        <f>(Table2[[#This Row],[1M Return vs Nifty]]-AVERAGE(Table2[1M Return vs Nifty]))/_xlfn.STDEV.P(Table2[1M Return vs Nifty])</f>
        <v>-1.1622322000573817</v>
      </c>
      <c r="K615">
        <v>-12.6596938176039</v>
      </c>
      <c r="L615">
        <f>(Table2[[#This Row],[6M Return vs Nifty]]-AVERAGE(Table2[6M Return vs Nifty]))/_xlfn.STDEV.P(Table2[6M Return vs Nifty])</f>
        <v>-0.69631253794895853</v>
      </c>
      <c r="M615">
        <v>-4.8543648785641098</v>
      </c>
      <c r="N615">
        <f>(Table2[[#This Row],[1W Return vs Nifty]]-AVERAGE(Table2[1W Return vs Nifty]))/_xlfn.STDEV.P(Table2[1W Return vs Nifty])</f>
        <v>-0.85101214852512708</v>
      </c>
      <c r="O615">
        <v>2150.5700000000002</v>
      </c>
      <c r="P615">
        <v>2190.15302369542</v>
      </c>
      <c r="Q615">
        <v>2058.59956988468</v>
      </c>
      <c r="R615">
        <v>13.419210148588499</v>
      </c>
      <c r="S615" s="1">
        <f>(Table2[[#This Row],[Close Price]]-Table2[[#This Row],[20D EMA]])/Table2[[#This Row],[20D EMA]]</f>
        <v>-9.8890061704571375E-2</v>
      </c>
      <c r="T615" s="1">
        <f>(Table2[[#This Row],[Close Price]]-Table2[[#This Row],[50D EMA]])/Table2[[#This Row],[50D EMA]]</f>
        <v>-0.11517598129732334</v>
      </c>
      <c r="U615" s="1">
        <f>(Table2[[#This Row],[Close Price]]-Table2[[#This Row],[200D EMA]])/Table2[[#This Row],[200D EMA]]</f>
        <v>-5.8631883368867779E-2</v>
      </c>
      <c r="V615">
        <v>0.79893259124763105</v>
      </c>
      <c r="W615">
        <v>1929.5</v>
      </c>
      <c r="X615">
        <v>1959</v>
      </c>
      <c r="Y615">
        <v>1915.55</v>
      </c>
      <c r="Z615">
        <v>2030</v>
      </c>
      <c r="AA615">
        <v>1915.55</v>
      </c>
      <c r="AB615">
        <v>2209</v>
      </c>
      <c r="AC615" s="1">
        <f>(Table2[[#This Row],[Close Price]]/Table2[[#This Row],[Day Low]])-1</f>
        <v>4.3534594454521791E-3</v>
      </c>
      <c r="AD615" s="1">
        <f>(Table2[[#This Row],[Day High]]/Table2[[#This Row],[Close Price]])-1</f>
        <v>1.0888074720057705E-2</v>
      </c>
      <c r="AE615" s="1">
        <f>(Table2[[#This Row],[Close Price]]/Table2[[#This Row],[Current Week Low]])-1</f>
        <v>1.1667667249614988E-2</v>
      </c>
      <c r="AF615" s="1">
        <f>(Table2[[#This Row],[Current Week High]]/Table2[[#This Row],[Close Price]])-1</f>
        <v>4.7525672119304252E-2</v>
      </c>
      <c r="AG615" s="1">
        <f>(Table2[[#This Row],[Close Price]]/Table2[[#This Row],[Current Month Low]])-1</f>
        <v>1.1667667249614988E-2</v>
      </c>
      <c r="AH615" s="1">
        <f>(Table2[[#This Row],[Current Month High]]/Table2[[#This Row],[Close Price]])-1</f>
        <v>0.13989369936529217</v>
      </c>
      <c r="AI615">
        <v>26.631921151762199</v>
      </c>
      <c r="AJ615">
        <v>11.3735632183908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-0.15</v>
      </c>
      <c r="AM615" t="s">
        <v>3132</v>
      </c>
      <c r="AN615">
        <v>-10.87</v>
      </c>
      <c r="AO615" t="s">
        <v>3132</v>
      </c>
      <c r="AP615">
        <v>5.3814712710590004E-3</v>
      </c>
      <c r="AQ615">
        <f>(Table2[[#This Row],[Sharpe Ratio]]-AVERAGE(Table2[Sharpe Ratio]))/_xlfn.STDEV.P(Table2[Sharpe Ratio])</f>
        <v>-0.68001003921414016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644</v>
      </c>
      <c r="AT615">
        <f>_xlfn.RANK.AVG(Table2[[#This Row],[6M Return vs Nifty Z-Score]],Table2[6M Return vs Nifty Z-Score])</f>
        <v>551</v>
      </c>
      <c r="AU615">
        <f>_xlfn.RANK.AVG(Table2[[#This Row],[Sharpe Ratio Z-Score]],Table2[Sharpe Ratio Z-Score])</f>
        <v>517</v>
      </c>
      <c r="AV615">
        <f>(Table2[[#This Row],[Rank 1Y]]+Table2[[#This Row],[Rank 6M]]+Table2[[#This Row],[Rank Sharpe]])/3</f>
        <v>570.66666666666663</v>
      </c>
    </row>
    <row r="616" spans="1:48" x14ac:dyDescent="0.3">
      <c r="A616" t="s">
        <v>1886</v>
      </c>
      <c r="B616" t="s">
        <v>1887</v>
      </c>
      <c r="C616" t="s">
        <v>3088</v>
      </c>
      <c r="D616" t="s">
        <v>24</v>
      </c>
      <c r="E616">
        <v>3709.7019713650002</v>
      </c>
      <c r="F616">
        <v>118.43</v>
      </c>
      <c r="G616">
        <v>-21.2943548650425</v>
      </c>
      <c r="H616">
        <f>(Table2[[#This Row],[1Y Return vs Nifty]]-AVERAGE(Table2[1Y Return vs Nifty]))/_xlfn.STDEV.P(Table2[1Y Return vs Nifty])</f>
        <v>-0.83376813456561083</v>
      </c>
      <c r="I616">
        <v>-9.7884770082507409</v>
      </c>
      <c r="J616">
        <f>(Table2[[#This Row],[1M Return vs Nifty]]-AVERAGE(Table2[1M Return vs Nifty]))/_xlfn.STDEV.P(Table2[1M Return vs Nifty])</f>
        <v>-0.90373400187802078</v>
      </c>
      <c r="K616">
        <v>-18.1544418289912</v>
      </c>
      <c r="L616">
        <f>(Table2[[#This Row],[6M Return vs Nifty]]-AVERAGE(Table2[6M Return vs Nifty]))/_xlfn.STDEV.P(Table2[6M Return vs Nifty])</f>
        <v>-0.87523754242915264</v>
      </c>
      <c r="M616">
        <v>-3.6871760560189601</v>
      </c>
      <c r="N616">
        <f>(Table2[[#This Row],[1W Return vs Nifty]]-AVERAGE(Table2[1W Return vs Nifty]))/_xlfn.STDEV.P(Table2[1W Return vs Nifty])</f>
        <v>-0.62528999294586673</v>
      </c>
      <c r="O616">
        <v>124.95</v>
      </c>
      <c r="P616">
        <v>129.174699019971</v>
      </c>
      <c r="Q616">
        <v>128.391061610414</v>
      </c>
      <c r="R616">
        <v>25.677279883889099</v>
      </c>
      <c r="S616" s="1">
        <f>(Table2[[#This Row],[Close Price]]-Table2[[#This Row],[20D EMA]])/Table2[[#This Row],[20D EMA]]</f>
        <v>-5.218087234893954E-2</v>
      </c>
      <c r="T616" s="1">
        <f>(Table2[[#This Row],[Close Price]]-Table2[[#This Row],[50D EMA]])/Table2[[#This Row],[50D EMA]]</f>
        <v>-8.3179594003232896E-2</v>
      </c>
      <c r="U616" s="1">
        <f>(Table2[[#This Row],[Close Price]]-Table2[[#This Row],[200D EMA]])/Table2[[#This Row],[200D EMA]]</f>
        <v>-7.7583762338842094E-2</v>
      </c>
      <c r="V616">
        <v>0.875149348702977</v>
      </c>
      <c r="W616">
        <v>118.46</v>
      </c>
      <c r="X616">
        <v>119.94</v>
      </c>
      <c r="Y616">
        <v>117.55</v>
      </c>
      <c r="Z616">
        <v>119.91</v>
      </c>
      <c r="AA616">
        <v>117.3</v>
      </c>
      <c r="AB616">
        <v>127.1</v>
      </c>
      <c r="AC616" s="1">
        <f>(Table2[[#This Row],[Close Price]]/Table2[[#This Row],[Day Low]])-1</f>
        <v>-2.5325004220821956E-4</v>
      </c>
      <c r="AD616" s="1">
        <f>(Table2[[#This Row],[Day High]]/Table2[[#This Row],[Close Price]])-1</f>
        <v>1.2750147766613207E-2</v>
      </c>
      <c r="AE616" s="1">
        <f>(Table2[[#This Row],[Close Price]]/Table2[[#This Row],[Current Week Low]])-1</f>
        <v>7.4861760952786849E-3</v>
      </c>
      <c r="AF616" s="1">
        <f>(Table2[[#This Row],[Current Week High]]/Table2[[#This Row],[Close Price]])-1</f>
        <v>1.2496833572574362E-2</v>
      </c>
      <c r="AG616" s="1">
        <f>(Table2[[#This Row],[Close Price]]/Table2[[#This Row],[Current Month Low]])-1</f>
        <v>9.6334185848252485E-3</v>
      </c>
      <c r="AH616" s="1">
        <f>(Table2[[#This Row],[Current Month High]]/Table2[[#This Row],[Close Price]])-1</f>
        <v>7.3207802077176254E-2</v>
      </c>
      <c r="AI616">
        <v>38.014016718736698</v>
      </c>
      <c r="AJ616">
        <v>7.7616014558689699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-0.12</v>
      </c>
      <c r="AM616" t="s">
        <v>3132</v>
      </c>
      <c r="AN616">
        <v>-6.86</v>
      </c>
      <c r="AO616" t="s">
        <v>3132</v>
      </c>
      <c r="AP616">
        <v>2.0199081214719E-2</v>
      </c>
      <c r="AQ616">
        <f>(Table2[[#This Row],[Sharpe Ratio]]-AVERAGE(Table2[Sharpe Ratio]))/_xlfn.STDEV.P(Table2[Sharpe Ratio])</f>
        <v>-0.51083734802421044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621</v>
      </c>
      <c r="AT616">
        <f>_xlfn.RANK.AVG(Table2[[#This Row],[6M Return vs Nifty Z-Score]],Table2[6M Return vs Nifty Z-Score])</f>
        <v>622</v>
      </c>
      <c r="AU616">
        <f>_xlfn.RANK.AVG(Table2[[#This Row],[Sharpe Ratio Z-Score]],Table2[Sharpe Ratio Z-Score])</f>
        <v>473</v>
      </c>
      <c r="AV616">
        <f>(Table2[[#This Row],[Rank 1Y]]+Table2[[#This Row],[Rank 6M]]+Table2[[#This Row],[Rank Sharpe]])/3</f>
        <v>572</v>
      </c>
    </row>
    <row r="617" spans="1:48" x14ac:dyDescent="0.3">
      <c r="A617" t="s">
        <v>1358</v>
      </c>
      <c r="B617" t="s">
        <v>1359</v>
      </c>
      <c r="C617" t="s">
        <v>3088</v>
      </c>
      <c r="D617" t="s">
        <v>24</v>
      </c>
      <c r="E617">
        <v>8105.3490389520002</v>
      </c>
      <c r="F617">
        <v>41.91</v>
      </c>
      <c r="G617">
        <v>-41.075985901207098</v>
      </c>
      <c r="H617">
        <f>(Table2[[#This Row],[1Y Return vs Nifty]]-AVERAGE(Table2[1Y Return vs Nifty]))/_xlfn.STDEV.P(Table2[1Y Return vs Nifty])</f>
        <v>-1.1313847513127369</v>
      </c>
      <c r="I617">
        <v>-4.3330823960942402</v>
      </c>
      <c r="J617">
        <f>(Table2[[#This Row],[1M Return vs Nifty]]-AVERAGE(Table2[1M Return vs Nifty]))/_xlfn.STDEV.P(Table2[1M Return vs Nifty])</f>
        <v>-0.38282878546965726</v>
      </c>
      <c r="K617">
        <v>-36.364563588156599</v>
      </c>
      <c r="L617">
        <f>(Table2[[#This Row],[6M Return vs Nifty]]-AVERAGE(Table2[6M Return vs Nifty]))/_xlfn.STDEV.P(Table2[6M Return vs Nifty])</f>
        <v>-1.4682121630288905</v>
      </c>
      <c r="M617">
        <v>-3.8362740026820301</v>
      </c>
      <c r="N617">
        <f>(Table2[[#This Row],[1W Return vs Nifty]]-AVERAGE(Table2[1W Return vs Nifty]))/_xlfn.STDEV.P(Table2[1W Return vs Nifty])</f>
        <v>-0.65412398215409351</v>
      </c>
      <c r="O617">
        <v>43.74</v>
      </c>
      <c r="P617">
        <v>45.725578390587899</v>
      </c>
      <c r="Q617">
        <v>48.6070802993288</v>
      </c>
      <c r="R617">
        <v>26.160592360723701</v>
      </c>
      <c r="S617" s="1">
        <f>(Table2[[#This Row],[Close Price]]-Table2[[#This Row],[20D EMA]])/Table2[[#This Row],[20D EMA]]</f>
        <v>-4.1838134430727147E-2</v>
      </c>
      <c r="T617" s="1">
        <f>(Table2[[#This Row],[Close Price]]-Table2[[#This Row],[50D EMA]])/Table2[[#This Row],[50D EMA]]</f>
        <v>-8.344516406102577E-2</v>
      </c>
      <c r="U617" s="1">
        <f>(Table2[[#This Row],[Close Price]]-Table2[[#This Row],[200D EMA]])/Table2[[#This Row],[200D EMA]]</f>
        <v>-0.13777993366578081</v>
      </c>
      <c r="V617">
        <v>0.85710946001978605</v>
      </c>
      <c r="W617">
        <v>41.84</v>
      </c>
      <c r="X617">
        <v>42.31</v>
      </c>
      <c r="Y617">
        <v>41.69</v>
      </c>
      <c r="Z617">
        <v>42.36</v>
      </c>
      <c r="AA617">
        <v>41.69</v>
      </c>
      <c r="AB617">
        <v>45.7</v>
      </c>
      <c r="AC617" s="1">
        <f>(Table2[[#This Row],[Close Price]]/Table2[[#This Row],[Day Low]])-1</f>
        <v>1.6730401529634342E-3</v>
      </c>
      <c r="AD617" s="1">
        <f>(Table2[[#This Row],[Day High]]/Table2[[#This Row],[Close Price]])-1</f>
        <v>9.5442615127656616E-3</v>
      </c>
      <c r="AE617" s="1">
        <f>(Table2[[#This Row],[Close Price]]/Table2[[#This Row],[Current Week Low]])-1</f>
        <v>5.2770448548813409E-3</v>
      </c>
      <c r="AF617" s="1">
        <f>(Table2[[#This Row],[Current Week High]]/Table2[[#This Row],[Close Price]])-1</f>
        <v>1.0737294201861092E-2</v>
      </c>
      <c r="AG617" s="1">
        <f>(Table2[[#This Row],[Close Price]]/Table2[[#This Row],[Current Month Low]])-1</f>
        <v>5.2770448548813409E-3</v>
      </c>
      <c r="AH617" s="1">
        <f>(Table2[[#This Row],[Current Month High]]/Table2[[#This Row],[Close Price]])-1</f>
        <v>9.0431877833452745E-2</v>
      </c>
      <c r="AI617">
        <v>50.322118826055799</v>
      </c>
      <c r="AJ617">
        <v>4.7749999999999897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-0.24</v>
      </c>
      <c r="AM617" t="s">
        <v>3132</v>
      </c>
      <c r="AN617">
        <v>-4.53</v>
      </c>
      <c r="AO617" t="s">
        <v>3132</v>
      </c>
      <c r="AP617">
        <v>7.5488556443499E-2</v>
      </c>
      <c r="AQ617">
        <f>(Table2[[#This Row],[Sharpe Ratio]]-AVERAGE(Table2[Sharpe Ratio]))/_xlfn.STDEV.P(Table2[Sharpe Ratio])</f>
        <v>0.12040273418174148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696</v>
      </c>
      <c r="AT617">
        <f>_xlfn.RANK.AVG(Table2[[#This Row],[6M Return vs Nifty Z-Score]],Table2[6M Return vs Nifty Z-Score])</f>
        <v>714</v>
      </c>
      <c r="AU617">
        <f>_xlfn.RANK.AVG(Table2[[#This Row],[Sharpe Ratio Z-Score]],Table2[Sharpe Ratio Z-Score])</f>
        <v>313</v>
      </c>
      <c r="AV617">
        <f>(Table2[[#This Row],[Rank 1Y]]+Table2[[#This Row],[Rank 6M]]+Table2[[#This Row],[Rank Sharpe]])/3</f>
        <v>574.33333333333337</v>
      </c>
    </row>
    <row r="618" spans="1:48" x14ac:dyDescent="0.3">
      <c r="A618" t="s">
        <v>441</v>
      </c>
      <c r="B618" t="s">
        <v>442</v>
      </c>
      <c r="C618" t="s">
        <v>3087</v>
      </c>
      <c r="D618" t="s">
        <v>21</v>
      </c>
      <c r="E618">
        <v>51109.126099269997</v>
      </c>
      <c r="F618">
        <v>2702.9</v>
      </c>
      <c r="G618">
        <v>-11.1527603459636</v>
      </c>
      <c r="H618">
        <f>(Table2[[#This Row],[1Y Return vs Nifty]]-AVERAGE(Table2[1Y Return vs Nifty]))/_xlfn.STDEV.P(Table2[1Y Return vs Nifty])</f>
        <v>-0.68118683104865518</v>
      </c>
      <c r="I618">
        <v>3.90934670631751</v>
      </c>
      <c r="J618">
        <f>(Table2[[#This Row],[1M Return vs Nifty]]-AVERAGE(Table2[1M Return vs Nifty]))/_xlfn.STDEV.P(Table2[1M Return vs Nifty])</f>
        <v>0.40419481604120949</v>
      </c>
      <c r="K618">
        <v>-8.7161753956121899</v>
      </c>
      <c r="L618">
        <f>(Table2[[#This Row],[6M Return vs Nifty]]-AVERAGE(Table2[6M Return vs Nifty]))/_xlfn.STDEV.P(Table2[6M Return vs Nifty])</f>
        <v>-0.56790008848624929</v>
      </c>
      <c r="M618">
        <v>0.48957423091333102</v>
      </c>
      <c r="N618">
        <f>(Table2[[#This Row],[1W Return vs Nifty]]-AVERAGE(Table2[1W Return vs Nifty]))/_xlfn.STDEV.P(Table2[1W Return vs Nifty])</f>
        <v>0.18244998868523851</v>
      </c>
      <c r="O618">
        <v>2741.92</v>
      </c>
      <c r="P618">
        <v>2645.5827230606801</v>
      </c>
      <c r="Q618">
        <v>2479.8648413412402</v>
      </c>
      <c r="R618">
        <v>44.159086864002298</v>
      </c>
      <c r="S618" s="1">
        <f>(Table2[[#This Row],[Close Price]]-Table2[[#This Row],[20D EMA]])/Table2[[#This Row],[20D EMA]]</f>
        <v>-1.4230903892163149E-2</v>
      </c>
      <c r="T618" s="1">
        <f>(Table2[[#This Row],[Close Price]]-Table2[[#This Row],[50D EMA]])/Table2[[#This Row],[50D EMA]]</f>
        <v>2.1665274889990777E-2</v>
      </c>
      <c r="U618" s="1">
        <f>(Table2[[#This Row],[Close Price]]-Table2[[#This Row],[200D EMA]])/Table2[[#This Row],[200D EMA]]</f>
        <v>8.9938433313216715E-2</v>
      </c>
      <c r="V618">
        <v>0.48970782642044902</v>
      </c>
      <c r="W618">
        <v>2695.55</v>
      </c>
      <c r="X618">
        <v>2727.6</v>
      </c>
      <c r="Y618">
        <v>2663</v>
      </c>
      <c r="Z618">
        <v>2718.95</v>
      </c>
      <c r="AA618">
        <v>2589.35</v>
      </c>
      <c r="AB618">
        <v>2949.95</v>
      </c>
      <c r="AC618" s="1">
        <f>(Table2[[#This Row],[Close Price]]/Table2[[#This Row],[Day Low]])-1</f>
        <v>2.7267162545676626E-3</v>
      </c>
      <c r="AD618" s="1">
        <f>(Table2[[#This Row],[Day High]]/Table2[[#This Row],[Close Price]])-1</f>
        <v>9.1383329016980763E-3</v>
      </c>
      <c r="AE618" s="1">
        <f>(Table2[[#This Row],[Close Price]]/Table2[[#This Row],[Current Week Low]])-1</f>
        <v>1.4983101764926898E-2</v>
      </c>
      <c r="AF618" s="1">
        <f>(Table2[[#This Row],[Current Week High]]/Table2[[#This Row],[Close Price]])-1</f>
        <v>5.9380665211439254E-3</v>
      </c>
      <c r="AG618" s="1">
        <f>(Table2[[#This Row],[Close Price]]/Table2[[#This Row],[Current Month Low]])-1</f>
        <v>4.3852704346650784E-2</v>
      </c>
      <c r="AH618" s="1">
        <f>(Table2[[#This Row],[Current Month High]]/Table2[[#This Row],[Close Price]])-1</f>
        <v>9.1401827666580227E-2</v>
      </c>
      <c r="AI618">
        <v>13.986828961485701</v>
      </c>
      <c r="AJ618">
        <v>30.631675607752101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-0.02</v>
      </c>
      <c r="AM618" t="s">
        <v>3132</v>
      </c>
      <c r="AN618">
        <v>-4.9800000000000004</v>
      </c>
      <c r="AO618" t="s">
        <v>3132</v>
      </c>
      <c r="AP618">
        <v>-4.8117323401059002E-2</v>
      </c>
      <c r="AQ618">
        <f>(Table2[[#This Row],[Sharpe Ratio]]-AVERAGE(Table2[Sharpe Ratio]))/_xlfn.STDEV.P(Table2[Sharpe Ratio])</f>
        <v>-1.2908059168564805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-1.953248031664937</v>
      </c>
      <c r="AS618">
        <f>_xlfn.RANK.AVG(Table2[[#This Row],[1Y Return vs Nifty Z-Score]],Table2[1Y Return vs Nifty Z-Score])</f>
        <v>572</v>
      </c>
      <c r="AT618">
        <f>_xlfn.RANK.AVG(Table2[[#This Row],[6M Return vs Nifty Z-Score]],Table2[6M Return vs Nifty Z-Score])</f>
        <v>499</v>
      </c>
      <c r="AU618">
        <f>_xlfn.RANK.AVG(Table2[[#This Row],[Sharpe Ratio Z-Score]],Table2[Sharpe Ratio Z-Score])</f>
        <v>655</v>
      </c>
      <c r="AV618">
        <f>(Table2[[#This Row],[Rank 1Y]]+Table2[[#This Row],[Rank 6M]]+Table2[[#This Row],[Rank Sharpe]])/3</f>
        <v>575.33333333333337</v>
      </c>
    </row>
    <row r="619" spans="1:48" x14ac:dyDescent="0.3">
      <c r="A619" t="s">
        <v>1138</v>
      </c>
      <c r="B619" t="s">
        <v>1139</v>
      </c>
      <c r="C619" t="s">
        <v>3099</v>
      </c>
      <c r="D619" t="s">
        <v>228</v>
      </c>
      <c r="E619">
        <v>10602.056608409999</v>
      </c>
      <c r="F619">
        <v>542.65</v>
      </c>
      <c r="G619">
        <v>-1.9035007782989599</v>
      </c>
      <c r="H619">
        <f>(Table2[[#This Row],[1Y Return vs Nifty]]-AVERAGE(Table2[1Y Return vs Nifty]))/_xlfn.STDEV.P(Table2[1Y Return vs Nifty])</f>
        <v>-0.54203079609320515</v>
      </c>
      <c r="I619">
        <v>-7.3104672006889198</v>
      </c>
      <c r="J619">
        <f>(Table2[[#This Row],[1M Return vs Nifty]]-AVERAGE(Table2[1M Return vs Nifty]))/_xlfn.STDEV.P(Table2[1M Return vs Nifty])</f>
        <v>-0.66712266084071592</v>
      </c>
      <c r="K619">
        <v>-13.3111209092084</v>
      </c>
      <c r="L619">
        <f>(Table2[[#This Row],[6M Return vs Nifty]]-AVERAGE(Table2[6M Return vs Nifty]))/_xlfn.STDEV.P(Table2[6M Return vs Nifty])</f>
        <v>-0.71752490201775732</v>
      </c>
      <c r="M619">
        <v>2.4380563430684501</v>
      </c>
      <c r="N619">
        <f>(Table2[[#This Row],[1W Return vs Nifty]]-AVERAGE(Table2[1W Return vs Nifty]))/_xlfn.STDEV.P(Table2[1W Return vs Nifty])</f>
        <v>0.55926612500175155</v>
      </c>
      <c r="O619">
        <v>528.55999999999995</v>
      </c>
      <c r="P619">
        <v>550.03090163996501</v>
      </c>
      <c r="Q619">
        <v>548.82558662526196</v>
      </c>
      <c r="R619">
        <v>63.369481907951197</v>
      </c>
      <c r="S619" s="1">
        <f>(Table2[[#This Row],[Close Price]]-Table2[[#This Row],[20D EMA]])/Table2[[#This Row],[20D EMA]]</f>
        <v>2.6657333131527232E-2</v>
      </c>
      <c r="T619" s="1">
        <f>(Table2[[#This Row],[Close Price]]-Table2[[#This Row],[50D EMA]])/Table2[[#This Row],[50D EMA]]</f>
        <v>-1.3419067215965924E-2</v>
      </c>
      <c r="U619" s="1">
        <f>(Table2[[#This Row],[Close Price]]-Table2[[#This Row],[200D EMA]])/Table2[[#This Row],[200D EMA]]</f>
        <v>-1.1252366463516714E-2</v>
      </c>
      <c r="V619">
        <v>1.90616044476254</v>
      </c>
      <c r="W619">
        <v>542.70000000000005</v>
      </c>
      <c r="X619">
        <v>553.29999999999995</v>
      </c>
      <c r="Y619">
        <v>532.15</v>
      </c>
      <c r="Z619">
        <v>548</v>
      </c>
      <c r="AA619">
        <v>485.15</v>
      </c>
      <c r="AB619">
        <v>548</v>
      </c>
      <c r="AC619" s="1">
        <f>(Table2[[#This Row],[Close Price]]/Table2[[#This Row],[Day Low]])-1</f>
        <v>-9.2131932928118943E-5</v>
      </c>
      <c r="AD619" s="1">
        <f>(Table2[[#This Row],[Day High]]/Table2[[#This Row],[Close Price]])-1</f>
        <v>1.9625909886667348E-2</v>
      </c>
      <c r="AE619" s="1">
        <f>(Table2[[#This Row],[Close Price]]/Table2[[#This Row],[Current Week Low]])-1</f>
        <v>1.9731278774781646E-2</v>
      </c>
      <c r="AF619" s="1">
        <f>(Table2[[#This Row],[Current Week High]]/Table2[[#This Row],[Close Price]])-1</f>
        <v>9.8590251543353435E-3</v>
      </c>
      <c r="AG619" s="1">
        <f>(Table2[[#This Row],[Close Price]]/Table2[[#This Row],[Current Month Low]])-1</f>
        <v>0.11852004534680005</v>
      </c>
      <c r="AH619" s="1">
        <f>(Table2[[#This Row],[Current Month High]]/Table2[[#This Row],[Close Price]])-1</f>
        <v>9.8590251543353435E-3</v>
      </c>
      <c r="AI619">
        <v>30.728830738044699</v>
      </c>
      <c r="AJ619">
        <v>29.171625803380099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-0.11</v>
      </c>
      <c r="AM619" t="s">
        <v>3132</v>
      </c>
      <c r="AN619">
        <v>3.77</v>
      </c>
      <c r="AO619" t="s">
        <v>3133</v>
      </c>
      <c r="AP619">
        <v>-5.2049359314674998E-2</v>
      </c>
      <c r="AQ619">
        <f>(Table2[[#This Row],[Sharpe Ratio]]-AVERAGE(Table2[Sharpe Ratio]))/_xlfn.STDEV.P(Table2[Sharpe Ratio])</f>
        <v>-1.33569798108891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507</v>
      </c>
      <c r="AT619">
        <f>_xlfn.RANK.AVG(Table2[[#This Row],[6M Return vs Nifty Z-Score]],Table2[6M Return vs Nifty Z-Score])</f>
        <v>560</v>
      </c>
      <c r="AU619">
        <f>_xlfn.RANK.AVG(Table2[[#This Row],[Sharpe Ratio Z-Score]],Table2[Sharpe Ratio Z-Score])</f>
        <v>661</v>
      </c>
      <c r="AV619">
        <f>(Table2[[#This Row],[Rank 1Y]]+Table2[[#This Row],[Rank 6M]]+Table2[[#This Row],[Rank Sharpe]])/3</f>
        <v>576</v>
      </c>
    </row>
    <row r="620" spans="1:48" x14ac:dyDescent="0.3">
      <c r="A620" t="s">
        <v>919</v>
      </c>
      <c r="B620" t="s">
        <v>920</v>
      </c>
      <c r="C620" t="s">
        <v>3095</v>
      </c>
      <c r="D620" t="s">
        <v>133</v>
      </c>
      <c r="E620">
        <v>15980.59370005</v>
      </c>
      <c r="F620">
        <v>54.53</v>
      </c>
      <c r="G620">
        <v>-8.8000979142638407</v>
      </c>
      <c r="H620">
        <f>(Table2[[#This Row],[1Y Return vs Nifty]]-AVERAGE(Table2[1Y Return vs Nifty]))/_xlfn.STDEV.P(Table2[1Y Return vs Nifty])</f>
        <v>-0.64579078953971858</v>
      </c>
      <c r="I620">
        <v>-8.9958092225158595</v>
      </c>
      <c r="J620">
        <f>(Table2[[#This Row],[1M Return vs Nifty]]-AVERAGE(Table2[1M Return vs Nifty]))/_xlfn.STDEV.P(Table2[1M Return vs Nifty])</f>
        <v>-0.82804657432730377</v>
      </c>
      <c r="K620">
        <v>-18.6976375046996</v>
      </c>
      <c r="L620">
        <f>(Table2[[#This Row],[6M Return vs Nifty]]-AVERAGE(Table2[6M Return vs Nifty]))/_xlfn.STDEV.P(Table2[6M Return vs Nifty])</f>
        <v>-0.89292557625860736</v>
      </c>
      <c r="M620">
        <v>-2.40119269033229</v>
      </c>
      <c r="N620">
        <f>(Table2[[#This Row],[1W Return vs Nifty]]-AVERAGE(Table2[1W Return vs Nifty]))/_xlfn.STDEV.P(Table2[1W Return vs Nifty])</f>
        <v>-0.37659421062257536</v>
      </c>
      <c r="O620">
        <v>56.57</v>
      </c>
      <c r="P620">
        <v>57.9069239736667</v>
      </c>
      <c r="Q620">
        <v>56.005831488857098</v>
      </c>
      <c r="R620">
        <v>35.151831875999498</v>
      </c>
      <c r="S620" s="1">
        <f>(Table2[[#This Row],[Close Price]]-Table2[[#This Row],[20D EMA]])/Table2[[#This Row],[20D EMA]]</f>
        <v>-3.6061516704967281E-2</v>
      </c>
      <c r="T620" s="1">
        <f>(Table2[[#This Row],[Close Price]]-Table2[[#This Row],[50D EMA]])/Table2[[#This Row],[50D EMA]]</f>
        <v>-5.8316410921815887E-2</v>
      </c>
      <c r="U620" s="1">
        <f>(Table2[[#This Row],[Close Price]]-Table2[[#This Row],[200D EMA]])/Table2[[#This Row],[200D EMA]]</f>
        <v>-2.635138966110569E-2</v>
      </c>
      <c r="V620">
        <v>0.64659106511611997</v>
      </c>
      <c r="W620">
        <v>54.56</v>
      </c>
      <c r="X620">
        <v>55.37</v>
      </c>
      <c r="Y620">
        <v>53.55</v>
      </c>
      <c r="Z620">
        <v>55.15</v>
      </c>
      <c r="AA620">
        <v>53.55</v>
      </c>
      <c r="AB620">
        <v>59.59</v>
      </c>
      <c r="AC620" s="1">
        <f>(Table2[[#This Row],[Close Price]]/Table2[[#This Row],[Day Low]])-1</f>
        <v>-5.4985337243407262E-4</v>
      </c>
      <c r="AD620" s="1">
        <f>(Table2[[#This Row],[Day High]]/Table2[[#This Row],[Close Price]])-1</f>
        <v>1.5404364569961526E-2</v>
      </c>
      <c r="AE620" s="1">
        <f>(Table2[[#This Row],[Close Price]]/Table2[[#This Row],[Current Week Low]])-1</f>
        <v>1.8300653594771399E-2</v>
      </c>
      <c r="AF620" s="1">
        <f>(Table2[[#This Row],[Current Week High]]/Table2[[#This Row],[Close Price]])-1</f>
        <v>1.1369888134971529E-2</v>
      </c>
      <c r="AG620" s="1">
        <f>(Table2[[#This Row],[Close Price]]/Table2[[#This Row],[Current Month Low]])-1</f>
        <v>1.8300653594771399E-2</v>
      </c>
      <c r="AH620" s="1">
        <f>(Table2[[#This Row],[Current Month High]]/Table2[[#This Row],[Close Price]])-1</f>
        <v>9.2792958004768167E-2</v>
      </c>
      <c r="AI620">
        <v>35.154960572162103</v>
      </c>
      <c r="AJ620">
        <v>39.284802043422701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-0.08</v>
      </c>
      <c r="AM620" t="s">
        <v>3132</v>
      </c>
      <c r="AN620">
        <v>-2.87</v>
      </c>
      <c r="AO620" t="s">
        <v>3132</v>
      </c>
      <c r="AQ620">
        <f>(Table2[[#This Row],[Sharpe Ratio]]-AVERAGE(Table2[Sharpe Ratio]))/_xlfn.STDEV.P(Table2[Sharpe Ratio])</f>
        <v>-0.74145031068490286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553</v>
      </c>
      <c r="AT620">
        <f>_xlfn.RANK.AVG(Table2[[#This Row],[6M Return vs Nifty Z-Score]],Table2[6M Return vs Nifty Z-Score])</f>
        <v>625</v>
      </c>
      <c r="AU620">
        <f>_xlfn.RANK.AVG(Table2[[#This Row],[Sharpe Ratio Z-Score]],Table2[Sharpe Ratio Z-Score])</f>
        <v>550.5</v>
      </c>
      <c r="AV620">
        <f>(Table2[[#This Row],[Rank 1Y]]+Table2[[#This Row],[Rank 6M]]+Table2[[#This Row],[Rank Sharpe]])/3</f>
        <v>576.16666666666663</v>
      </c>
    </row>
    <row r="621" spans="1:48" x14ac:dyDescent="0.3">
      <c r="A621" t="s">
        <v>569</v>
      </c>
      <c r="B621" t="s">
        <v>570</v>
      </c>
      <c r="C621" t="s">
        <v>3092</v>
      </c>
      <c r="D621" t="s">
        <v>54</v>
      </c>
      <c r="E621">
        <v>33575.577388785001</v>
      </c>
      <c r="F621">
        <v>2026.45</v>
      </c>
      <c r="G621">
        <v>1.1146772974916399</v>
      </c>
      <c r="H621">
        <f>(Table2[[#This Row],[1Y Return vs Nifty]]-AVERAGE(Table2[1Y Return vs Nifty]))/_xlfn.STDEV.P(Table2[1Y Return vs Nifty])</f>
        <v>-0.49662200517930333</v>
      </c>
      <c r="I621">
        <v>-1.40203233904674</v>
      </c>
      <c r="J621">
        <f>(Table2[[#This Row],[1M Return vs Nifty]]-AVERAGE(Table2[1M Return vs Nifty]))/_xlfn.STDEV.P(Table2[1M Return vs Nifty])</f>
        <v>-0.10295915681477692</v>
      </c>
      <c r="K621">
        <v>-11.1134344413704</v>
      </c>
      <c r="L621">
        <f>(Table2[[#This Row],[6M Return vs Nifty]]-AVERAGE(Table2[6M Return vs Nifty]))/_xlfn.STDEV.P(Table2[6M Return vs Nifty])</f>
        <v>-0.6459618275530018</v>
      </c>
      <c r="M621">
        <v>-1.4353879211502401</v>
      </c>
      <c r="N621">
        <f>(Table2[[#This Row],[1W Return vs Nifty]]-AVERAGE(Table2[1W Return vs Nifty]))/_xlfn.STDEV.P(Table2[1W Return vs Nifty])</f>
        <v>-0.18981763243951166</v>
      </c>
      <c r="O621">
        <v>2032.44</v>
      </c>
      <c r="P621">
        <v>1956.2070065381799</v>
      </c>
      <c r="Q621">
        <v>1822.57250697936</v>
      </c>
      <c r="R621">
        <v>46.581683893763099</v>
      </c>
      <c r="S621" s="1">
        <f>(Table2[[#This Row],[Close Price]]-Table2[[#This Row],[20D EMA]])/Table2[[#This Row],[20D EMA]]</f>
        <v>-2.9471964732046252E-3</v>
      </c>
      <c r="T621" s="1">
        <f>(Table2[[#This Row],[Close Price]]-Table2[[#This Row],[50D EMA]])/Table2[[#This Row],[50D EMA]]</f>
        <v>3.5907750676205927E-2</v>
      </c>
      <c r="U621" s="1">
        <f>(Table2[[#This Row],[Close Price]]-Table2[[#This Row],[200D EMA]])/Table2[[#This Row],[200D EMA]]</f>
        <v>0.11186248680911813</v>
      </c>
      <c r="V621">
        <v>1.4952272073183299</v>
      </c>
      <c r="W621">
        <v>2000.05</v>
      </c>
      <c r="X621">
        <v>2070</v>
      </c>
      <c r="Y621">
        <v>2021</v>
      </c>
      <c r="Z621">
        <v>2085</v>
      </c>
      <c r="AA621">
        <v>1911.05</v>
      </c>
      <c r="AB621">
        <v>2220.9499999999998</v>
      </c>
      <c r="AC621" s="1">
        <f>(Table2[[#This Row],[Close Price]]/Table2[[#This Row],[Day Low]])-1</f>
        <v>1.3199670008249731E-2</v>
      </c>
      <c r="AD621" s="1">
        <f>(Table2[[#This Row],[Day High]]/Table2[[#This Row],[Close Price]])-1</f>
        <v>2.1490784376619221E-2</v>
      </c>
      <c r="AE621" s="1">
        <f>(Table2[[#This Row],[Close Price]]/Table2[[#This Row],[Current Week Low]])-1</f>
        <v>2.6966848095002494E-3</v>
      </c>
      <c r="AF621" s="1">
        <f>(Table2[[#This Row],[Current Week High]]/Table2[[#This Row],[Close Price]])-1</f>
        <v>2.8892891509783025E-2</v>
      </c>
      <c r="AG621" s="1">
        <f>(Table2[[#This Row],[Close Price]]/Table2[[#This Row],[Current Month Low]])-1</f>
        <v>6.0385651866774914E-2</v>
      </c>
      <c r="AH621" s="1">
        <f>(Table2[[#This Row],[Current Month High]]/Table2[[#This Row],[Close Price]])-1</f>
        <v>9.5980655826691796E-2</v>
      </c>
      <c r="AI621">
        <v>9.5980655826691699</v>
      </c>
      <c r="AJ621">
        <v>37.381783668350202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-0.06</v>
      </c>
      <c r="AM621" t="s">
        <v>3132</v>
      </c>
      <c r="AN621">
        <v>1.65</v>
      </c>
      <c r="AO621" t="s">
        <v>3133</v>
      </c>
      <c r="AP621">
        <v>-0.107634373936687</v>
      </c>
      <c r="AQ621">
        <f>(Table2[[#This Row],[Sharpe Ratio]]-AVERAGE(Table2[Sharpe Ratio]))/_xlfn.STDEV.P(Table2[Sharpe Ratio])</f>
        <v>-1.970312237314545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-3.4056728593011387</v>
      </c>
      <c r="AS621">
        <f>_xlfn.RANK.AVG(Table2[[#This Row],[1Y Return vs Nifty Z-Score]],Table2[1Y Return vs Nifty Z-Score])</f>
        <v>482</v>
      </c>
      <c r="AT621">
        <f>_xlfn.RANK.AVG(Table2[[#This Row],[6M Return vs Nifty Z-Score]],Table2[6M Return vs Nifty Z-Score])</f>
        <v>527</v>
      </c>
      <c r="AU621">
        <f>_xlfn.RANK.AVG(Table2[[#This Row],[Sharpe Ratio Z-Score]],Table2[Sharpe Ratio Z-Score])</f>
        <v>721</v>
      </c>
      <c r="AV621">
        <f>(Table2[[#This Row],[Rank 1Y]]+Table2[[#This Row],[Rank 6M]]+Table2[[#This Row],[Rank Sharpe]])/3</f>
        <v>576.66666666666663</v>
      </c>
    </row>
    <row r="622" spans="1:48" x14ac:dyDescent="0.3">
      <c r="A622" t="s">
        <v>2216</v>
      </c>
      <c r="B622" t="s">
        <v>2217</v>
      </c>
      <c r="C622" t="s">
        <v>3104</v>
      </c>
      <c r="D622" t="s">
        <v>1866</v>
      </c>
      <c r="E622">
        <v>2472.5080300039999</v>
      </c>
      <c r="F622">
        <v>51.86</v>
      </c>
      <c r="G622">
        <v>-2.8614658392681398</v>
      </c>
      <c r="H622">
        <f>(Table2[[#This Row],[1Y Return vs Nifty]]-AVERAGE(Table2[1Y Return vs Nifty]))/_xlfn.STDEV.P(Table2[1Y Return vs Nifty])</f>
        <v>-0.55644347621479739</v>
      </c>
      <c r="I622">
        <v>-2.6792672579503098</v>
      </c>
      <c r="J622">
        <f>(Table2[[#This Row],[1M Return vs Nifty]]-AVERAGE(Table2[1M Return vs Nifty]))/_xlfn.STDEV.P(Table2[1M Return vs Nifty])</f>
        <v>-0.22491519833617746</v>
      </c>
      <c r="K622">
        <v>-18.599447852017999</v>
      </c>
      <c r="L622">
        <f>(Table2[[#This Row],[6M Return vs Nifty]]-AVERAGE(Table2[6M Return vs Nifty]))/_xlfn.STDEV.P(Table2[6M Return vs Nifty])</f>
        <v>-0.88972823508671828</v>
      </c>
      <c r="M622">
        <v>-3.1889722888244298</v>
      </c>
      <c r="N622">
        <f>(Table2[[#This Row],[1W Return vs Nifty]]-AVERAGE(Table2[1W Return vs Nifty]))/_xlfn.STDEV.P(Table2[1W Return vs Nifty])</f>
        <v>-0.52894257590700344</v>
      </c>
      <c r="O622">
        <v>53.48</v>
      </c>
      <c r="P622">
        <v>53.4346743123576</v>
      </c>
      <c r="Q622">
        <v>51.815486344499902</v>
      </c>
      <c r="R622">
        <v>40.789166959091098</v>
      </c>
      <c r="S622" s="1">
        <f>(Table2[[#This Row],[Close Price]]-Table2[[#This Row],[20D EMA]])/Table2[[#This Row],[20D EMA]]</f>
        <v>-3.02916978309648E-2</v>
      </c>
      <c r="T622" s="1">
        <f>(Table2[[#This Row],[Close Price]]-Table2[[#This Row],[50D EMA]])/Table2[[#This Row],[50D EMA]]</f>
        <v>-2.9469147751377482E-2</v>
      </c>
      <c r="U622" s="1">
        <f>(Table2[[#This Row],[Close Price]]-Table2[[#This Row],[200D EMA]])/Table2[[#This Row],[200D EMA]]</f>
        <v>8.5908014457577585E-4</v>
      </c>
      <c r="V622">
        <v>1.1154279354077401</v>
      </c>
      <c r="W622">
        <v>51.72</v>
      </c>
      <c r="X622">
        <v>52.29</v>
      </c>
      <c r="Y622">
        <v>51.29</v>
      </c>
      <c r="Z622">
        <v>52.63</v>
      </c>
      <c r="AA622">
        <v>50.15</v>
      </c>
      <c r="AB622">
        <v>58.14</v>
      </c>
      <c r="AC622" s="1">
        <f>(Table2[[#This Row],[Close Price]]/Table2[[#This Row],[Day Low]])-1</f>
        <v>2.7068832173240409E-3</v>
      </c>
      <c r="AD622" s="1">
        <f>(Table2[[#This Row],[Day High]]/Table2[[#This Row],[Close Price]])-1</f>
        <v>8.2915541843424645E-3</v>
      </c>
      <c r="AE622" s="1">
        <f>(Table2[[#This Row],[Close Price]]/Table2[[#This Row],[Current Week Low]])-1</f>
        <v>1.1113277441996416E-2</v>
      </c>
      <c r="AF622" s="1">
        <f>(Table2[[#This Row],[Current Week High]]/Table2[[#This Row],[Close Price]])-1</f>
        <v>1.4847666795217984E-2</v>
      </c>
      <c r="AG622" s="1">
        <f>(Table2[[#This Row],[Close Price]]/Table2[[#This Row],[Current Month Low]])-1</f>
        <v>3.4097706879361978E-2</v>
      </c>
      <c r="AH622" s="1">
        <f>(Table2[[#This Row],[Current Month High]]/Table2[[#This Row],[Close Price]])-1</f>
        <v>0.12109525645969921</v>
      </c>
      <c r="AI622">
        <v>33.821827998457302</v>
      </c>
      <c r="AJ622">
        <v>27.420147420147401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-7.0000000000000007E-2</v>
      </c>
      <c r="AM622" t="s">
        <v>3132</v>
      </c>
      <c r="AN622">
        <v>-4.49</v>
      </c>
      <c r="AO622" t="s">
        <v>3132</v>
      </c>
      <c r="AP622">
        <v>-9.882011967719E-3</v>
      </c>
      <c r="AQ622">
        <f>(Table2[[#This Row],[Sharpe Ratio]]-AVERAGE(Table2[Sharpe Ratio]))/_xlfn.STDEV.P(Table2[Sharpe Ratio])</f>
        <v>-0.85427326697181838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-3.0543027525165147</v>
      </c>
      <c r="AS622">
        <f>_xlfn.RANK.AVG(Table2[[#This Row],[1Y Return vs Nifty Z-Score]],Table2[1Y Return vs Nifty Z-Score])</f>
        <v>510</v>
      </c>
      <c r="AT622">
        <f>_xlfn.RANK.AVG(Table2[[#This Row],[6M Return vs Nifty Z-Score]],Table2[6M Return vs Nifty Z-Score])</f>
        <v>623</v>
      </c>
      <c r="AU622">
        <f>_xlfn.RANK.AVG(Table2[[#This Row],[Sharpe Ratio Z-Score]],Table2[Sharpe Ratio Z-Score])</f>
        <v>599</v>
      </c>
      <c r="AV622">
        <f>(Table2[[#This Row],[Rank 1Y]]+Table2[[#This Row],[Rank 6M]]+Table2[[#This Row],[Rank Sharpe]])/3</f>
        <v>577.33333333333337</v>
      </c>
    </row>
    <row r="623" spans="1:48" x14ac:dyDescent="0.3">
      <c r="A623" t="s">
        <v>122</v>
      </c>
      <c r="B623" t="s">
        <v>123</v>
      </c>
      <c r="C623" t="s">
        <v>3090</v>
      </c>
      <c r="D623" t="s">
        <v>124</v>
      </c>
      <c r="E623">
        <v>238445.70723959999</v>
      </c>
      <c r="F623">
        <v>2473.1</v>
      </c>
      <c r="G623">
        <v>-12.3876729925693</v>
      </c>
      <c r="H623">
        <f>(Table2[[#This Row],[1Y Return vs Nifty]]-AVERAGE(Table2[1Y Return vs Nifty]))/_xlfn.STDEV.P(Table2[1Y Return vs Nifty])</f>
        <v>-0.6997662152859363</v>
      </c>
      <c r="I623">
        <v>-3.0321748766473999</v>
      </c>
      <c r="J623">
        <f>(Table2[[#This Row],[1M Return vs Nifty]]-AVERAGE(Table2[1M Return vs Nifty]))/_xlfn.STDEV.P(Table2[1M Return vs Nifty])</f>
        <v>-0.25861237930268866</v>
      </c>
      <c r="K623">
        <v>-12.062540489842601</v>
      </c>
      <c r="L623">
        <f>(Table2[[#This Row],[6M Return vs Nifty]]-AVERAGE(Table2[6M Return vs Nifty]))/_xlfn.STDEV.P(Table2[6M Return vs Nifty])</f>
        <v>-0.67686748576028199</v>
      </c>
      <c r="M623">
        <v>-0.229644058486212</v>
      </c>
      <c r="N623">
        <f>(Table2[[#This Row],[1W Return vs Nifty]]-AVERAGE(Table2[1W Return vs Nifty]))/_xlfn.STDEV.P(Table2[1W Return vs Nifty])</f>
        <v>4.3360666135618869E-2</v>
      </c>
      <c r="O623">
        <v>2513.5700000000002</v>
      </c>
      <c r="P623">
        <v>2523.52792327621</v>
      </c>
      <c r="Q623">
        <v>2470.4029704327199</v>
      </c>
      <c r="R623">
        <v>36.901229542783497</v>
      </c>
      <c r="S623" s="1">
        <f>(Table2[[#This Row],[Close Price]]-Table2[[#This Row],[20D EMA]])/Table2[[#This Row],[20D EMA]]</f>
        <v>-1.610060591111457E-2</v>
      </c>
      <c r="T623" s="1">
        <f>(Table2[[#This Row],[Close Price]]-Table2[[#This Row],[50D EMA]])/Table2[[#This Row],[50D EMA]]</f>
        <v>-1.9983104926669978E-2</v>
      </c>
      <c r="U623" s="1">
        <f>(Table2[[#This Row],[Close Price]]-Table2[[#This Row],[200D EMA]])/Table2[[#This Row],[200D EMA]]</f>
        <v>1.0917366921751851E-3</v>
      </c>
      <c r="V623">
        <v>1.1144130827225101</v>
      </c>
      <c r="W623">
        <v>2473.5</v>
      </c>
      <c r="X623">
        <v>2488.35</v>
      </c>
      <c r="Y623">
        <v>2468.35</v>
      </c>
      <c r="Z623">
        <v>2509.9499999999998</v>
      </c>
      <c r="AA623">
        <v>2456.35</v>
      </c>
      <c r="AB623">
        <v>2528.9499999999998</v>
      </c>
      <c r="AC623" s="1">
        <f>(Table2[[#This Row],[Close Price]]/Table2[[#This Row],[Day Low]])-1</f>
        <v>-1.6171417020416357E-4</v>
      </c>
      <c r="AD623" s="1">
        <f>(Table2[[#This Row],[Day High]]/Table2[[#This Row],[Close Price]])-1</f>
        <v>6.1663499251951581E-3</v>
      </c>
      <c r="AE623" s="1">
        <f>(Table2[[#This Row],[Close Price]]/Table2[[#This Row],[Current Week Low]])-1</f>
        <v>1.9243624283429295E-3</v>
      </c>
      <c r="AF623" s="1">
        <f>(Table2[[#This Row],[Current Week High]]/Table2[[#This Row],[Close Price]])-1</f>
        <v>1.4900327524159929E-2</v>
      </c>
      <c r="AG623" s="1">
        <f>(Table2[[#This Row],[Close Price]]/Table2[[#This Row],[Current Month Low]])-1</f>
        <v>6.8190608015958887E-3</v>
      </c>
      <c r="AH623" s="1">
        <f>(Table2[[#This Row],[Current Month High]]/Table2[[#This Row],[Close Price]])-1</f>
        <v>2.2582993004730767E-2</v>
      </c>
      <c r="AI623">
        <v>11.976871133395299</v>
      </c>
      <c r="AJ623">
        <v>15.2960372960373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-0.09</v>
      </c>
      <c r="AM623" t="s">
        <v>3132</v>
      </c>
      <c r="AN623">
        <v>-0.3</v>
      </c>
      <c r="AO623" t="s">
        <v>3132</v>
      </c>
      <c r="AP623">
        <v>-2.6585159611076999E-2</v>
      </c>
      <c r="AQ623">
        <f>(Table2[[#This Row],[Sharpe Ratio]]-AVERAGE(Table2[Sharpe Ratio]))/_xlfn.STDEV.P(Table2[Sharpe Ratio])</f>
        <v>-1.0449731469736294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582</v>
      </c>
      <c r="AT623">
        <f>_xlfn.RANK.AVG(Table2[[#This Row],[6M Return vs Nifty Z-Score]],Table2[6M Return vs Nifty Z-Score])</f>
        <v>538</v>
      </c>
      <c r="AU623">
        <f>_xlfn.RANK.AVG(Table2[[#This Row],[Sharpe Ratio Z-Score]],Table2[Sharpe Ratio Z-Score])</f>
        <v>616</v>
      </c>
      <c r="AV623">
        <f>(Table2[[#This Row],[Rank 1Y]]+Table2[[#This Row],[Rank 6M]]+Table2[[#This Row],[Rank Sharpe]])/3</f>
        <v>578.66666666666663</v>
      </c>
    </row>
    <row r="624" spans="1:48" x14ac:dyDescent="0.3">
      <c r="A624" t="s">
        <v>735</v>
      </c>
      <c r="B624" t="s">
        <v>736</v>
      </c>
      <c r="C624" t="s">
        <v>3088</v>
      </c>
      <c r="D624" t="s">
        <v>419</v>
      </c>
      <c r="E624">
        <v>22190.1971538</v>
      </c>
      <c r="F624">
        <v>989</v>
      </c>
      <c r="G624">
        <v>-28.852914925749399</v>
      </c>
      <c r="H624">
        <f>(Table2[[#This Row],[1Y Return vs Nifty]]-AVERAGE(Table2[1Y Return vs Nifty]))/_xlfn.STDEV.P(Table2[1Y Return vs Nifty])</f>
        <v>-0.94748742639927841</v>
      </c>
      <c r="I624">
        <v>3.9436207414558999</v>
      </c>
      <c r="J624">
        <f>(Table2[[#This Row],[1M Return vs Nifty]]-AVERAGE(Table2[1M Return vs Nifty]))/_xlfn.STDEV.P(Table2[1M Return vs Nifty])</f>
        <v>0.40746745257077732</v>
      </c>
      <c r="K624">
        <v>2.42630657376499</v>
      </c>
      <c r="L624">
        <f>(Table2[[#This Row],[6M Return vs Nifty]]-AVERAGE(Table2[6M Return vs Nifty]))/_xlfn.STDEV.P(Table2[6M Return vs Nifty])</f>
        <v>-0.20506841137209958</v>
      </c>
      <c r="M624">
        <v>-5.0327002988981198</v>
      </c>
      <c r="N624">
        <f>(Table2[[#This Row],[1W Return vs Nifty]]-AVERAGE(Table2[1W Return vs Nifty]))/_xlfn.STDEV.P(Table2[1W Return vs Nifty])</f>
        <v>-0.88550036047197256</v>
      </c>
      <c r="O624">
        <v>973.02</v>
      </c>
      <c r="P624">
        <v>937.46460076941003</v>
      </c>
      <c r="Q624">
        <v>916.81546882275904</v>
      </c>
      <c r="R624">
        <v>53.292387897672199</v>
      </c>
      <c r="S624" s="1">
        <f>(Table2[[#This Row],[Close Price]]-Table2[[#This Row],[20D EMA]])/Table2[[#This Row],[20D EMA]]</f>
        <v>1.6423095105958786E-2</v>
      </c>
      <c r="T624" s="1">
        <f>(Table2[[#This Row],[Close Price]]-Table2[[#This Row],[50D EMA]])/Table2[[#This Row],[50D EMA]]</f>
        <v>5.4973168254345887E-2</v>
      </c>
      <c r="U624" s="1">
        <f>(Table2[[#This Row],[Close Price]]-Table2[[#This Row],[200D EMA]])/Table2[[#This Row],[200D EMA]]</f>
        <v>7.873398042675897E-2</v>
      </c>
      <c r="V624">
        <v>1.2348243369266101</v>
      </c>
      <c r="W624">
        <v>977.45</v>
      </c>
      <c r="X624">
        <v>1010.05</v>
      </c>
      <c r="Y624">
        <v>961.05</v>
      </c>
      <c r="Z624">
        <v>1012.6</v>
      </c>
      <c r="AA624">
        <v>937.3</v>
      </c>
      <c r="AB624">
        <v>1064</v>
      </c>
      <c r="AC624" s="1">
        <f>(Table2[[#This Row],[Close Price]]/Table2[[#This Row],[Day Low]])-1</f>
        <v>1.1816461200061301E-2</v>
      </c>
      <c r="AD624" s="1">
        <f>(Table2[[#This Row],[Day High]]/Table2[[#This Row],[Close Price]])-1</f>
        <v>2.1284125379170904E-2</v>
      </c>
      <c r="AE624" s="1">
        <f>(Table2[[#This Row],[Close Price]]/Table2[[#This Row],[Current Week Low]])-1</f>
        <v>2.9082774049216997E-2</v>
      </c>
      <c r="AF624" s="1">
        <f>(Table2[[#This Row],[Current Week High]]/Table2[[#This Row],[Close Price]])-1</f>
        <v>2.3862487360970741E-2</v>
      </c>
      <c r="AG624" s="1">
        <f>(Table2[[#This Row],[Close Price]]/Table2[[#This Row],[Current Month Low]])-1</f>
        <v>5.5158433799210593E-2</v>
      </c>
      <c r="AH624" s="1">
        <f>(Table2[[#This Row],[Current Month High]]/Table2[[#This Row],[Close Price]])-1</f>
        <v>7.5834175935288073E-2</v>
      </c>
      <c r="AI624">
        <v>15.262891809909</v>
      </c>
      <c r="AJ624">
        <v>34.265544393157697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0.14000000000000001</v>
      </c>
      <c r="AM624" t="s">
        <v>3133</v>
      </c>
      <c r="AN624">
        <v>5.36</v>
      </c>
      <c r="AO624" t="s">
        <v>3133</v>
      </c>
      <c r="AP624">
        <v>-9.1852155035565E-2</v>
      </c>
      <c r="AQ624">
        <f>(Table2[[#This Row],[Sharpe Ratio]]-AVERAGE(Table2[Sharpe Ratio]))/_xlfn.STDEV.P(Table2[Sharpe Ratio])</f>
        <v>-1.7901266031533654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-3.4207153488259388</v>
      </c>
      <c r="AS624">
        <f>_xlfn.RANK.AVG(Table2[[#This Row],[1Y Return vs Nifty Z-Score]],Table2[1Y Return vs Nifty Z-Score])</f>
        <v>650</v>
      </c>
      <c r="AT624">
        <f>_xlfn.RANK.AVG(Table2[[#This Row],[6M Return vs Nifty Z-Score]],Table2[6M Return vs Nifty Z-Score])</f>
        <v>375</v>
      </c>
      <c r="AU624">
        <f>_xlfn.RANK.AVG(Table2[[#This Row],[Sharpe Ratio Z-Score]],Table2[Sharpe Ratio Z-Score])</f>
        <v>714</v>
      </c>
      <c r="AV624">
        <f>(Table2[[#This Row],[Rank 1Y]]+Table2[[#This Row],[Rank 6M]]+Table2[[#This Row],[Rank Sharpe]])/3</f>
        <v>579.66666666666663</v>
      </c>
    </row>
    <row r="625" spans="1:48" x14ac:dyDescent="0.3">
      <c r="A625" t="s">
        <v>1394</v>
      </c>
      <c r="B625" t="s">
        <v>1395</v>
      </c>
      <c r="C625" t="s">
        <v>3102</v>
      </c>
      <c r="D625" t="s">
        <v>539</v>
      </c>
      <c r="E625">
        <v>7723.0497837749999</v>
      </c>
      <c r="F625">
        <v>279.25</v>
      </c>
      <c r="G625">
        <v>-18.1194951943137</v>
      </c>
      <c r="H625">
        <f>(Table2[[#This Row],[1Y Return vs Nifty]]-AVERAGE(Table2[1Y Return vs Nifty]))/_xlfn.STDEV.P(Table2[1Y Return vs Nifty])</f>
        <v>-0.78600205339051665</v>
      </c>
      <c r="I625">
        <v>-1.41469664268533</v>
      </c>
      <c r="J625">
        <f>(Table2[[#This Row],[1M Return vs Nifty]]-AVERAGE(Table2[1M Return vs Nifty]))/_xlfn.STDEV.P(Table2[1M Return vs Nifty])</f>
        <v>-0.10416840056275822</v>
      </c>
      <c r="K625">
        <v>-3.2527790972527599</v>
      </c>
      <c r="L625">
        <f>(Table2[[#This Row],[6M Return vs Nifty]]-AVERAGE(Table2[6M Return vs Nifty]))/_xlfn.STDEV.P(Table2[6M Return vs Nifty])</f>
        <v>-0.3899959871270624</v>
      </c>
      <c r="M625">
        <v>6.7709012922723097</v>
      </c>
      <c r="N625">
        <f>(Table2[[#This Row],[1W Return vs Nifty]]-AVERAGE(Table2[1W Return vs Nifty]))/_xlfn.STDEV.P(Table2[1W Return vs Nifty])</f>
        <v>1.3971931877304331</v>
      </c>
      <c r="O625">
        <v>260.97000000000003</v>
      </c>
      <c r="P625">
        <v>258.09689200634102</v>
      </c>
      <c r="Q625">
        <v>260.25185480903599</v>
      </c>
      <c r="R625">
        <v>71.317939435874393</v>
      </c>
      <c r="S625" s="1">
        <f>(Table2[[#This Row],[Close Price]]-Table2[[#This Row],[20D EMA]])/Table2[[#This Row],[20D EMA]]</f>
        <v>7.0046365482622414E-2</v>
      </c>
      <c r="T625" s="1">
        <f>(Table2[[#This Row],[Close Price]]-Table2[[#This Row],[50D EMA]])/Table2[[#This Row],[50D EMA]]</f>
        <v>8.1958011308169029E-2</v>
      </c>
      <c r="U625" s="1">
        <f>(Table2[[#This Row],[Close Price]]-Table2[[#This Row],[200D EMA]])/Table2[[#This Row],[200D EMA]]</f>
        <v>7.2999077009092625E-2</v>
      </c>
      <c r="V625">
        <v>1.9020265124260101</v>
      </c>
      <c r="W625">
        <v>274.55</v>
      </c>
      <c r="X625">
        <v>285.89999999999998</v>
      </c>
      <c r="Y625">
        <v>261.7</v>
      </c>
      <c r="Z625">
        <v>287.89999999999998</v>
      </c>
      <c r="AA625">
        <v>240.05</v>
      </c>
      <c r="AB625">
        <v>287.89999999999998</v>
      </c>
      <c r="AC625" s="1">
        <f>(Table2[[#This Row],[Close Price]]/Table2[[#This Row],[Day Low]])-1</f>
        <v>1.7118921872154358E-2</v>
      </c>
      <c r="AD625" s="1">
        <f>(Table2[[#This Row],[Day High]]/Table2[[#This Row],[Close Price]])-1</f>
        <v>2.3813786929274716E-2</v>
      </c>
      <c r="AE625" s="1">
        <f>(Table2[[#This Row],[Close Price]]/Table2[[#This Row],[Current Week Low]])-1</f>
        <v>6.7061520825372645E-2</v>
      </c>
      <c r="AF625" s="1">
        <f>(Table2[[#This Row],[Current Week High]]/Table2[[#This Row],[Close Price]])-1</f>
        <v>3.0975828111011516E-2</v>
      </c>
      <c r="AG625" s="1">
        <f>(Table2[[#This Row],[Close Price]]/Table2[[#This Row],[Current Month Low]])-1</f>
        <v>0.16329931264319919</v>
      </c>
      <c r="AH625" s="1">
        <f>(Table2[[#This Row],[Current Month High]]/Table2[[#This Row],[Close Price]])-1</f>
        <v>3.0975828111011516E-2</v>
      </c>
      <c r="AI625">
        <v>14.932855863921199</v>
      </c>
      <c r="AJ625">
        <v>26.931818181818102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7.0000000000000007E-2</v>
      </c>
      <c r="AM625" t="s">
        <v>3133</v>
      </c>
      <c r="AN625">
        <v>2.63</v>
      </c>
      <c r="AO625" t="s">
        <v>3133</v>
      </c>
      <c r="AP625">
        <v>-6.4023080840052995E-2</v>
      </c>
      <c r="AQ625">
        <f>(Table2[[#This Row],[Sharpe Ratio]]-AVERAGE(Table2[Sharpe Ratio]))/_xlfn.STDEV.P(Table2[Sharpe Ratio])</f>
        <v>-1.4724019908252233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611</v>
      </c>
      <c r="AT625">
        <f>_xlfn.RANK.AVG(Table2[[#This Row],[6M Return vs Nifty Z-Score]],Table2[6M Return vs Nifty Z-Score])</f>
        <v>448</v>
      </c>
      <c r="AU625">
        <f>_xlfn.RANK.AVG(Table2[[#This Row],[Sharpe Ratio Z-Score]],Table2[Sharpe Ratio Z-Score])</f>
        <v>683</v>
      </c>
      <c r="AV625">
        <f>(Table2[[#This Row],[Rank 1Y]]+Table2[[#This Row],[Rank 6M]]+Table2[[#This Row],[Rank Sharpe]])/3</f>
        <v>580.66666666666663</v>
      </c>
    </row>
    <row r="626" spans="1:48" x14ac:dyDescent="0.3">
      <c r="A626" t="s">
        <v>575</v>
      </c>
      <c r="B626" t="s">
        <v>576</v>
      </c>
      <c r="C626" t="s">
        <v>3088</v>
      </c>
      <c r="D626" t="s">
        <v>577</v>
      </c>
      <c r="E626">
        <v>32742.664671400002</v>
      </c>
      <c r="F626">
        <v>514.6</v>
      </c>
      <c r="G626">
        <v>-65.743216474075993</v>
      </c>
      <c r="H626">
        <f>(Table2[[#This Row],[1Y Return vs Nifty]]-AVERAGE(Table2[1Y Return vs Nifty]))/_xlfn.STDEV.P(Table2[1Y Return vs Nifty])</f>
        <v>-1.5025057015618379</v>
      </c>
      <c r="I626">
        <v>7.7858054387896596</v>
      </c>
      <c r="J626">
        <f>(Table2[[#This Row],[1M Return vs Nifty]]-AVERAGE(Table2[1M Return vs Nifty]))/_xlfn.STDEV.P(Table2[1M Return vs Nifty])</f>
        <v>0.77433624823694303</v>
      </c>
      <c r="K626">
        <v>9.2514630395558601</v>
      </c>
      <c r="L626">
        <f>(Table2[[#This Row],[6M Return vs Nifty]]-AVERAGE(Table2[6M Return vs Nifty]))/_xlfn.STDEV.P(Table2[6M Return vs Nifty])</f>
        <v>1.7178568596565722E-2</v>
      </c>
      <c r="M626">
        <v>-1.32867386890913</v>
      </c>
      <c r="N626">
        <f>(Table2[[#This Row],[1W Return vs Nifty]]-AVERAGE(Table2[1W Return vs Nifty]))/_xlfn.STDEV.P(Table2[1W Return vs Nifty])</f>
        <v>-0.1691802467507626</v>
      </c>
      <c r="O626">
        <v>487.24</v>
      </c>
      <c r="P626">
        <v>453.89523400808997</v>
      </c>
      <c r="Q626">
        <v>514.11864664797702</v>
      </c>
      <c r="R626">
        <v>63.432215029997899</v>
      </c>
      <c r="S626" s="1">
        <f>(Table2[[#This Row],[Close Price]]-Table2[[#This Row],[20D EMA]])/Table2[[#This Row],[20D EMA]]</f>
        <v>5.6153025203185318E-2</v>
      </c>
      <c r="T626" s="1">
        <f>(Table2[[#This Row],[Close Price]]-Table2[[#This Row],[50D EMA]])/Table2[[#This Row],[50D EMA]]</f>
        <v>0.13374180084655413</v>
      </c>
      <c r="U626" s="1">
        <f>(Table2[[#This Row],[Close Price]]-Table2[[#This Row],[200D EMA]])/Table2[[#This Row],[200D EMA]]</f>
        <v>9.3626900164271785E-4</v>
      </c>
      <c r="V626">
        <v>1.2343176294060201</v>
      </c>
      <c r="W626">
        <v>511.05</v>
      </c>
      <c r="X626">
        <v>519.70000000000005</v>
      </c>
      <c r="Y626">
        <v>499.45</v>
      </c>
      <c r="Z626">
        <v>527</v>
      </c>
      <c r="AA626">
        <v>481.65</v>
      </c>
      <c r="AB626">
        <v>542.6</v>
      </c>
      <c r="AC626" s="1">
        <f>(Table2[[#This Row],[Close Price]]/Table2[[#This Row],[Day Low]])-1</f>
        <v>6.9464827316310096E-3</v>
      </c>
      <c r="AD626" s="1">
        <f>(Table2[[#This Row],[Day High]]/Table2[[#This Row],[Close Price]])-1</f>
        <v>9.9106101826662574E-3</v>
      </c>
      <c r="AE626" s="1">
        <f>(Table2[[#This Row],[Close Price]]/Table2[[#This Row],[Current Week Low]])-1</f>
        <v>3.0333366703373832E-2</v>
      </c>
      <c r="AF626" s="1">
        <f>(Table2[[#This Row],[Current Week High]]/Table2[[#This Row],[Close Price]])-1</f>
        <v>2.409638554216853E-2</v>
      </c>
      <c r="AG626" s="1">
        <f>(Table2[[#This Row],[Close Price]]/Table2[[#This Row],[Current Month Low]])-1</f>
        <v>6.8410671649538068E-2</v>
      </c>
      <c r="AH626" s="1">
        <f>(Table2[[#This Row],[Current Month High]]/Table2[[#This Row],[Close Price]])-1</f>
        <v>5.4411193159735749E-2</v>
      </c>
      <c r="AI626">
        <v>93.995336183443399</v>
      </c>
      <c r="AJ626">
        <v>66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0.26</v>
      </c>
      <c r="AM626" t="s">
        <v>3133</v>
      </c>
      <c r="AN626">
        <v>11.19</v>
      </c>
      <c r="AO626" t="s">
        <v>3133</v>
      </c>
      <c r="AP626">
        <v>-8.1365767777389006E-2</v>
      </c>
      <c r="AQ626">
        <f>(Table2[[#This Row],[Sharpe Ratio]]-AVERAGE(Table2[Sharpe Ratio]))/_xlfn.STDEV.P(Table2[Sharpe Ratio])</f>
        <v>-1.6704034926064804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731</v>
      </c>
      <c r="AT626">
        <f>_xlfn.RANK.AVG(Table2[[#This Row],[6M Return vs Nifty Z-Score]],Table2[6M Return vs Nifty Z-Score])</f>
        <v>311</v>
      </c>
      <c r="AU626">
        <f>_xlfn.RANK.AVG(Table2[[#This Row],[Sharpe Ratio Z-Score]],Table2[Sharpe Ratio Z-Score])</f>
        <v>702</v>
      </c>
      <c r="AV626">
        <f>(Table2[[#This Row],[Rank 1Y]]+Table2[[#This Row],[Rank 6M]]+Table2[[#This Row],[Rank Sharpe]])/3</f>
        <v>581.33333333333337</v>
      </c>
    </row>
    <row r="627" spans="1:48" x14ac:dyDescent="0.3">
      <c r="A627" t="s">
        <v>2138</v>
      </c>
      <c r="B627" t="s">
        <v>2139</v>
      </c>
      <c r="C627" t="s">
        <v>3086</v>
      </c>
      <c r="D627" t="s">
        <v>411</v>
      </c>
      <c r="E627">
        <v>2715.7382854819998</v>
      </c>
      <c r="F627">
        <v>81.739999999999995</v>
      </c>
      <c r="G627">
        <v>-10.594384913814</v>
      </c>
      <c r="H627">
        <f>(Table2[[#This Row],[1Y Return vs Nifty]]-AVERAGE(Table2[1Y Return vs Nifty]))/_xlfn.STDEV.P(Table2[1Y Return vs Nifty])</f>
        <v>-0.67278601684444395</v>
      </c>
      <c r="I627">
        <v>1.9689717302369201</v>
      </c>
      <c r="J627">
        <f>(Table2[[#This Row],[1M Return vs Nifty]]-AVERAGE(Table2[1M Return vs Nifty]))/_xlfn.STDEV.P(Table2[1M Return vs Nifty])</f>
        <v>0.21891922762156876</v>
      </c>
      <c r="K627">
        <v>-25.211439454890101</v>
      </c>
      <c r="L627">
        <f>(Table2[[#This Row],[6M Return vs Nifty]]-AVERAGE(Table2[6M Return vs Nifty]))/_xlfn.STDEV.P(Table2[6M Return vs Nifty])</f>
        <v>-1.1050339460520155</v>
      </c>
      <c r="M627">
        <v>-1.9960470682976399</v>
      </c>
      <c r="N627">
        <f>(Table2[[#This Row],[1W Return vs Nifty]]-AVERAGE(Table2[1W Return vs Nifty]))/_xlfn.STDEV.P(Table2[1W Return vs Nifty])</f>
        <v>-0.29824326914444621</v>
      </c>
      <c r="O627">
        <v>84.99</v>
      </c>
      <c r="P627">
        <v>84.559773081070105</v>
      </c>
      <c r="Q627">
        <v>85.872802451417996</v>
      </c>
      <c r="R627">
        <v>37.640230327672597</v>
      </c>
      <c r="S627" s="1">
        <f>(Table2[[#This Row],[Close Price]]-Table2[[#This Row],[20D EMA]])/Table2[[#This Row],[20D EMA]]</f>
        <v>-3.8239792916813745E-2</v>
      </c>
      <c r="T627" s="1">
        <f>(Table2[[#This Row],[Close Price]]-Table2[[#This Row],[50D EMA]])/Table2[[#This Row],[50D EMA]]</f>
        <v>-3.3346507190442735E-2</v>
      </c>
      <c r="U627" s="1">
        <f>(Table2[[#This Row],[Close Price]]-Table2[[#This Row],[200D EMA]])/Table2[[#This Row],[200D EMA]]</f>
        <v>-4.8127024313153272E-2</v>
      </c>
      <c r="V627">
        <v>1.09881197416448</v>
      </c>
      <c r="W627">
        <v>81.98</v>
      </c>
      <c r="X627">
        <v>83.49</v>
      </c>
      <c r="Y627">
        <v>81.209999999999994</v>
      </c>
      <c r="Z627">
        <v>83.3</v>
      </c>
      <c r="AA627">
        <v>81.209999999999994</v>
      </c>
      <c r="AB627">
        <v>90.9</v>
      </c>
      <c r="AC627" s="1">
        <f>(Table2[[#This Row],[Close Price]]/Table2[[#This Row],[Day Low]])-1</f>
        <v>-2.9275433032448506E-3</v>
      </c>
      <c r="AD627" s="1">
        <f>(Table2[[#This Row],[Day High]]/Table2[[#This Row],[Close Price]])-1</f>
        <v>2.1409346709077459E-2</v>
      </c>
      <c r="AE627" s="1">
        <f>(Table2[[#This Row],[Close Price]]/Table2[[#This Row],[Current Week Low]])-1</f>
        <v>6.5262898657800772E-3</v>
      </c>
      <c r="AF627" s="1">
        <f>(Table2[[#This Row],[Current Week High]]/Table2[[#This Row],[Close Price]])-1</f>
        <v>1.908490335209212E-2</v>
      </c>
      <c r="AG627" s="1">
        <f>(Table2[[#This Row],[Close Price]]/Table2[[#This Row],[Current Month Low]])-1</f>
        <v>6.5262898657800772E-3</v>
      </c>
      <c r="AH627" s="1">
        <f>(Table2[[#This Row],[Current Month High]]/Table2[[#This Row],[Close Price]])-1</f>
        <v>0.11206263763151481</v>
      </c>
      <c r="AI627">
        <v>46.806948862246102</v>
      </c>
      <c r="AJ627">
        <v>30.679456434852099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</v>
      </c>
      <c r="AM627" t="s">
        <v>3132</v>
      </c>
      <c r="AN627">
        <v>-12.53</v>
      </c>
      <c r="AO627" t="s">
        <v>3132</v>
      </c>
      <c r="AP627">
        <v>9.0475350933450008E-3</v>
      </c>
      <c r="AQ627">
        <f>(Table2[[#This Row],[Sharpe Ratio]]-AVERAGE(Table2[Sharpe Ratio]))/_xlfn.STDEV.P(Table2[Sharpe Ratio])</f>
        <v>-0.63815457903882855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567</v>
      </c>
      <c r="AT627">
        <f>_xlfn.RANK.AVG(Table2[[#This Row],[6M Return vs Nifty Z-Score]],Table2[6M Return vs Nifty Z-Score])</f>
        <v>671</v>
      </c>
      <c r="AU627">
        <f>_xlfn.RANK.AVG(Table2[[#This Row],[Sharpe Ratio Z-Score]],Table2[Sharpe Ratio Z-Score])</f>
        <v>506</v>
      </c>
      <c r="AV627">
        <f>(Table2[[#This Row],[Rank 1Y]]+Table2[[#This Row],[Rank 6M]]+Table2[[#This Row],[Rank Sharpe]])/3</f>
        <v>581.33333333333337</v>
      </c>
    </row>
    <row r="628" spans="1:48" x14ac:dyDescent="0.3">
      <c r="A628" t="s">
        <v>430</v>
      </c>
      <c r="B628" t="s">
        <v>431</v>
      </c>
      <c r="C628" t="s">
        <v>3088</v>
      </c>
      <c r="D628" t="s">
        <v>24</v>
      </c>
      <c r="E628">
        <v>53690.43715002</v>
      </c>
      <c r="F628">
        <v>71.790000000000006</v>
      </c>
      <c r="G628">
        <v>-43.876465896190503</v>
      </c>
      <c r="H628">
        <f>(Table2[[#This Row],[1Y Return vs Nifty]]-AVERAGE(Table2[1Y Return vs Nifty]))/_xlfn.STDEV.P(Table2[1Y Return vs Nifty])</f>
        <v>-1.1735182528349941</v>
      </c>
      <c r="I628">
        <v>-6.7285194411737796</v>
      </c>
      <c r="J628">
        <f>(Table2[[#This Row],[1M Return vs Nifty]]-AVERAGE(Table2[1M Return vs Nifty]))/_xlfn.STDEV.P(Table2[1M Return vs Nifty])</f>
        <v>-0.61155571378007667</v>
      </c>
      <c r="K628">
        <v>-21.989959953998799</v>
      </c>
      <c r="L628">
        <f>(Table2[[#This Row],[6M Return vs Nifty]]-AVERAGE(Table2[6M Return vs Nifty]))/_xlfn.STDEV.P(Table2[6M Return vs Nifty])</f>
        <v>-1.0001331875576691</v>
      </c>
      <c r="M628">
        <v>-1.3757889591041601</v>
      </c>
      <c r="N628">
        <f>(Table2[[#This Row],[1W Return vs Nifty]]-AVERAGE(Table2[1W Return vs Nifty]))/_xlfn.STDEV.P(Table2[1W Return vs Nifty])</f>
        <v>-0.17829181423128659</v>
      </c>
      <c r="O628">
        <v>74.680000000000007</v>
      </c>
      <c r="P628">
        <v>76.852632164036606</v>
      </c>
      <c r="Q628">
        <v>79.267598167605698</v>
      </c>
      <c r="R628">
        <v>30.772994838184498</v>
      </c>
      <c r="S628" s="1">
        <f>(Table2[[#This Row],[Close Price]]-Table2[[#This Row],[20D EMA]])/Table2[[#This Row],[20D EMA]]</f>
        <v>-3.8698446705945369E-2</v>
      </c>
      <c r="T628" s="1">
        <f>(Table2[[#This Row],[Close Price]]-Table2[[#This Row],[50D EMA]])/Table2[[#This Row],[50D EMA]]</f>
        <v>-6.587454484617733E-2</v>
      </c>
      <c r="U628" s="1">
        <f>(Table2[[#This Row],[Close Price]]-Table2[[#This Row],[200D EMA]])/Table2[[#This Row],[200D EMA]]</f>
        <v>-9.4333603394855511E-2</v>
      </c>
      <c r="V628">
        <v>0.89761786781539399</v>
      </c>
      <c r="W628">
        <v>71.900000000000006</v>
      </c>
      <c r="X628">
        <v>72.44</v>
      </c>
      <c r="Y628">
        <v>71.66</v>
      </c>
      <c r="Z628">
        <v>72.78</v>
      </c>
      <c r="AA628">
        <v>71.56</v>
      </c>
      <c r="AB628">
        <v>76.459999999999994</v>
      </c>
      <c r="AC628" s="1">
        <f>(Table2[[#This Row],[Close Price]]/Table2[[#This Row],[Day Low]])-1</f>
        <v>-1.5299026425591444E-3</v>
      </c>
      <c r="AD628" s="1">
        <f>(Table2[[#This Row],[Day High]]/Table2[[#This Row],[Close Price]])-1</f>
        <v>9.0541858197519254E-3</v>
      </c>
      <c r="AE628" s="1">
        <f>(Table2[[#This Row],[Close Price]]/Table2[[#This Row],[Current Week Low]])-1</f>
        <v>1.8141222439298499E-3</v>
      </c>
      <c r="AF628" s="1">
        <f>(Table2[[#This Row],[Current Week High]]/Table2[[#This Row],[Close Price]])-1</f>
        <v>1.3790221479314635E-2</v>
      </c>
      <c r="AG628" s="1">
        <f>(Table2[[#This Row],[Close Price]]/Table2[[#This Row],[Current Month Low]])-1</f>
        <v>3.2140860816098904E-3</v>
      </c>
      <c r="AH628" s="1">
        <f>(Table2[[#This Row],[Current Month High]]/Table2[[#This Row],[Close Price]])-1</f>
        <v>6.5050842735756786E-2</v>
      </c>
      <c r="AI628">
        <v>40.2702326229279</v>
      </c>
      <c r="AJ628">
        <v>1.3983050847457601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-0.11</v>
      </c>
      <c r="AM628" t="s">
        <v>3132</v>
      </c>
      <c r="AN628">
        <v>-3.84</v>
      </c>
      <c r="AO628" t="s">
        <v>3132</v>
      </c>
      <c r="AP628">
        <v>5.4817254849371E-2</v>
      </c>
      <c r="AQ628">
        <f>(Table2[[#This Row],[Sharpe Ratio]]-AVERAGE(Table2[Sharpe Ratio]))/_xlfn.STDEV.P(Table2[Sharpe Ratio])</f>
        <v>-0.11560156977644079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710</v>
      </c>
      <c r="AT628">
        <f>_xlfn.RANK.AVG(Table2[[#This Row],[6M Return vs Nifty Z-Score]],Table2[6M Return vs Nifty Z-Score])</f>
        <v>658</v>
      </c>
      <c r="AU628">
        <f>_xlfn.RANK.AVG(Table2[[#This Row],[Sharpe Ratio Z-Score]],Table2[Sharpe Ratio Z-Score])</f>
        <v>379</v>
      </c>
      <c r="AV628">
        <f>(Table2[[#This Row],[Rank 1Y]]+Table2[[#This Row],[Rank 6M]]+Table2[[#This Row],[Rank Sharpe]])/3</f>
        <v>582.33333333333337</v>
      </c>
    </row>
    <row r="629" spans="1:48" x14ac:dyDescent="0.3">
      <c r="A629" t="s">
        <v>796</v>
      </c>
      <c r="B629" t="s">
        <v>797</v>
      </c>
      <c r="C629" t="s">
        <v>3088</v>
      </c>
      <c r="D629" t="s">
        <v>57</v>
      </c>
      <c r="E629">
        <v>19851.828089654999</v>
      </c>
      <c r="F629">
        <v>1245.05</v>
      </c>
      <c r="G629">
        <v>-35.625876151362903</v>
      </c>
      <c r="H629">
        <f>(Table2[[#This Row],[1Y Return vs Nifty]]-AVERAGE(Table2[1Y Return vs Nifty]))/_xlfn.STDEV.P(Table2[1Y Return vs Nifty])</f>
        <v>-1.0493873052131837</v>
      </c>
      <c r="I629">
        <v>-2.3853661126559702</v>
      </c>
      <c r="J629">
        <f>(Table2[[#This Row],[1M Return vs Nifty]]-AVERAGE(Table2[1M Return vs Nifty]))/_xlfn.STDEV.P(Table2[1M Return vs Nifty])</f>
        <v>-0.19685221653994472</v>
      </c>
      <c r="K629">
        <v>-36.006006684225703</v>
      </c>
      <c r="L629">
        <f>(Table2[[#This Row],[6M Return vs Nifty]]-AVERAGE(Table2[6M Return vs Nifty]))/_xlfn.STDEV.P(Table2[6M Return vs Nifty])</f>
        <v>-1.4565365055630182</v>
      </c>
      <c r="M629">
        <v>-3.3169113466117799</v>
      </c>
      <c r="N629">
        <f>(Table2[[#This Row],[1W Return vs Nifty]]-AVERAGE(Table2[1W Return vs Nifty]))/_xlfn.STDEV.P(Table2[1W Return vs Nifty])</f>
        <v>-0.55368465649304599</v>
      </c>
      <c r="O629">
        <v>1293.3900000000001</v>
      </c>
      <c r="P629">
        <v>1332.96883761506</v>
      </c>
      <c r="Q629">
        <v>1400.9702406973599</v>
      </c>
      <c r="R629">
        <v>31.681006301762501</v>
      </c>
      <c r="S629" s="1">
        <f>(Table2[[#This Row],[Close Price]]-Table2[[#This Row],[20D EMA]])/Table2[[#This Row],[20D EMA]]</f>
        <v>-3.7374651110647326E-2</v>
      </c>
      <c r="T629" s="1">
        <f>(Table2[[#This Row],[Close Price]]-Table2[[#This Row],[50D EMA]])/Table2[[#This Row],[50D EMA]]</f>
        <v>-6.5957159037839122E-2</v>
      </c>
      <c r="U629" s="1">
        <f>(Table2[[#This Row],[Close Price]]-Table2[[#This Row],[200D EMA]])/Table2[[#This Row],[200D EMA]]</f>
        <v>-0.11129447019498978</v>
      </c>
      <c r="V629">
        <v>0.75224963842067305</v>
      </c>
      <c r="W629">
        <v>1231</v>
      </c>
      <c r="X629">
        <v>1254</v>
      </c>
      <c r="Y629">
        <v>1226.05</v>
      </c>
      <c r="Z629">
        <v>1256.7</v>
      </c>
      <c r="AA629">
        <v>1226.05</v>
      </c>
      <c r="AB629">
        <v>1334.85</v>
      </c>
      <c r="AC629" s="1">
        <f>(Table2[[#This Row],[Close Price]]/Table2[[#This Row],[Day Low]])-1</f>
        <v>1.1413484971567689E-2</v>
      </c>
      <c r="AD629" s="1">
        <f>(Table2[[#This Row],[Day High]]/Table2[[#This Row],[Close Price]])-1</f>
        <v>7.1884663266534865E-3</v>
      </c>
      <c r="AE629" s="1">
        <f>(Table2[[#This Row],[Close Price]]/Table2[[#This Row],[Current Week Low]])-1</f>
        <v>1.5496921006484143E-2</v>
      </c>
      <c r="AF629" s="1">
        <f>(Table2[[#This Row],[Current Week High]]/Table2[[#This Row],[Close Price]])-1</f>
        <v>9.3570539335769976E-3</v>
      </c>
      <c r="AG629" s="1">
        <f>(Table2[[#This Row],[Close Price]]/Table2[[#This Row],[Current Month Low]])-1</f>
        <v>1.5496921006484143E-2</v>
      </c>
      <c r="AH629" s="1">
        <f>(Table2[[#This Row],[Current Month High]]/Table2[[#This Row],[Close Price]])-1</f>
        <v>7.2125617445082391E-2</v>
      </c>
      <c r="AI629">
        <v>44.251234890165001</v>
      </c>
      <c r="AJ629">
        <v>4.6172590538610301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-0.16</v>
      </c>
      <c r="AM629" t="s">
        <v>3132</v>
      </c>
      <c r="AN629">
        <v>-2.0499999999999998</v>
      </c>
      <c r="AO629" t="s">
        <v>3132</v>
      </c>
      <c r="AP629">
        <v>6.0933350648075001E-2</v>
      </c>
      <c r="AQ629">
        <f>(Table2[[#This Row],[Sharpe Ratio]]-AVERAGE(Table2[Sharpe Ratio]))/_xlfn.STDEV.P(Table2[Sharpe Ratio])</f>
        <v>-4.5774088166636036E-2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675</v>
      </c>
      <c r="AT629">
        <f>_xlfn.RANK.AVG(Table2[[#This Row],[6M Return vs Nifty Z-Score]],Table2[6M Return vs Nifty Z-Score])</f>
        <v>712</v>
      </c>
      <c r="AU629">
        <f>_xlfn.RANK.AVG(Table2[[#This Row],[Sharpe Ratio Z-Score]],Table2[Sharpe Ratio Z-Score])</f>
        <v>362</v>
      </c>
      <c r="AV629">
        <f>(Table2[[#This Row],[Rank 1Y]]+Table2[[#This Row],[Rank 6M]]+Table2[[#This Row],[Rank Sharpe]])/3</f>
        <v>583</v>
      </c>
    </row>
    <row r="630" spans="1:48" x14ac:dyDescent="0.3">
      <c r="A630" t="s">
        <v>2315</v>
      </c>
      <c r="B630" t="s">
        <v>2316</v>
      </c>
      <c r="C630" t="s">
        <v>3091</v>
      </c>
      <c r="D630" t="s">
        <v>116</v>
      </c>
      <c r="E630">
        <v>2251.9666114000001</v>
      </c>
      <c r="F630">
        <v>9.1999999999999993</v>
      </c>
      <c r="G630">
        <v>-11.0314776456436</v>
      </c>
      <c r="H630">
        <f>(Table2[[#This Row],[1Y Return vs Nifty]]-AVERAGE(Table2[1Y Return vs Nifty]))/_xlfn.STDEV.P(Table2[1Y Return vs Nifty])</f>
        <v>-0.67936212069624768</v>
      </c>
      <c r="I630">
        <v>33.372935766134397</v>
      </c>
      <c r="J630">
        <f>(Table2[[#This Row],[1M Return vs Nifty]]-AVERAGE(Table2[1M Return vs Nifty]))/_xlfn.STDEV.P(Table2[1M Return vs Nifty])</f>
        <v>3.2175086689329797</v>
      </c>
      <c r="K630">
        <v>-76.341986132948094</v>
      </c>
      <c r="L630">
        <f>(Table2[[#This Row],[6M Return vs Nifty]]-AVERAGE(Table2[6M Return vs Nifty]))/_xlfn.STDEV.P(Table2[6M Return vs Nifty])</f>
        <v>-2.7699935173529928</v>
      </c>
      <c r="M630">
        <v>-1.92857346328002</v>
      </c>
      <c r="N630">
        <f>(Table2[[#This Row],[1W Return vs Nifty]]-AVERAGE(Table2[1W Return vs Nifty]))/_xlfn.STDEV.P(Table2[1W Return vs Nifty])</f>
        <v>-0.28519457704330886</v>
      </c>
      <c r="O630">
        <v>8.85</v>
      </c>
      <c r="P630">
        <v>10.2949904533923</v>
      </c>
      <c r="Q630">
        <v>14.224321215813401</v>
      </c>
      <c r="R630">
        <v>52.753609637976197</v>
      </c>
      <c r="S630" s="1">
        <f>(Table2[[#This Row],[Close Price]]-Table2[[#This Row],[20D EMA]])/Table2[[#This Row],[20D EMA]]</f>
        <v>3.9548022598870018E-2</v>
      </c>
      <c r="T630" s="1">
        <f>(Table2[[#This Row],[Close Price]]-Table2[[#This Row],[50D EMA]])/Table2[[#This Row],[50D EMA]]</f>
        <v>-0.1063614831261442</v>
      </c>
      <c r="U630" s="1">
        <f>(Table2[[#This Row],[Close Price]]-Table2[[#This Row],[200D EMA]])/Table2[[#This Row],[200D EMA]]</f>
        <v>-0.3532204552740123</v>
      </c>
      <c r="V630">
        <v>0.70914103310129795</v>
      </c>
      <c r="W630">
        <v>0</v>
      </c>
      <c r="X630">
        <v>0</v>
      </c>
      <c r="Y630">
        <v>9.1999999999999993</v>
      </c>
      <c r="Z630">
        <v>9.1999999999999993</v>
      </c>
      <c r="AA630">
        <v>8.86</v>
      </c>
      <c r="AB630">
        <v>10.25</v>
      </c>
      <c r="AC630" s="1" t="e">
        <f>(Table2[[#This Row],[Close Price]]/Table2[[#This Row],[Day Low]])-1</f>
        <v>#DIV/0!</v>
      </c>
      <c r="AD630" s="1">
        <f>(Table2[[#This Row],[Day High]]/Table2[[#This Row],[Close Price]])-1</f>
        <v>-1</v>
      </c>
      <c r="AE630" s="1">
        <f>(Table2[[#This Row],[Close Price]]/Table2[[#This Row],[Current Week Low]])-1</f>
        <v>0</v>
      </c>
      <c r="AF630" s="1">
        <f>(Table2[[#This Row],[Current Week High]]/Table2[[#This Row],[Close Price]])-1</f>
        <v>0</v>
      </c>
      <c r="AG630" s="1">
        <f>(Table2[[#This Row],[Close Price]]/Table2[[#This Row],[Current Month Low]])-1</f>
        <v>3.8374717832957206E-2</v>
      </c>
      <c r="AH630" s="1">
        <f>(Table2[[#This Row],[Current Month High]]/Table2[[#This Row],[Close Price]])-1</f>
        <v>0.11413043478260887</v>
      </c>
      <c r="AI630">
        <v>195.108695652173</v>
      </c>
      <c r="AJ630">
        <v>37.1087928464977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-0.45</v>
      </c>
      <c r="AM630" t="s">
        <v>3132</v>
      </c>
      <c r="AN630">
        <v>25</v>
      </c>
      <c r="AO630" t="s">
        <v>3133</v>
      </c>
      <c r="AP630">
        <v>2.9368492861871001E-2</v>
      </c>
      <c r="AQ630">
        <f>(Table2[[#This Row],[Sharpe Ratio]]-AVERAGE(Table2[Sharpe Ratio]))/_xlfn.STDEV.P(Table2[Sharpe Ratio])</f>
        <v>-0.40615015144695765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571</v>
      </c>
      <c r="AT630">
        <f>_xlfn.RANK.AVG(Table2[[#This Row],[6M Return vs Nifty Z-Score]],Table2[6M Return vs Nifty Z-Score])</f>
        <v>734</v>
      </c>
      <c r="AU630">
        <f>_xlfn.RANK.AVG(Table2[[#This Row],[Sharpe Ratio Z-Score]],Table2[Sharpe Ratio Z-Score])</f>
        <v>447</v>
      </c>
      <c r="AV630">
        <f>(Table2[[#This Row],[Rank 1Y]]+Table2[[#This Row],[Rank 6M]]+Table2[[#This Row],[Rank Sharpe]])/3</f>
        <v>584</v>
      </c>
    </row>
    <row r="631" spans="1:48" x14ac:dyDescent="0.3">
      <c r="A631" t="s">
        <v>1864</v>
      </c>
      <c r="B631" t="s">
        <v>1865</v>
      </c>
      <c r="C631" t="s">
        <v>3104</v>
      </c>
      <c r="D631" t="s">
        <v>1866</v>
      </c>
      <c r="E631">
        <v>3779.1731074999998</v>
      </c>
      <c r="F631">
        <v>21.35</v>
      </c>
      <c r="G631">
        <v>4.86573489791044</v>
      </c>
      <c r="H631">
        <f>(Table2[[#This Row],[1Y Return vs Nifty]]-AVERAGE(Table2[1Y Return vs Nifty]))/_xlfn.STDEV.P(Table2[1Y Return vs Nifty])</f>
        <v>-0.44018696854257267</v>
      </c>
      <c r="I631">
        <v>-5.3408162352887603</v>
      </c>
      <c r="J631">
        <f>(Table2[[#This Row],[1M Return vs Nifty]]-AVERAGE(Table2[1M Return vs Nifty]))/_xlfn.STDEV.P(Table2[1M Return vs Nifty])</f>
        <v>-0.47905167142146704</v>
      </c>
      <c r="K631">
        <v>-21.5891232285352</v>
      </c>
      <c r="L631">
        <f>(Table2[[#This Row],[6M Return vs Nifty]]-AVERAGE(Table2[6M Return vs Nifty]))/_xlfn.STDEV.P(Table2[6M Return vs Nifty])</f>
        <v>-0.98708077591826926</v>
      </c>
      <c r="M631">
        <v>-4.0301522948346502</v>
      </c>
      <c r="N631">
        <f>(Table2[[#This Row],[1W Return vs Nifty]]-AVERAGE(Table2[1W Return vs Nifty]))/_xlfn.STDEV.P(Table2[1W Return vs Nifty])</f>
        <v>-0.6916180235460313</v>
      </c>
      <c r="O631">
        <v>22.54</v>
      </c>
      <c r="P631">
        <v>22.48707490116</v>
      </c>
      <c r="Q631">
        <v>21.369938404378001</v>
      </c>
      <c r="R631">
        <v>33.973315273054801</v>
      </c>
      <c r="S631" s="1">
        <f>(Table2[[#This Row],[Close Price]]-Table2[[#This Row],[20D EMA]])/Table2[[#This Row],[20D EMA]]</f>
        <v>-5.279503105590052E-2</v>
      </c>
      <c r="T631" s="1">
        <f>(Table2[[#This Row],[Close Price]]-Table2[[#This Row],[50D EMA]])/Table2[[#This Row],[50D EMA]]</f>
        <v>-5.0565709686916288E-2</v>
      </c>
      <c r="U631" s="1">
        <f>(Table2[[#This Row],[Close Price]]-Table2[[#This Row],[200D EMA]])/Table2[[#This Row],[200D EMA]]</f>
        <v>-9.3301178509314715E-4</v>
      </c>
      <c r="V631">
        <v>0.98360362421237701</v>
      </c>
      <c r="W631">
        <v>21.28</v>
      </c>
      <c r="X631">
        <v>21.52</v>
      </c>
      <c r="Y631">
        <v>21.07</v>
      </c>
      <c r="Z631">
        <v>21.58</v>
      </c>
      <c r="AA631">
        <v>21.02</v>
      </c>
      <c r="AB631">
        <v>24.28</v>
      </c>
      <c r="AC631" s="1">
        <f>(Table2[[#This Row],[Close Price]]/Table2[[#This Row],[Day Low]])-1</f>
        <v>3.2894736842106198E-3</v>
      </c>
      <c r="AD631" s="1">
        <f>(Table2[[#This Row],[Day High]]/Table2[[#This Row],[Close Price]])-1</f>
        <v>7.9625292740046483E-3</v>
      </c>
      <c r="AE631" s="1">
        <f>(Table2[[#This Row],[Close Price]]/Table2[[#This Row],[Current Week Low]])-1</f>
        <v>1.3289036544850585E-2</v>
      </c>
      <c r="AF631" s="1">
        <f>(Table2[[#This Row],[Current Week High]]/Table2[[#This Row],[Close Price]])-1</f>
        <v>1.077283372365323E-2</v>
      </c>
      <c r="AG631" s="1">
        <f>(Table2[[#This Row],[Close Price]]/Table2[[#This Row],[Current Month Low]])-1</f>
        <v>1.5699333967649887E-2</v>
      </c>
      <c r="AH631" s="1">
        <f>(Table2[[#This Row],[Current Month High]]/Table2[[#This Row],[Close Price]])-1</f>
        <v>0.13723653395784541</v>
      </c>
      <c r="AI631">
        <v>30.913348946135802</v>
      </c>
      <c r="AJ631">
        <v>32.6086956521739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-0.06</v>
      </c>
      <c r="AM631" t="s">
        <v>3132</v>
      </c>
      <c r="AN631">
        <v>-10.41</v>
      </c>
      <c r="AO631" t="s">
        <v>3132</v>
      </c>
      <c r="AP631">
        <v>-4.0750349169352003E-2</v>
      </c>
      <c r="AQ631">
        <f>(Table2[[#This Row],[Sharpe Ratio]]-AVERAGE(Table2[Sharpe Ratio]))/_xlfn.STDEV.P(Table2[Sharpe Ratio])</f>
        <v>-1.206697152930083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-3.8046345923584233</v>
      </c>
      <c r="AS631">
        <f>_xlfn.RANK.AVG(Table2[[#This Row],[1Y Return vs Nifty Z-Score]],Table2[1Y Return vs Nifty Z-Score])</f>
        <v>455</v>
      </c>
      <c r="AT631">
        <f>_xlfn.RANK.AVG(Table2[[#This Row],[6M Return vs Nifty Z-Score]],Table2[6M Return vs Nifty Z-Score])</f>
        <v>654</v>
      </c>
      <c r="AU631">
        <f>_xlfn.RANK.AVG(Table2[[#This Row],[Sharpe Ratio Z-Score]],Table2[Sharpe Ratio Z-Score])</f>
        <v>646</v>
      </c>
      <c r="AV631">
        <f>(Table2[[#This Row],[Rank 1Y]]+Table2[[#This Row],[Rank 6M]]+Table2[[#This Row],[Rank Sharpe]])/3</f>
        <v>585</v>
      </c>
    </row>
    <row r="632" spans="1:48" x14ac:dyDescent="0.3">
      <c r="A632" t="s">
        <v>695</v>
      </c>
      <c r="B632" t="s">
        <v>696</v>
      </c>
      <c r="C632" t="s">
        <v>3088</v>
      </c>
      <c r="D632" t="s">
        <v>536</v>
      </c>
      <c r="E632">
        <v>24532.41770011</v>
      </c>
      <c r="F632">
        <v>757.45</v>
      </c>
      <c r="G632">
        <v>-3.1576886654921901</v>
      </c>
      <c r="H632">
        <f>(Table2[[#This Row],[1Y Return vs Nifty]]-AVERAGE(Table2[1Y Return vs Nifty]))/_xlfn.STDEV.P(Table2[1Y Return vs Nifty])</f>
        <v>-0.56090017825230365</v>
      </c>
      <c r="I632">
        <v>-4.2960986296234998</v>
      </c>
      <c r="J632">
        <f>(Table2[[#This Row],[1M Return vs Nifty]]-AVERAGE(Table2[1M Return vs Nifty]))/_xlfn.STDEV.P(Table2[1M Return vs Nifty])</f>
        <v>-0.379297411802552</v>
      </c>
      <c r="K632">
        <v>-16.376433342092401</v>
      </c>
      <c r="L632">
        <f>(Table2[[#This Row],[6M Return vs Nifty]]-AVERAGE(Table2[6M Return vs Nifty]))/_xlfn.STDEV.P(Table2[6M Return vs Nifty])</f>
        <v>-0.81734040577704437</v>
      </c>
      <c r="M632">
        <v>-1.05032975271272</v>
      </c>
      <c r="N632">
        <f>(Table2[[#This Row],[1W Return vs Nifty]]-AVERAGE(Table2[1W Return vs Nifty]))/_xlfn.STDEV.P(Table2[1W Return vs Nifty])</f>
        <v>-0.11535139516558783</v>
      </c>
      <c r="O632">
        <v>759.72</v>
      </c>
      <c r="P632">
        <v>756.41981462839897</v>
      </c>
      <c r="Q632">
        <v>723.83682766846596</v>
      </c>
      <c r="R632">
        <v>49.586798433149802</v>
      </c>
      <c r="S632" s="1">
        <f>(Table2[[#This Row],[Close Price]]-Table2[[#This Row],[20D EMA]])/Table2[[#This Row],[20D EMA]]</f>
        <v>-2.9879429263412597E-3</v>
      </c>
      <c r="T632" s="1">
        <f>(Table2[[#This Row],[Close Price]]-Table2[[#This Row],[50D EMA]])/Table2[[#This Row],[50D EMA]]</f>
        <v>1.3619227731457169E-3</v>
      </c>
      <c r="U632" s="1">
        <f>(Table2[[#This Row],[Close Price]]-Table2[[#This Row],[200D EMA]])/Table2[[#This Row],[200D EMA]]</f>
        <v>4.6437499511878526E-2</v>
      </c>
      <c r="V632">
        <v>0.59261389618850802</v>
      </c>
      <c r="W632">
        <v>752.3</v>
      </c>
      <c r="X632">
        <v>781</v>
      </c>
      <c r="Y632">
        <v>743.45</v>
      </c>
      <c r="Z632">
        <v>763.65</v>
      </c>
      <c r="AA632">
        <v>723</v>
      </c>
      <c r="AB632">
        <v>780</v>
      </c>
      <c r="AC632" s="1">
        <f>(Table2[[#This Row],[Close Price]]/Table2[[#This Row],[Day Low]])-1</f>
        <v>6.8456732686430488E-3</v>
      </c>
      <c r="AD632" s="1">
        <f>(Table2[[#This Row],[Day High]]/Table2[[#This Row],[Close Price]])-1</f>
        <v>3.1091161132748013E-2</v>
      </c>
      <c r="AE632" s="1">
        <f>(Table2[[#This Row],[Close Price]]/Table2[[#This Row],[Current Week Low]])-1</f>
        <v>1.8831125159728401E-2</v>
      </c>
      <c r="AF632" s="1">
        <f>(Table2[[#This Row],[Current Week High]]/Table2[[#This Row],[Close Price]])-1</f>
        <v>8.1853587695557284E-3</v>
      </c>
      <c r="AG632" s="1">
        <f>(Table2[[#This Row],[Close Price]]/Table2[[#This Row],[Current Month Low]])-1</f>
        <v>4.7648686030428822E-2</v>
      </c>
      <c r="AH632" s="1">
        <f>(Table2[[#This Row],[Current Month High]]/Table2[[#This Row],[Close Price]])-1</f>
        <v>2.9770941976368093E-2</v>
      </c>
      <c r="AI632">
        <v>14.3903888045415</v>
      </c>
      <c r="AJ632">
        <v>24.611335033314099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-0.02</v>
      </c>
      <c r="AM632" t="s">
        <v>3132</v>
      </c>
      <c r="AN632">
        <v>-0.53</v>
      </c>
      <c r="AO632" t="s">
        <v>3132</v>
      </c>
      <c r="AP632">
        <v>-3.3947058708619998E-2</v>
      </c>
      <c r="AQ632">
        <f>(Table2[[#This Row],[Sharpe Ratio]]-AVERAGE(Table2[Sharpe Ratio]))/_xlfn.STDEV.P(Table2[Sharpe Ratio])</f>
        <v>-1.1290239680801026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-3.0019133590775899</v>
      </c>
      <c r="AS632">
        <f>_xlfn.RANK.AVG(Table2[[#This Row],[1Y Return vs Nifty Z-Score]],Table2[1Y Return vs Nifty Z-Score])</f>
        <v>513</v>
      </c>
      <c r="AT632">
        <f>_xlfn.RANK.AVG(Table2[[#This Row],[6M Return vs Nifty Z-Score]],Table2[6M Return vs Nifty Z-Score])</f>
        <v>607</v>
      </c>
      <c r="AU632">
        <f>_xlfn.RANK.AVG(Table2[[#This Row],[Sharpe Ratio Z-Score]],Table2[Sharpe Ratio Z-Score])</f>
        <v>638</v>
      </c>
      <c r="AV632">
        <f>(Table2[[#This Row],[Rank 1Y]]+Table2[[#This Row],[Rank 6M]]+Table2[[#This Row],[Rank Sharpe]])/3</f>
        <v>586</v>
      </c>
    </row>
    <row r="633" spans="1:48" x14ac:dyDescent="0.3">
      <c r="A633" t="s">
        <v>1575</v>
      </c>
      <c r="B633" t="s">
        <v>1576</v>
      </c>
      <c r="C633" t="s">
        <v>3090</v>
      </c>
      <c r="D633" t="s">
        <v>923</v>
      </c>
      <c r="E633">
        <v>5936.1156817199999</v>
      </c>
      <c r="F633">
        <v>129.47</v>
      </c>
      <c r="G633">
        <v>-16.6786351870742</v>
      </c>
      <c r="H633">
        <f>(Table2[[#This Row],[1Y Return vs Nifty]]-AVERAGE(Table2[1Y Return vs Nifty]))/_xlfn.STDEV.P(Table2[1Y Return vs Nifty])</f>
        <v>-0.76432417052146062</v>
      </c>
      <c r="I633">
        <v>-4.2102416797546196</v>
      </c>
      <c r="J633">
        <f>(Table2[[#This Row],[1M Return vs Nifty]]-AVERAGE(Table2[1M Return vs Nifty]))/_xlfn.STDEV.P(Table2[1M Return vs Nifty])</f>
        <v>-0.37109941033223631</v>
      </c>
      <c r="K633">
        <v>-40.686136080363802</v>
      </c>
      <c r="L633">
        <f>(Table2[[#This Row],[6M Return vs Nifty]]-AVERAGE(Table2[6M Return vs Nifty]))/_xlfn.STDEV.P(Table2[6M Return vs Nifty])</f>
        <v>-1.6089351544976895</v>
      </c>
      <c r="M633">
        <v>-5.0083584165895303</v>
      </c>
      <c r="N633">
        <f>(Table2[[#This Row],[1W Return vs Nifty]]-AVERAGE(Table2[1W Return vs Nifty]))/_xlfn.STDEV.P(Table2[1W Return vs Nifty])</f>
        <v>-0.88079289408828132</v>
      </c>
      <c r="O633">
        <v>134.34</v>
      </c>
      <c r="P633">
        <v>140.378393838634</v>
      </c>
      <c r="Q633">
        <v>154.44751660291701</v>
      </c>
      <c r="R633">
        <v>31.5746140358528</v>
      </c>
      <c r="S633" s="1">
        <f>(Table2[[#This Row],[Close Price]]-Table2[[#This Row],[20D EMA]])/Table2[[#This Row],[20D EMA]]</f>
        <v>-3.6251302664880185E-2</v>
      </c>
      <c r="T633" s="1">
        <f>(Table2[[#This Row],[Close Price]]-Table2[[#This Row],[50D EMA]])/Table2[[#This Row],[50D EMA]]</f>
        <v>-7.7707071154933416E-2</v>
      </c>
      <c r="U633" s="1">
        <f>(Table2[[#This Row],[Close Price]]-Table2[[#This Row],[200D EMA]])/Table2[[#This Row],[200D EMA]]</f>
        <v>-0.16172171072930844</v>
      </c>
      <c r="V633">
        <v>0.693108424712781</v>
      </c>
      <c r="W633">
        <v>129.11000000000001</v>
      </c>
      <c r="X633">
        <v>130.5</v>
      </c>
      <c r="Y633">
        <v>128.06</v>
      </c>
      <c r="Z633">
        <v>130.34</v>
      </c>
      <c r="AA633">
        <v>127.83</v>
      </c>
      <c r="AB633">
        <v>140.69999999999999</v>
      </c>
      <c r="AC633" s="1">
        <f>(Table2[[#This Row],[Close Price]]/Table2[[#This Row],[Day Low]])-1</f>
        <v>2.7883200371774386E-3</v>
      </c>
      <c r="AD633" s="1">
        <f>(Table2[[#This Row],[Day High]]/Table2[[#This Row],[Close Price]])-1</f>
        <v>7.9555109291726822E-3</v>
      </c>
      <c r="AE633" s="1">
        <f>(Table2[[#This Row],[Close Price]]/Table2[[#This Row],[Current Week Low]])-1</f>
        <v>1.1010463845072538E-2</v>
      </c>
      <c r="AF633" s="1">
        <f>(Table2[[#This Row],[Current Week High]]/Table2[[#This Row],[Close Price]])-1</f>
        <v>6.7197034061945438E-3</v>
      </c>
      <c r="AG633" s="1">
        <f>(Table2[[#This Row],[Close Price]]/Table2[[#This Row],[Current Month Low]])-1</f>
        <v>1.2829539231792308E-2</v>
      </c>
      <c r="AH633" s="1">
        <f>(Table2[[#This Row],[Current Month High]]/Table2[[#This Row],[Close Price]])-1</f>
        <v>8.6738240519039111E-2</v>
      </c>
      <c r="AI633">
        <v>62.6631652120182</v>
      </c>
      <c r="AJ633">
        <v>9.2573839662447099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-0.22</v>
      </c>
      <c r="AM633" t="s">
        <v>3132</v>
      </c>
      <c r="AN633">
        <v>-7.05</v>
      </c>
      <c r="AO633" t="s">
        <v>3132</v>
      </c>
      <c r="AP633">
        <v>3.5777326545725997E-2</v>
      </c>
      <c r="AQ633">
        <f>(Table2[[#This Row],[Sharpe Ratio]]-AVERAGE(Table2[Sharpe Ratio]))/_xlfn.STDEV.P(Table2[Sharpe Ratio])</f>
        <v>-0.33298048064250263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607</v>
      </c>
      <c r="AT633">
        <f>_xlfn.RANK.AVG(Table2[[#This Row],[6M Return vs Nifty Z-Score]],Table2[6M Return vs Nifty Z-Score])</f>
        <v>722</v>
      </c>
      <c r="AU633">
        <f>_xlfn.RANK.AVG(Table2[[#This Row],[Sharpe Ratio Z-Score]],Table2[Sharpe Ratio Z-Score])</f>
        <v>430</v>
      </c>
      <c r="AV633">
        <f>(Table2[[#This Row],[Rank 1Y]]+Table2[[#This Row],[Rank 6M]]+Table2[[#This Row],[Rank Sharpe]])/3</f>
        <v>586.33333333333337</v>
      </c>
    </row>
    <row r="634" spans="1:48" x14ac:dyDescent="0.3">
      <c r="A634" t="s">
        <v>635</v>
      </c>
      <c r="B634" t="s">
        <v>636</v>
      </c>
      <c r="C634" t="s">
        <v>3088</v>
      </c>
      <c r="D634" t="s">
        <v>57</v>
      </c>
      <c r="E634">
        <v>28043.94091184</v>
      </c>
      <c r="F634">
        <v>363.2</v>
      </c>
      <c r="G634">
        <v>-41.746092069415802</v>
      </c>
      <c r="H634">
        <f>(Table2[[#This Row],[1Y Return vs Nifty]]-AVERAGE(Table2[1Y Return vs Nifty]))/_xlfn.STDEV.P(Table2[1Y Return vs Nifty])</f>
        <v>-1.1414665656120255</v>
      </c>
      <c r="I634">
        <v>-9.1794135354245192</v>
      </c>
      <c r="J634">
        <f>(Table2[[#This Row],[1M Return vs Nifty]]-AVERAGE(Table2[1M Return vs Nifty]))/_xlfn.STDEV.P(Table2[1M Return vs Nifty])</f>
        <v>-0.8455779265297777</v>
      </c>
      <c r="K634">
        <v>-35.4476279633882</v>
      </c>
      <c r="L634">
        <f>(Table2[[#This Row],[6M Return vs Nifty]]-AVERAGE(Table2[6M Return vs Nifty]))/_xlfn.STDEV.P(Table2[6M Return vs Nifty])</f>
        <v>-1.4383540675475814</v>
      </c>
      <c r="M634">
        <v>2.37068694016161</v>
      </c>
      <c r="N634">
        <f>(Table2[[#This Row],[1W Return vs Nifty]]-AVERAGE(Table2[1W Return vs Nifty]))/_xlfn.STDEV.P(Table2[1W Return vs Nifty])</f>
        <v>0.54623758450299997</v>
      </c>
      <c r="O634">
        <v>375</v>
      </c>
      <c r="P634">
        <v>401.42317652592601</v>
      </c>
      <c r="Q634">
        <v>422.56915853423902</v>
      </c>
      <c r="R634">
        <v>44.762981131185498</v>
      </c>
      <c r="S634" s="1">
        <f>(Table2[[#This Row],[Close Price]]-Table2[[#This Row],[20D EMA]])/Table2[[#This Row],[20D EMA]]</f>
        <v>-3.1466666666666698E-2</v>
      </c>
      <c r="T634" s="1">
        <f>(Table2[[#This Row],[Close Price]]-Table2[[#This Row],[50D EMA]])/Table2[[#This Row],[50D EMA]]</f>
        <v>-9.5219157141658878E-2</v>
      </c>
      <c r="U634" s="1">
        <f>(Table2[[#This Row],[Close Price]]-Table2[[#This Row],[200D EMA]])/Table2[[#This Row],[200D EMA]]</f>
        <v>-0.14049572084288448</v>
      </c>
      <c r="V634">
        <v>1.0515531685060999</v>
      </c>
      <c r="W634">
        <v>360</v>
      </c>
      <c r="X634">
        <v>364.75</v>
      </c>
      <c r="Y634">
        <v>356.35</v>
      </c>
      <c r="Z634">
        <v>366.35</v>
      </c>
      <c r="AA634">
        <v>341</v>
      </c>
      <c r="AB634">
        <v>376.9</v>
      </c>
      <c r="AC634" s="1">
        <f>(Table2[[#This Row],[Close Price]]/Table2[[#This Row],[Day Low]])-1</f>
        <v>8.8888888888889461E-3</v>
      </c>
      <c r="AD634" s="1">
        <f>(Table2[[#This Row],[Day High]]/Table2[[#This Row],[Close Price]])-1</f>
        <v>4.2676211453744894E-3</v>
      </c>
      <c r="AE634" s="1">
        <f>(Table2[[#This Row],[Close Price]]/Table2[[#This Row],[Current Week Low]])-1</f>
        <v>1.9222674337028067E-2</v>
      </c>
      <c r="AF634" s="1">
        <f>(Table2[[#This Row],[Current Week High]]/Table2[[#This Row],[Close Price]])-1</f>
        <v>8.6729074889868585E-3</v>
      </c>
      <c r="AG634" s="1">
        <f>(Table2[[#This Row],[Close Price]]/Table2[[#This Row],[Current Month Low]])-1</f>
        <v>6.5102639296187759E-2</v>
      </c>
      <c r="AH634" s="1">
        <f>(Table2[[#This Row],[Current Month High]]/Table2[[#This Row],[Close Price]])-1</f>
        <v>3.7720264317180563E-2</v>
      </c>
      <c r="AI634">
        <v>43.0892070484581</v>
      </c>
      <c r="AJ634">
        <v>7.9988105857864804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-0.26</v>
      </c>
      <c r="AM634" t="s">
        <v>3132</v>
      </c>
      <c r="AN634">
        <v>-0.67</v>
      </c>
      <c r="AO634" t="s">
        <v>3132</v>
      </c>
      <c r="AP634">
        <v>6.3335630005879995E-2</v>
      </c>
      <c r="AQ634">
        <f>(Table2[[#This Row],[Sharpe Ratio]]-AVERAGE(Table2[Sharpe Ratio]))/_xlfn.STDEV.P(Table2[Sharpe Ratio])</f>
        <v>-1.8347258502802624E-2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701</v>
      </c>
      <c r="AT634">
        <f>_xlfn.RANK.AVG(Table2[[#This Row],[6M Return vs Nifty Z-Score]],Table2[6M Return vs Nifty Z-Score])</f>
        <v>709</v>
      </c>
      <c r="AU634">
        <f>_xlfn.RANK.AVG(Table2[[#This Row],[Sharpe Ratio Z-Score]],Table2[Sharpe Ratio Z-Score])</f>
        <v>354</v>
      </c>
      <c r="AV634">
        <f>(Table2[[#This Row],[Rank 1Y]]+Table2[[#This Row],[Rank 6M]]+Table2[[#This Row],[Rank Sharpe]])/3</f>
        <v>588</v>
      </c>
    </row>
    <row r="635" spans="1:48" x14ac:dyDescent="0.3">
      <c r="A635" t="s">
        <v>722</v>
      </c>
      <c r="B635" t="s">
        <v>723</v>
      </c>
      <c r="C635" t="s">
        <v>3092</v>
      </c>
      <c r="D635" t="s">
        <v>54</v>
      </c>
      <c r="E635">
        <v>22978.969962679999</v>
      </c>
      <c r="F635">
        <v>426.2</v>
      </c>
      <c r="G635">
        <v>-14.543962561637199</v>
      </c>
      <c r="H635">
        <f>(Table2[[#This Row],[1Y Return vs Nifty]]-AVERAGE(Table2[1Y Return vs Nifty]))/_xlfn.STDEV.P(Table2[1Y Return vs Nifty])</f>
        <v>-0.73220780744281511</v>
      </c>
      <c r="I635">
        <v>-9.4205934050543103</v>
      </c>
      <c r="J635">
        <f>(Table2[[#This Row],[1M Return vs Nifty]]-AVERAGE(Table2[1M Return vs Nifty]))/_xlfn.STDEV.P(Table2[1M Return vs Nifty])</f>
        <v>-0.86860684764629903</v>
      </c>
      <c r="K635">
        <v>-3.6034567795063901</v>
      </c>
      <c r="L635">
        <f>(Table2[[#This Row],[6M Return vs Nifty]]-AVERAGE(Table2[6M Return vs Nifty]))/_xlfn.STDEV.P(Table2[6M Return vs Nifty])</f>
        <v>-0.40141507417860733</v>
      </c>
      <c r="M635">
        <v>-4.6978896670679102</v>
      </c>
      <c r="N635">
        <f>(Table2[[#This Row],[1W Return vs Nifty]]-AVERAGE(Table2[1W Return vs Nifty]))/_xlfn.STDEV.P(Table2[1W Return vs Nifty])</f>
        <v>-0.82075147317302355</v>
      </c>
      <c r="O635">
        <v>440.03</v>
      </c>
      <c r="P635">
        <v>440.97249120382997</v>
      </c>
      <c r="Q635">
        <v>421.02160219785799</v>
      </c>
      <c r="R635">
        <v>35.405113063307397</v>
      </c>
      <c r="S635" s="1">
        <f>(Table2[[#This Row],[Close Price]]-Table2[[#This Row],[20D EMA]])/Table2[[#This Row],[20D EMA]]</f>
        <v>-3.1429675249414778E-2</v>
      </c>
      <c r="T635" s="1">
        <f>(Table2[[#This Row],[Close Price]]-Table2[[#This Row],[50D EMA]])/Table2[[#This Row],[50D EMA]]</f>
        <v>-3.3499802138455215E-2</v>
      </c>
      <c r="U635" s="1">
        <f>(Table2[[#This Row],[Close Price]]-Table2[[#This Row],[200D EMA]])/Table2[[#This Row],[200D EMA]]</f>
        <v>1.229960119649259E-2</v>
      </c>
      <c r="V635">
        <v>1.0721014917323699</v>
      </c>
      <c r="W635">
        <v>422.7</v>
      </c>
      <c r="X635">
        <v>434</v>
      </c>
      <c r="Y635">
        <v>422.55</v>
      </c>
      <c r="Z635">
        <v>428.4</v>
      </c>
      <c r="AA635">
        <v>421.05</v>
      </c>
      <c r="AB635">
        <v>466.1</v>
      </c>
      <c r="AC635" s="1">
        <f>(Table2[[#This Row],[Close Price]]/Table2[[#This Row],[Day Low]])-1</f>
        <v>8.2801040927371616E-3</v>
      </c>
      <c r="AD635" s="1">
        <f>(Table2[[#This Row],[Day High]]/Table2[[#This Row],[Close Price]])-1</f>
        <v>1.8301267010793154E-2</v>
      </c>
      <c r="AE635" s="1">
        <f>(Table2[[#This Row],[Close Price]]/Table2[[#This Row],[Current Week Low]])-1</f>
        <v>8.6380310022482476E-3</v>
      </c>
      <c r="AF635" s="1">
        <f>(Table2[[#This Row],[Current Week High]]/Table2[[#This Row],[Close Price]])-1</f>
        <v>5.1618958235570833E-3</v>
      </c>
      <c r="AG635" s="1">
        <f>(Table2[[#This Row],[Close Price]]/Table2[[#This Row],[Current Month Low]])-1</f>
        <v>1.223132644579028E-2</v>
      </c>
      <c r="AH635" s="1">
        <f>(Table2[[#This Row],[Current Month High]]/Table2[[#This Row],[Close Price]])-1</f>
        <v>9.361801970905681E-2</v>
      </c>
      <c r="AI635">
        <v>13.6320976067573</v>
      </c>
      <c r="AJ635">
        <v>21.980538065254699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-0.18</v>
      </c>
      <c r="AM635" t="s">
        <v>3132</v>
      </c>
      <c r="AN635">
        <v>-1.76</v>
      </c>
      <c r="AO635" t="s">
        <v>3132</v>
      </c>
      <c r="AP635">
        <v>-0.106586854503237</v>
      </c>
      <c r="AQ635">
        <f>(Table2[[#This Row],[Sharpe Ratio]]-AVERAGE(Table2[Sharpe Ratio]))/_xlfn.STDEV.P(Table2[Sharpe Ratio])</f>
        <v>-1.9583527052237228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595</v>
      </c>
      <c r="AT635">
        <f>_xlfn.RANK.AVG(Table2[[#This Row],[6M Return vs Nifty Z-Score]],Table2[6M Return vs Nifty Z-Score])</f>
        <v>453</v>
      </c>
      <c r="AU635">
        <f>_xlfn.RANK.AVG(Table2[[#This Row],[Sharpe Ratio Z-Score]],Table2[Sharpe Ratio Z-Score])</f>
        <v>719</v>
      </c>
      <c r="AV635">
        <f>(Table2[[#This Row],[Rank 1Y]]+Table2[[#This Row],[Rank 6M]]+Table2[[#This Row],[Rank Sharpe]])/3</f>
        <v>589</v>
      </c>
    </row>
    <row r="636" spans="1:48" x14ac:dyDescent="0.3">
      <c r="A636" t="s">
        <v>251</v>
      </c>
      <c r="B636" t="s">
        <v>252</v>
      </c>
      <c r="C636" t="s">
        <v>3088</v>
      </c>
      <c r="D636" t="s">
        <v>24</v>
      </c>
      <c r="E636">
        <v>105199.50352608001</v>
      </c>
      <c r="F636">
        <v>1350.85</v>
      </c>
      <c r="G636">
        <v>-28.0567700147332</v>
      </c>
      <c r="H636">
        <f>(Table2[[#This Row],[1Y Return vs Nifty]]-AVERAGE(Table2[1Y Return vs Nifty]))/_xlfn.STDEV.P(Table2[1Y Return vs Nifty])</f>
        <v>-0.93550934661283913</v>
      </c>
      <c r="I636">
        <v>-5.1070137249499297</v>
      </c>
      <c r="J636">
        <f>(Table2[[#This Row],[1M Return vs Nifty]]-AVERAGE(Table2[1M Return vs Nifty]))/_xlfn.STDEV.P(Table2[1M Return vs Nifty])</f>
        <v>-0.45672717321312856</v>
      </c>
      <c r="K636">
        <v>-19.288358111715301</v>
      </c>
      <c r="L636">
        <f>(Table2[[#This Row],[6M Return vs Nifty]]-AVERAGE(Table2[6M Return vs Nifty]))/_xlfn.STDEV.P(Table2[6M Return vs Nifty])</f>
        <v>-0.9121611603177463</v>
      </c>
      <c r="M636">
        <v>-4.0685032056687804</v>
      </c>
      <c r="N636">
        <f>(Table2[[#This Row],[1W Return vs Nifty]]-AVERAGE(Table2[1W Return vs Nifty]))/_xlfn.STDEV.P(Table2[1W Return vs Nifty])</f>
        <v>-0.69903469006536223</v>
      </c>
      <c r="O636">
        <v>1395.86</v>
      </c>
      <c r="P636">
        <v>1428.4473295062901</v>
      </c>
      <c r="Q636">
        <v>1448.9756652347</v>
      </c>
      <c r="R636">
        <v>25.643988602960299</v>
      </c>
      <c r="S636" s="1">
        <f>(Table2[[#This Row],[Close Price]]-Table2[[#This Row],[20D EMA]])/Table2[[#This Row],[20D EMA]]</f>
        <v>-3.2245354118607877E-2</v>
      </c>
      <c r="T636" s="1">
        <f>(Table2[[#This Row],[Close Price]]-Table2[[#This Row],[50D EMA]])/Table2[[#This Row],[50D EMA]]</f>
        <v>-5.4322849644802731E-2</v>
      </c>
      <c r="U636" s="1">
        <f>(Table2[[#This Row],[Close Price]]-Table2[[#This Row],[200D EMA]])/Table2[[#This Row],[200D EMA]]</f>
        <v>-6.7720713045105616E-2</v>
      </c>
      <c r="V636">
        <v>1.04800751367531</v>
      </c>
      <c r="W636">
        <v>1348</v>
      </c>
      <c r="X636">
        <v>1359.4</v>
      </c>
      <c r="Y636">
        <v>1336.65</v>
      </c>
      <c r="Z636">
        <v>1357.6</v>
      </c>
      <c r="AA636">
        <v>1329.2</v>
      </c>
      <c r="AB636">
        <v>1440</v>
      </c>
      <c r="AC636" s="1">
        <f>(Table2[[#This Row],[Close Price]]/Table2[[#This Row],[Day Low]])-1</f>
        <v>2.114243323442011E-3</v>
      </c>
      <c r="AD636" s="1">
        <f>(Table2[[#This Row],[Day High]]/Table2[[#This Row],[Close Price]])-1</f>
        <v>6.3293481881778746E-3</v>
      </c>
      <c r="AE636" s="1">
        <f>(Table2[[#This Row],[Close Price]]/Table2[[#This Row],[Current Week Low]])-1</f>
        <v>1.0623573860023106E-2</v>
      </c>
      <c r="AF636" s="1">
        <f>(Table2[[#This Row],[Current Week High]]/Table2[[#This Row],[Close Price]])-1</f>
        <v>4.9968538327720413E-3</v>
      </c>
      <c r="AG636" s="1">
        <f>(Table2[[#This Row],[Close Price]]/Table2[[#This Row],[Current Month Low]])-1</f>
        <v>1.6287992777610505E-2</v>
      </c>
      <c r="AH636" s="1">
        <f>(Table2[[#This Row],[Current Month High]]/Table2[[#This Row],[Close Price]])-1</f>
        <v>6.5995484324684606E-2</v>
      </c>
      <c r="AI636">
        <v>25.439538068623399</v>
      </c>
      <c r="AJ636">
        <v>1.62879927776105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</v>
      </c>
      <c r="AM636" t="s">
        <v>3132</v>
      </c>
      <c r="AN636">
        <v>-2.0499999999999998</v>
      </c>
      <c r="AO636" t="s">
        <v>3132</v>
      </c>
      <c r="AP636">
        <v>1.2011957649433001E-2</v>
      </c>
      <c r="AQ636">
        <f>(Table2[[#This Row],[Sharpe Ratio]]-AVERAGE(Table2[Sharpe Ratio]))/_xlfn.STDEV.P(Table2[Sharpe Ratio])</f>
        <v>-0.60430975902100148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645</v>
      </c>
      <c r="AT636">
        <f>_xlfn.RANK.AVG(Table2[[#This Row],[6M Return vs Nifty Z-Score]],Table2[6M Return vs Nifty Z-Score])</f>
        <v>628</v>
      </c>
      <c r="AU636">
        <f>_xlfn.RANK.AVG(Table2[[#This Row],[Sharpe Ratio Z-Score]],Table2[Sharpe Ratio Z-Score])</f>
        <v>495</v>
      </c>
      <c r="AV636">
        <f>(Table2[[#This Row],[Rank 1Y]]+Table2[[#This Row],[Rank 6M]]+Table2[[#This Row],[Rank Sharpe]])/3</f>
        <v>589.33333333333337</v>
      </c>
    </row>
    <row r="637" spans="1:48" x14ac:dyDescent="0.3">
      <c r="A637" t="s">
        <v>978</v>
      </c>
      <c r="B637" t="s">
        <v>979</v>
      </c>
      <c r="C637" t="s">
        <v>3104</v>
      </c>
      <c r="D637" t="s">
        <v>980</v>
      </c>
      <c r="E637">
        <v>14475.99651696</v>
      </c>
      <c r="F637">
        <v>1475.1</v>
      </c>
      <c r="G637">
        <v>-39.232747357228099</v>
      </c>
      <c r="H637">
        <f>(Table2[[#This Row],[1Y Return vs Nifty]]-AVERAGE(Table2[1Y Return vs Nifty]))/_xlfn.STDEV.P(Table2[1Y Return vs Nifty])</f>
        <v>-1.103653043127804</v>
      </c>
      <c r="I637">
        <v>3.3812334203360699</v>
      </c>
      <c r="J637">
        <f>(Table2[[#This Row],[1M Return vs Nifty]]-AVERAGE(Table2[1M Return vs Nifty]))/_xlfn.STDEV.P(Table2[1M Return vs Nifty])</f>
        <v>0.35376822271846736</v>
      </c>
      <c r="K637">
        <v>-4.8600993917754503</v>
      </c>
      <c r="L637">
        <f>(Table2[[#This Row],[6M Return vs Nifty]]-AVERAGE(Table2[6M Return vs Nifty]))/_xlfn.STDEV.P(Table2[6M Return vs Nifty])</f>
        <v>-0.44233501892662425</v>
      </c>
      <c r="M637">
        <v>2.3196741342327001</v>
      </c>
      <c r="N637">
        <f>(Table2[[#This Row],[1W Return vs Nifty]]-AVERAGE(Table2[1W Return vs Nifty]))/_xlfn.STDEV.P(Table2[1W Return vs Nifty])</f>
        <v>0.53637223941572332</v>
      </c>
      <c r="O637">
        <v>1463.83</v>
      </c>
      <c r="P637">
        <v>1438.9480268879699</v>
      </c>
      <c r="Q637">
        <v>1462.82943314108</v>
      </c>
      <c r="R637">
        <v>52.328857587177097</v>
      </c>
      <c r="S637" s="1">
        <f>(Table2[[#This Row],[Close Price]]-Table2[[#This Row],[20D EMA]])/Table2[[#This Row],[20D EMA]]</f>
        <v>7.6989814391015231E-3</v>
      </c>
      <c r="T637" s="1">
        <f>(Table2[[#This Row],[Close Price]]-Table2[[#This Row],[50D EMA]])/Table2[[#This Row],[50D EMA]]</f>
        <v>2.512389081224585E-2</v>
      </c>
      <c r="U637" s="1">
        <f>(Table2[[#This Row],[Close Price]]-Table2[[#This Row],[200D EMA]])/Table2[[#This Row],[200D EMA]]</f>
        <v>8.3882417053721386E-3</v>
      </c>
      <c r="V637">
        <v>0.56909092815968998</v>
      </c>
      <c r="W637">
        <v>1467</v>
      </c>
      <c r="X637">
        <v>1488.95</v>
      </c>
      <c r="Y637">
        <v>1470.55</v>
      </c>
      <c r="Z637">
        <v>1510</v>
      </c>
      <c r="AA637">
        <v>1401.1</v>
      </c>
      <c r="AB637">
        <v>1512</v>
      </c>
      <c r="AC637" s="1">
        <f>(Table2[[#This Row],[Close Price]]/Table2[[#This Row],[Day Low]])-1</f>
        <v>5.5214723926380049E-3</v>
      </c>
      <c r="AD637" s="1">
        <f>(Table2[[#This Row],[Day High]]/Table2[[#This Row],[Close Price]])-1</f>
        <v>9.3891939529524571E-3</v>
      </c>
      <c r="AE637" s="1">
        <f>(Table2[[#This Row],[Close Price]]/Table2[[#This Row],[Current Week Low]])-1</f>
        <v>3.0940804460914961E-3</v>
      </c>
      <c r="AF637" s="1">
        <f>(Table2[[#This Row],[Current Week High]]/Table2[[#This Row],[Close Price]])-1</f>
        <v>2.365941292115803E-2</v>
      </c>
      <c r="AG637" s="1">
        <f>(Table2[[#This Row],[Close Price]]/Table2[[#This Row],[Current Month Low]])-1</f>
        <v>5.281564485047463E-2</v>
      </c>
      <c r="AH637" s="1">
        <f>(Table2[[#This Row],[Current Month High]]/Table2[[#This Row],[Close Price]])-1</f>
        <v>2.501525320317266E-2</v>
      </c>
      <c r="AI637">
        <v>27.140532845230801</v>
      </c>
      <c r="AJ637">
        <v>22.4962630792227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</v>
      </c>
      <c r="AM637" t="s">
        <v>3134</v>
      </c>
      <c r="AN637">
        <v>-1.46</v>
      </c>
      <c r="AO637" t="s">
        <v>3132</v>
      </c>
      <c r="AP637">
        <v>-1.9539099386634999E-2</v>
      </c>
      <c r="AQ637">
        <f>(Table2[[#This Row],[Sharpe Ratio]]-AVERAGE(Table2[Sharpe Ratio]))/_xlfn.STDEV.P(Table2[Sharpe Ratio])</f>
        <v>-0.96452825910119677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694</v>
      </c>
      <c r="AT637">
        <f>_xlfn.RANK.AVG(Table2[[#This Row],[6M Return vs Nifty Z-Score]],Table2[6M Return vs Nifty Z-Score])</f>
        <v>464</v>
      </c>
      <c r="AU637">
        <f>_xlfn.RANK.AVG(Table2[[#This Row],[Sharpe Ratio Z-Score]],Table2[Sharpe Ratio Z-Score])</f>
        <v>610</v>
      </c>
      <c r="AV637">
        <f>(Table2[[#This Row],[Rank 1Y]]+Table2[[#This Row],[Rank 6M]]+Table2[[#This Row],[Rank Sharpe]])/3</f>
        <v>589.33333333333337</v>
      </c>
    </row>
    <row r="638" spans="1:48" x14ac:dyDescent="0.3">
      <c r="A638" t="s">
        <v>1014</v>
      </c>
      <c r="B638" t="s">
        <v>1015</v>
      </c>
      <c r="C638" t="s">
        <v>3088</v>
      </c>
      <c r="D638" t="s">
        <v>24</v>
      </c>
      <c r="E638">
        <v>13117.490733294</v>
      </c>
      <c r="F638">
        <v>216.18</v>
      </c>
      <c r="G638">
        <v>-28.657232172806498</v>
      </c>
      <c r="H638">
        <f>(Table2[[#This Row],[1Y Return vs Nifty]]-AVERAGE(Table2[1Y Return vs Nifty]))/_xlfn.STDEV.P(Table2[1Y Return vs Nifty])</f>
        <v>-0.94454335981648962</v>
      </c>
      <c r="I638">
        <v>-11.216383757197701</v>
      </c>
      <c r="J638">
        <f>(Table2[[#This Row],[1M Return vs Nifty]]-AVERAGE(Table2[1M Return vs Nifty]))/_xlfn.STDEV.P(Table2[1M Return vs Nifty])</f>
        <v>-1.0400768564194185</v>
      </c>
      <c r="K638">
        <v>-23.9446685787074</v>
      </c>
      <c r="L638">
        <f>(Table2[[#This Row],[6M Return vs Nifty]]-AVERAGE(Table2[6M Return vs Nifty]))/_xlfn.STDEV.P(Table2[6M Return vs Nifty])</f>
        <v>-1.0637841955217553</v>
      </c>
      <c r="M638">
        <v>-3.6454465538710101</v>
      </c>
      <c r="N638">
        <f>(Table2[[#This Row],[1W Return vs Nifty]]-AVERAGE(Table2[1W Return vs Nifty]))/_xlfn.STDEV.P(Table2[1W Return vs Nifty])</f>
        <v>-0.61721994207308239</v>
      </c>
      <c r="O638">
        <v>228.82</v>
      </c>
      <c r="P638">
        <v>240.048858850599</v>
      </c>
      <c r="Q638">
        <v>242.31303525980999</v>
      </c>
      <c r="R638">
        <v>28.876623601596201</v>
      </c>
      <c r="S638" s="1">
        <f>(Table2[[#This Row],[Close Price]]-Table2[[#This Row],[20D EMA]])/Table2[[#This Row],[20D EMA]]</f>
        <v>-5.5239926579844362E-2</v>
      </c>
      <c r="T638" s="1">
        <f>(Table2[[#This Row],[Close Price]]-Table2[[#This Row],[50D EMA]])/Table2[[#This Row],[50D EMA]]</f>
        <v>-9.9433336050368137E-2</v>
      </c>
      <c r="U638" s="1">
        <f>(Table2[[#This Row],[Close Price]]-Table2[[#This Row],[200D EMA]])/Table2[[#This Row],[200D EMA]]</f>
        <v>-0.10784824362333596</v>
      </c>
      <c r="V638">
        <v>1.0593240565588899</v>
      </c>
      <c r="W638">
        <v>214.25</v>
      </c>
      <c r="X638">
        <v>216.18</v>
      </c>
      <c r="Y638">
        <v>213.5</v>
      </c>
      <c r="Z638">
        <v>218.45</v>
      </c>
      <c r="AA638">
        <v>210</v>
      </c>
      <c r="AB638">
        <v>236.95</v>
      </c>
      <c r="AC638" s="1">
        <f>(Table2[[#This Row],[Close Price]]/Table2[[#This Row],[Day Low]])-1</f>
        <v>9.0081680280047483E-3</v>
      </c>
      <c r="AD638" s="1">
        <f>(Table2[[#This Row],[Day High]]/Table2[[#This Row],[Close Price]])-1</f>
        <v>0</v>
      </c>
      <c r="AE638" s="1">
        <f>(Table2[[#This Row],[Close Price]]/Table2[[#This Row],[Current Week Low]])-1</f>
        <v>1.2552693208430998E-2</v>
      </c>
      <c r="AF638" s="1">
        <f>(Table2[[#This Row],[Current Week High]]/Table2[[#This Row],[Close Price]])-1</f>
        <v>1.0500508835229905E-2</v>
      </c>
      <c r="AG638" s="1">
        <f>(Table2[[#This Row],[Close Price]]/Table2[[#This Row],[Current Month Low]])-1</f>
        <v>2.942857142857136E-2</v>
      </c>
      <c r="AH638" s="1">
        <f>(Table2[[#This Row],[Current Month High]]/Table2[[#This Row],[Close Price]])-1</f>
        <v>9.6077342954944855E-2</v>
      </c>
      <c r="AI638">
        <v>39.097048755666499</v>
      </c>
      <c r="AJ638">
        <v>3.0901287553648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-0.18</v>
      </c>
      <c r="AM638" t="s">
        <v>3132</v>
      </c>
      <c r="AN638">
        <v>-6.09</v>
      </c>
      <c r="AO638" t="s">
        <v>3132</v>
      </c>
      <c r="AP638">
        <v>2.7126623785851001E-2</v>
      </c>
      <c r="AQ638">
        <f>(Table2[[#This Row],[Sharpe Ratio]]-AVERAGE(Table2[Sharpe Ratio]))/_xlfn.STDEV.P(Table2[Sharpe Ratio])</f>
        <v>-0.43174557650726297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648</v>
      </c>
      <c r="AT638">
        <f>_xlfn.RANK.AVG(Table2[[#This Row],[6M Return vs Nifty Z-Score]],Table2[6M Return vs Nifty Z-Score])</f>
        <v>665</v>
      </c>
      <c r="AU638">
        <f>_xlfn.RANK.AVG(Table2[[#This Row],[Sharpe Ratio Z-Score]],Table2[Sharpe Ratio Z-Score])</f>
        <v>455</v>
      </c>
      <c r="AV638">
        <f>(Table2[[#This Row],[Rank 1Y]]+Table2[[#This Row],[Rank 6M]]+Table2[[#This Row],[Rank Sharpe]])/3</f>
        <v>589.33333333333337</v>
      </c>
    </row>
    <row r="639" spans="1:48" x14ac:dyDescent="0.3">
      <c r="A639" t="s">
        <v>1989</v>
      </c>
      <c r="B639" t="s">
        <v>1990</v>
      </c>
      <c r="C639" t="s">
        <v>3090</v>
      </c>
      <c r="D639" t="s">
        <v>985</v>
      </c>
      <c r="E639">
        <v>3193.8648963800001</v>
      </c>
      <c r="F639">
        <v>394.6</v>
      </c>
      <c r="G639">
        <v>-10.7411175991859</v>
      </c>
      <c r="H639">
        <f>(Table2[[#This Row],[1Y Return vs Nifty]]-AVERAGE(Table2[1Y Return vs Nifty]))/_xlfn.STDEV.P(Table2[1Y Return vs Nifty])</f>
        <v>-0.67499362476649882</v>
      </c>
      <c r="I639">
        <v>-8.2333243588180398</v>
      </c>
      <c r="J639">
        <f>(Table2[[#This Row],[1M Return vs Nifty]]-AVERAGE(Table2[1M Return vs Nifty]))/_xlfn.STDEV.P(Table2[1M Return vs Nifty])</f>
        <v>-0.75524114572502543</v>
      </c>
      <c r="K639">
        <v>-13.624992059015799</v>
      </c>
      <c r="L639">
        <f>(Table2[[#This Row],[6M Return vs Nifty]]-AVERAGE(Table2[6M Return vs Nifty]))/_xlfn.STDEV.P(Table2[6M Return vs Nifty])</f>
        <v>-0.72774546113513772</v>
      </c>
      <c r="M639">
        <v>0.765079442049998</v>
      </c>
      <c r="N639">
        <f>(Table2[[#This Row],[1W Return vs Nifty]]-AVERAGE(Table2[1W Return vs Nifty]))/_xlfn.STDEV.P(Table2[1W Return vs Nifty])</f>
        <v>0.23572982561469313</v>
      </c>
      <c r="O639">
        <v>397.53</v>
      </c>
      <c r="P639">
        <v>399.50788010793201</v>
      </c>
      <c r="Q639">
        <v>396.16476036430799</v>
      </c>
      <c r="R639">
        <v>49.151094934821501</v>
      </c>
      <c r="S639" s="1">
        <f>(Table2[[#This Row],[Close Price]]-Table2[[#This Row],[20D EMA]])/Table2[[#This Row],[20D EMA]]</f>
        <v>-7.3705129172639801E-3</v>
      </c>
      <c r="T639" s="1">
        <f>(Table2[[#This Row],[Close Price]]-Table2[[#This Row],[50D EMA]])/Table2[[#This Row],[50D EMA]]</f>
        <v>-1.2284814273515863E-2</v>
      </c>
      <c r="U639" s="1">
        <f>(Table2[[#This Row],[Close Price]]-Table2[[#This Row],[200D EMA]])/Table2[[#This Row],[200D EMA]]</f>
        <v>-3.9497717133372455E-3</v>
      </c>
      <c r="V639">
        <v>0.65090177596612797</v>
      </c>
      <c r="W639">
        <v>397.8</v>
      </c>
      <c r="X639">
        <v>404.2</v>
      </c>
      <c r="Y639">
        <v>385.15</v>
      </c>
      <c r="Z639">
        <v>400</v>
      </c>
      <c r="AA639">
        <v>376.8</v>
      </c>
      <c r="AB639">
        <v>411.9</v>
      </c>
      <c r="AC639" s="1">
        <f>(Table2[[#This Row],[Close Price]]/Table2[[#This Row],[Day Low]])-1</f>
        <v>-8.0442433383609568E-3</v>
      </c>
      <c r="AD639" s="1">
        <f>(Table2[[#This Row],[Day High]]/Table2[[#This Row],[Close Price]])-1</f>
        <v>2.4328433857070397E-2</v>
      </c>
      <c r="AE639" s="1">
        <f>(Table2[[#This Row],[Close Price]]/Table2[[#This Row],[Current Week Low]])-1</f>
        <v>2.4535895105803007E-2</v>
      </c>
      <c r="AF639" s="1">
        <f>(Table2[[#This Row],[Current Week High]]/Table2[[#This Row],[Close Price]])-1</f>
        <v>1.368474404460196E-2</v>
      </c>
      <c r="AG639" s="1">
        <f>(Table2[[#This Row],[Close Price]]/Table2[[#This Row],[Current Month Low]])-1</f>
        <v>4.7239915074309913E-2</v>
      </c>
      <c r="AH639" s="1">
        <f>(Table2[[#This Row],[Current Month High]]/Table2[[#This Row],[Close Price]])-1</f>
        <v>4.3841865179928829E-2</v>
      </c>
      <c r="AI639">
        <v>24.176381145463701</v>
      </c>
      <c r="AJ639">
        <v>16.7282946309717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-0.05</v>
      </c>
      <c r="AM639" t="s">
        <v>3132</v>
      </c>
      <c r="AN639">
        <v>-0.73</v>
      </c>
      <c r="AO639" t="s">
        <v>3132</v>
      </c>
      <c r="AP639">
        <v>-3.2547459287171003E-2</v>
      </c>
      <c r="AQ639">
        <f>(Table2[[#This Row],[Sharpe Ratio]]-AVERAGE(Table2[Sharpe Ratio]))/_xlfn.STDEV.P(Table2[Sharpe Ratio])</f>
        <v>-1.113044737852376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569</v>
      </c>
      <c r="AT639">
        <f>_xlfn.RANK.AVG(Table2[[#This Row],[6M Return vs Nifty Z-Score]],Table2[6M Return vs Nifty Z-Score])</f>
        <v>564</v>
      </c>
      <c r="AU639">
        <f>_xlfn.RANK.AVG(Table2[[#This Row],[Sharpe Ratio Z-Score]],Table2[Sharpe Ratio Z-Score])</f>
        <v>636</v>
      </c>
      <c r="AV639">
        <f>(Table2[[#This Row],[Rank 1Y]]+Table2[[#This Row],[Rank 6M]]+Table2[[#This Row],[Rank Sharpe]])/3</f>
        <v>589.66666666666663</v>
      </c>
    </row>
    <row r="640" spans="1:48" x14ac:dyDescent="0.3">
      <c r="A640" t="s">
        <v>1656</v>
      </c>
      <c r="B640" t="s">
        <v>1657</v>
      </c>
      <c r="C640" t="s">
        <v>3097</v>
      </c>
      <c r="D640" t="s">
        <v>78</v>
      </c>
      <c r="E640">
        <v>5041.4619916519996</v>
      </c>
      <c r="F640">
        <v>222.47</v>
      </c>
      <c r="G640">
        <v>-8.1043362938446997</v>
      </c>
      <c r="H640">
        <f>(Table2[[#This Row],[1Y Return vs Nifty]]-AVERAGE(Table2[1Y Return vs Nifty]))/_xlfn.STDEV.P(Table2[1Y Return vs Nifty])</f>
        <v>-0.63532298639683937</v>
      </c>
      <c r="I640">
        <v>-3.2503273470980201</v>
      </c>
      <c r="J640">
        <f>(Table2[[#This Row],[1M Return vs Nifty]]-AVERAGE(Table2[1M Return vs Nifty]))/_xlfn.STDEV.P(Table2[1M Return vs Nifty])</f>
        <v>-0.27944254245475059</v>
      </c>
      <c r="K640">
        <v>-9.5430745101254395</v>
      </c>
      <c r="L640">
        <f>(Table2[[#This Row],[6M Return vs Nifty]]-AVERAGE(Table2[6M Return vs Nifty]))/_xlfn.STDEV.P(Table2[6M Return vs Nifty])</f>
        <v>-0.59482633286767206</v>
      </c>
      <c r="M640">
        <v>-2.2124726955781999</v>
      </c>
      <c r="N640">
        <f>(Table2[[#This Row],[1W Return vs Nifty]]-AVERAGE(Table2[1W Return vs Nifty]))/_xlfn.STDEV.P(Table2[1W Return vs Nifty])</f>
        <v>-0.34009773019543171</v>
      </c>
      <c r="O640">
        <v>225.85</v>
      </c>
      <c r="P640">
        <v>222.10961785592599</v>
      </c>
      <c r="Q640">
        <v>209.716140107022</v>
      </c>
      <c r="R640">
        <v>40.055538239858798</v>
      </c>
      <c r="S640" s="1">
        <f>(Table2[[#This Row],[Close Price]]-Table2[[#This Row],[20D EMA]])/Table2[[#This Row],[20D EMA]]</f>
        <v>-1.4965685189284903E-2</v>
      </c>
      <c r="T640" s="1">
        <f>(Table2[[#This Row],[Close Price]]-Table2[[#This Row],[50D EMA]])/Table2[[#This Row],[50D EMA]]</f>
        <v>1.6225418221545689E-3</v>
      </c>
      <c r="U640" s="1">
        <f>(Table2[[#This Row],[Close Price]]-Table2[[#This Row],[200D EMA]])/Table2[[#This Row],[200D EMA]]</f>
        <v>6.0814870455223283E-2</v>
      </c>
      <c r="V640">
        <v>0.78697706818381596</v>
      </c>
      <c r="W640">
        <v>221.63</v>
      </c>
      <c r="X640">
        <v>224.9</v>
      </c>
      <c r="Y640">
        <v>220.47</v>
      </c>
      <c r="Z640">
        <v>227.7</v>
      </c>
      <c r="AA640">
        <v>217</v>
      </c>
      <c r="AB640">
        <v>233.51</v>
      </c>
      <c r="AC640" s="1">
        <f>(Table2[[#This Row],[Close Price]]/Table2[[#This Row],[Day Low]])-1</f>
        <v>3.7901006181473296E-3</v>
      </c>
      <c r="AD640" s="1">
        <f>(Table2[[#This Row],[Day High]]/Table2[[#This Row],[Close Price]])-1</f>
        <v>1.0922821054524245E-2</v>
      </c>
      <c r="AE640" s="1">
        <f>(Table2[[#This Row],[Close Price]]/Table2[[#This Row],[Current Week Low]])-1</f>
        <v>9.0715290062139964E-3</v>
      </c>
      <c r="AF640" s="1">
        <f>(Table2[[#This Row],[Current Week High]]/Table2[[#This Row],[Close Price]])-1</f>
        <v>2.3508787701712608E-2</v>
      </c>
      <c r="AG640" s="1">
        <f>(Table2[[#This Row],[Close Price]]/Table2[[#This Row],[Current Month Low]])-1</f>
        <v>2.5207373271889377E-2</v>
      </c>
      <c r="AH640" s="1">
        <f>(Table2[[#This Row],[Current Month High]]/Table2[[#This Row],[Close Price]])-1</f>
        <v>4.9624668494628432E-2</v>
      </c>
      <c r="AI640">
        <v>11.0262057805546</v>
      </c>
      <c r="AJ640">
        <v>26.295770650014099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7.0000000000000007E-2</v>
      </c>
      <c r="AM640" t="s">
        <v>3133</v>
      </c>
      <c r="AN640">
        <v>-5.13</v>
      </c>
      <c r="AO640" t="s">
        <v>3132</v>
      </c>
      <c r="AP640">
        <v>-9.0003647754314006E-2</v>
      </c>
      <c r="AQ640">
        <f>(Table2[[#This Row],[Sharpe Ratio]]-AVERAGE(Table2[Sharpe Ratio]))/_xlfn.STDEV.P(Table2[Sharpe Ratio])</f>
        <v>-1.7690221907250157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-3.6187117826397093</v>
      </c>
      <c r="AS640">
        <f>_xlfn.RANK.AVG(Table2[[#This Row],[1Y Return vs Nifty Z-Score]],Table2[1Y Return vs Nifty Z-Score])</f>
        <v>550</v>
      </c>
      <c r="AT640">
        <f>_xlfn.RANK.AVG(Table2[[#This Row],[6M Return vs Nifty Z-Score]],Table2[6M Return vs Nifty Z-Score])</f>
        <v>511</v>
      </c>
      <c r="AU640">
        <f>_xlfn.RANK.AVG(Table2[[#This Row],[Sharpe Ratio Z-Score]],Table2[Sharpe Ratio Z-Score])</f>
        <v>711</v>
      </c>
      <c r="AV640">
        <f>(Table2[[#This Row],[Rank 1Y]]+Table2[[#This Row],[Rank 6M]]+Table2[[#This Row],[Rank Sharpe]])/3</f>
        <v>590.66666666666663</v>
      </c>
    </row>
    <row r="641" spans="1:48" x14ac:dyDescent="0.3">
      <c r="A641" t="s">
        <v>485</v>
      </c>
      <c r="B641" t="s">
        <v>486</v>
      </c>
      <c r="C641" t="s">
        <v>3087</v>
      </c>
      <c r="D641" t="s">
        <v>293</v>
      </c>
      <c r="E641">
        <v>42562.210153599997</v>
      </c>
      <c r="F641">
        <v>6834.4</v>
      </c>
      <c r="G641">
        <v>-28.6967309116291</v>
      </c>
      <c r="H641">
        <f>(Table2[[#This Row],[1Y Return vs Nifty]]-AVERAGE(Table2[1Y Return vs Nifty]))/_xlfn.STDEV.P(Table2[1Y Return vs Nifty])</f>
        <v>-0.94513762229124054</v>
      </c>
      <c r="I641">
        <v>-0.57727876700990699</v>
      </c>
      <c r="J641">
        <f>(Table2[[#This Row],[1M Return vs Nifty]]-AVERAGE(Table2[1M Return vs Nifty]))/_xlfn.STDEV.P(Table2[1M Return vs Nifty])</f>
        <v>-2.4208036415882355E-2</v>
      </c>
      <c r="K641">
        <v>-21.4915527765782</v>
      </c>
      <c r="L641">
        <f>(Table2[[#This Row],[6M Return vs Nifty]]-AVERAGE(Table2[6M Return vs Nifty]))/_xlfn.STDEV.P(Table2[6M Return vs Nifty])</f>
        <v>-0.98390359772604619</v>
      </c>
      <c r="M641">
        <v>-0.55773208953396303</v>
      </c>
      <c r="N641">
        <f>(Table2[[#This Row],[1W Return vs Nifty]]-AVERAGE(Table2[1W Return vs Nifty]))/_xlfn.STDEV.P(Table2[1W Return vs Nifty])</f>
        <v>-2.0088140224920909E-2</v>
      </c>
      <c r="O641">
        <v>6906.76</v>
      </c>
      <c r="P641">
        <v>7023.9050567890599</v>
      </c>
      <c r="Q641">
        <v>7368.6229225282004</v>
      </c>
      <c r="R641">
        <v>44.427626158091599</v>
      </c>
      <c r="S641" s="1">
        <f>(Table2[[#This Row],[Close Price]]-Table2[[#This Row],[20D EMA]])/Table2[[#This Row],[20D EMA]]</f>
        <v>-1.0476692399909738E-2</v>
      </c>
      <c r="T641" s="1">
        <f>(Table2[[#This Row],[Close Price]]-Table2[[#This Row],[50D EMA]])/Table2[[#This Row],[50D EMA]]</f>
        <v>-2.6980014003163577E-2</v>
      </c>
      <c r="U641" s="1">
        <f>(Table2[[#This Row],[Close Price]]-Table2[[#This Row],[200D EMA]])/Table2[[#This Row],[200D EMA]]</f>
        <v>-7.2499696095848942E-2</v>
      </c>
      <c r="V641">
        <v>0.55514545026753603</v>
      </c>
      <c r="W641">
        <v>6796.65</v>
      </c>
      <c r="X641">
        <v>6834.4</v>
      </c>
      <c r="Y641">
        <v>6790.1</v>
      </c>
      <c r="Z641">
        <v>6888</v>
      </c>
      <c r="AA641">
        <v>6666</v>
      </c>
      <c r="AB641">
        <v>7011.85</v>
      </c>
      <c r="AC641" s="1">
        <f>(Table2[[#This Row],[Close Price]]/Table2[[#This Row],[Day Low]])-1</f>
        <v>5.554206851904997E-3</v>
      </c>
      <c r="AD641" s="1">
        <f>(Table2[[#This Row],[Day High]]/Table2[[#This Row],[Close Price]])-1</f>
        <v>0</v>
      </c>
      <c r="AE641" s="1">
        <f>(Table2[[#This Row],[Close Price]]/Table2[[#This Row],[Current Week Low]])-1</f>
        <v>6.5242043563422669E-3</v>
      </c>
      <c r="AF641" s="1">
        <f>(Table2[[#This Row],[Current Week High]]/Table2[[#This Row],[Close Price]])-1</f>
        <v>7.8426782160834208E-3</v>
      </c>
      <c r="AG641" s="1">
        <f>(Table2[[#This Row],[Close Price]]/Table2[[#This Row],[Current Month Low]])-1</f>
        <v>2.526252625262515E-2</v>
      </c>
      <c r="AH641" s="1">
        <f>(Table2[[#This Row],[Current Month High]]/Table2[[#This Row],[Close Price]])-1</f>
        <v>2.5964239728432759E-2</v>
      </c>
      <c r="AI641">
        <v>34.613133559639401</v>
      </c>
      <c r="AJ641">
        <v>6.6009483404043001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-0.2</v>
      </c>
      <c r="AM641" t="s">
        <v>3132</v>
      </c>
      <c r="AN641">
        <v>-0.51</v>
      </c>
      <c r="AO641" t="s">
        <v>3132</v>
      </c>
      <c r="AP641">
        <v>1.9665153096707001E-2</v>
      </c>
      <c r="AQ641">
        <f>(Table2[[#This Row],[Sharpe Ratio]]-AVERAGE(Table2[Sharpe Ratio]))/_xlfn.STDEV.P(Table2[Sharpe Ratio])</f>
        <v>-0.51693320673351006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649</v>
      </c>
      <c r="AT641">
        <f>_xlfn.RANK.AVG(Table2[[#This Row],[6M Return vs Nifty Z-Score]],Table2[6M Return vs Nifty Z-Score])</f>
        <v>651</v>
      </c>
      <c r="AU641">
        <f>_xlfn.RANK.AVG(Table2[[#This Row],[Sharpe Ratio Z-Score]],Table2[Sharpe Ratio Z-Score])</f>
        <v>474</v>
      </c>
      <c r="AV641">
        <f>(Table2[[#This Row],[Rank 1Y]]+Table2[[#This Row],[Rank 6M]]+Table2[[#This Row],[Rank Sharpe]])/3</f>
        <v>591.33333333333337</v>
      </c>
    </row>
    <row r="642" spans="1:48" x14ac:dyDescent="0.3">
      <c r="A642" t="s">
        <v>2015</v>
      </c>
      <c r="B642" t="s">
        <v>2016</v>
      </c>
      <c r="C642" t="s">
        <v>3099</v>
      </c>
      <c r="D642" t="s">
        <v>136</v>
      </c>
      <c r="E642">
        <v>3094.625841</v>
      </c>
      <c r="F642">
        <v>470</v>
      </c>
      <c r="G642">
        <v>-23.936691499951401</v>
      </c>
      <c r="H642">
        <f>(Table2[[#This Row],[1Y Return vs Nifty]]-AVERAGE(Table2[1Y Return vs Nifty]))/_xlfn.STDEV.P(Table2[1Y Return vs Nifty])</f>
        <v>-0.8735223534240496</v>
      </c>
      <c r="I642">
        <v>-11.7556791501516</v>
      </c>
      <c r="J642">
        <f>(Table2[[#This Row],[1M Return vs Nifty]]-AVERAGE(Table2[1M Return vs Nifty]))/_xlfn.STDEV.P(Table2[1M Return vs Nifty])</f>
        <v>-1.0915711667940877</v>
      </c>
      <c r="K642">
        <v>-15.706697863095901</v>
      </c>
      <c r="L642">
        <f>(Table2[[#This Row],[6M Return vs Nifty]]-AVERAGE(Table2[6M Return vs Nifty]))/_xlfn.STDEV.P(Table2[6M Return vs Nifty])</f>
        <v>-0.79553186727233893</v>
      </c>
      <c r="M642">
        <v>-6.0297890780299896</v>
      </c>
      <c r="N642">
        <f>(Table2[[#This Row],[1W Return vs Nifty]]-AVERAGE(Table2[1W Return vs Nifty]))/_xlfn.STDEV.P(Table2[1W Return vs Nifty])</f>
        <v>-1.0783269401840418</v>
      </c>
      <c r="O642">
        <v>506.11</v>
      </c>
      <c r="P642">
        <v>513.52138807241795</v>
      </c>
      <c r="Q642">
        <v>512.49090895675204</v>
      </c>
      <c r="R642">
        <v>20.047445024359199</v>
      </c>
      <c r="S642" s="1">
        <f>(Table2[[#This Row],[Close Price]]-Table2[[#This Row],[20D EMA]])/Table2[[#This Row],[20D EMA]]</f>
        <v>-7.1348125901483886E-2</v>
      </c>
      <c r="T642" s="1">
        <f>(Table2[[#This Row],[Close Price]]-Table2[[#This Row],[50D EMA]])/Table2[[#This Row],[50D EMA]]</f>
        <v>-8.4750877146095541E-2</v>
      </c>
      <c r="U642" s="1">
        <f>(Table2[[#This Row],[Close Price]]-Table2[[#This Row],[200D EMA]])/Table2[[#This Row],[200D EMA]]</f>
        <v>-8.2910561366343671E-2</v>
      </c>
      <c r="V642">
        <v>1.0851442017302599</v>
      </c>
      <c r="W642">
        <v>469.25</v>
      </c>
      <c r="X642">
        <v>474.2</v>
      </c>
      <c r="Y642">
        <v>465.9</v>
      </c>
      <c r="Z642">
        <v>475</v>
      </c>
      <c r="AA642">
        <v>425</v>
      </c>
      <c r="AB642">
        <v>527.15</v>
      </c>
      <c r="AC642" s="1">
        <f>(Table2[[#This Row],[Close Price]]/Table2[[#This Row],[Day Low]])-1</f>
        <v>1.5982951518380695E-3</v>
      </c>
      <c r="AD642" s="1">
        <f>(Table2[[#This Row],[Day High]]/Table2[[#This Row],[Close Price]])-1</f>
        <v>8.936170212765937E-3</v>
      </c>
      <c r="AE642" s="1">
        <f>(Table2[[#This Row],[Close Price]]/Table2[[#This Row],[Current Week Low]])-1</f>
        <v>8.8001717106676036E-3</v>
      </c>
      <c r="AF642" s="1">
        <f>(Table2[[#This Row],[Current Week High]]/Table2[[#This Row],[Close Price]])-1</f>
        <v>1.0638297872340496E-2</v>
      </c>
      <c r="AG642" s="1">
        <f>(Table2[[#This Row],[Close Price]]/Table2[[#This Row],[Current Month Low]])-1</f>
        <v>0.10588235294117654</v>
      </c>
      <c r="AH642" s="1">
        <f>(Table2[[#This Row],[Current Month High]]/Table2[[#This Row],[Close Price]])-1</f>
        <v>0.1215957446808511</v>
      </c>
      <c r="AI642">
        <v>31.9148936170212</v>
      </c>
      <c r="AJ642">
        <v>10.588235294117601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</v>
      </c>
      <c r="AM642" t="s">
        <v>3132</v>
      </c>
      <c r="AN642">
        <v>-9.35</v>
      </c>
      <c r="AO642" t="s">
        <v>3132</v>
      </c>
      <c r="AQ642">
        <f>(Table2[[#This Row],[Sharpe Ratio]]-AVERAGE(Table2[Sharpe Ratio]))/_xlfn.STDEV.P(Table2[Sharpe Ratio])</f>
        <v>-0.74145031068490286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630</v>
      </c>
      <c r="AT642">
        <f>_xlfn.RANK.AVG(Table2[[#This Row],[6M Return vs Nifty Z-Score]],Table2[6M Return vs Nifty Z-Score])</f>
        <v>594</v>
      </c>
      <c r="AU642">
        <f>_xlfn.RANK.AVG(Table2[[#This Row],[Sharpe Ratio Z-Score]],Table2[Sharpe Ratio Z-Score])</f>
        <v>550.5</v>
      </c>
      <c r="AV642">
        <f>(Table2[[#This Row],[Rank 1Y]]+Table2[[#This Row],[Rank 6M]]+Table2[[#This Row],[Rank Sharpe]])/3</f>
        <v>591.5</v>
      </c>
    </row>
    <row r="643" spans="1:48" x14ac:dyDescent="0.3">
      <c r="A643" t="s">
        <v>1378</v>
      </c>
      <c r="B643" t="s">
        <v>1379</v>
      </c>
      <c r="C643" t="s">
        <v>3104</v>
      </c>
      <c r="D643" t="s">
        <v>592</v>
      </c>
      <c r="E643">
        <v>7937.4875407999998</v>
      </c>
      <c r="F643">
        <v>46.3</v>
      </c>
      <c r="G643">
        <v>-19.367535180785801</v>
      </c>
      <c r="H643">
        <f>(Table2[[#This Row],[1Y Return vs Nifty]]-AVERAGE(Table2[1Y Return vs Nifty]))/_xlfn.STDEV.P(Table2[1Y Return vs Nifty])</f>
        <v>-0.80477893976858617</v>
      </c>
      <c r="I643">
        <v>9.1576480060524794</v>
      </c>
      <c r="J643">
        <f>(Table2[[#This Row],[1M Return vs Nifty]]-AVERAGE(Table2[1M Return vs Nifty]))/_xlfn.STDEV.P(Table2[1M Return vs Nifty])</f>
        <v>0.90532584664030502</v>
      </c>
      <c r="K643">
        <v>-32.875070751900303</v>
      </c>
      <c r="L643">
        <f>(Table2[[#This Row],[6M Return vs Nifty]]-AVERAGE(Table2[6M Return vs Nifty]))/_xlfn.STDEV.P(Table2[6M Return vs Nifty])</f>
        <v>-1.3545841094644964</v>
      </c>
      <c r="M643">
        <v>4.3066576694921004</v>
      </c>
      <c r="N643">
        <f>(Table2[[#This Row],[1W Return vs Nifty]]-AVERAGE(Table2[1W Return vs Nifty]))/_xlfn.STDEV.P(Table2[1W Return vs Nifty])</f>
        <v>0.92063414975620006</v>
      </c>
      <c r="O643">
        <v>44.83</v>
      </c>
      <c r="P643">
        <v>44.415231891974599</v>
      </c>
      <c r="Q643">
        <v>46.253340373564797</v>
      </c>
      <c r="R643">
        <v>57.299552996580999</v>
      </c>
      <c r="S643" s="1">
        <f>(Table2[[#This Row],[Close Price]]-Table2[[#This Row],[20D EMA]])/Table2[[#This Row],[20D EMA]]</f>
        <v>3.279054204773587E-2</v>
      </c>
      <c r="T643" s="1">
        <f>(Table2[[#This Row],[Close Price]]-Table2[[#This Row],[50D EMA]])/Table2[[#This Row],[50D EMA]]</f>
        <v>4.2435174325093569E-2</v>
      </c>
      <c r="U643" s="1">
        <f>(Table2[[#This Row],[Close Price]]-Table2[[#This Row],[200D EMA]])/Table2[[#This Row],[200D EMA]]</f>
        <v>1.008783929081758E-3</v>
      </c>
      <c r="V643">
        <v>1.7866664962977701</v>
      </c>
      <c r="W643">
        <v>46.35</v>
      </c>
      <c r="X643">
        <v>47.09</v>
      </c>
      <c r="Y643">
        <v>45.6</v>
      </c>
      <c r="Z643">
        <v>47.2</v>
      </c>
      <c r="AA643">
        <v>42.5</v>
      </c>
      <c r="AB643">
        <v>47.99</v>
      </c>
      <c r="AC643" s="1">
        <f>(Table2[[#This Row],[Close Price]]/Table2[[#This Row],[Day Low]])-1</f>
        <v>-1.0787486515643208E-3</v>
      </c>
      <c r="AD643" s="1">
        <f>(Table2[[#This Row],[Day High]]/Table2[[#This Row],[Close Price]])-1</f>
        <v>1.7062634989200909E-2</v>
      </c>
      <c r="AE643" s="1">
        <f>(Table2[[#This Row],[Close Price]]/Table2[[#This Row],[Current Week Low]])-1</f>
        <v>1.5350877192982448E-2</v>
      </c>
      <c r="AF643" s="1">
        <f>(Table2[[#This Row],[Current Week High]]/Table2[[#This Row],[Close Price]])-1</f>
        <v>1.9438444924406273E-2</v>
      </c>
      <c r="AG643" s="1">
        <f>(Table2[[#This Row],[Close Price]]/Table2[[#This Row],[Current Month Low]])-1</f>
        <v>8.9411764705882302E-2</v>
      </c>
      <c r="AH643" s="1">
        <f>(Table2[[#This Row],[Current Month High]]/Table2[[#This Row],[Close Price]])-1</f>
        <v>3.650107991360696E-2</v>
      </c>
      <c r="AI643">
        <v>48.380129589632801</v>
      </c>
      <c r="AJ643">
        <v>19.793014230271599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-0.04</v>
      </c>
      <c r="AM643" t="s">
        <v>3132</v>
      </c>
      <c r="AN643">
        <v>11.3</v>
      </c>
      <c r="AO643" t="s">
        <v>3133</v>
      </c>
      <c r="AP643">
        <v>2.5737088505953999E-2</v>
      </c>
      <c r="AQ643">
        <f>(Table2[[#This Row],[Sharpe Ratio]]-AVERAGE(Table2[Sharpe Ratio]))/_xlfn.STDEV.P(Table2[Sharpe Ratio])</f>
        <v>-0.44760990440476628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616</v>
      </c>
      <c r="AT643">
        <f>_xlfn.RANK.AVG(Table2[[#This Row],[6M Return vs Nifty Z-Score]],Table2[6M Return vs Nifty Z-Score])</f>
        <v>706</v>
      </c>
      <c r="AU643">
        <f>_xlfn.RANK.AVG(Table2[[#This Row],[Sharpe Ratio Z-Score]],Table2[Sharpe Ratio Z-Score])</f>
        <v>459</v>
      </c>
      <c r="AV643">
        <f>(Table2[[#This Row],[Rank 1Y]]+Table2[[#This Row],[Rank 6M]]+Table2[[#This Row],[Rank Sharpe]])/3</f>
        <v>593.66666666666663</v>
      </c>
    </row>
    <row r="644" spans="1:48" x14ac:dyDescent="0.3">
      <c r="A644" t="s">
        <v>1059</v>
      </c>
      <c r="B644" t="s">
        <v>1060</v>
      </c>
      <c r="C644" t="s">
        <v>3099</v>
      </c>
      <c r="D644" t="s">
        <v>78</v>
      </c>
      <c r="E644">
        <v>12235.209490499999</v>
      </c>
      <c r="F644">
        <v>592.5</v>
      </c>
      <c r="G644">
        <v>-41.185136553296097</v>
      </c>
      <c r="H644">
        <f>(Table2[[#This Row],[1Y Return vs Nifty]]-AVERAGE(Table2[1Y Return vs Nifty]))/_xlfn.STDEV.P(Table2[1Y Return vs Nifty])</f>
        <v>-1.133026933786522</v>
      </c>
      <c r="I644">
        <v>0.24942866081298101</v>
      </c>
      <c r="J644">
        <f>(Table2[[#This Row],[1M Return vs Nifty]]-AVERAGE(Table2[1M Return vs Nifty]))/_xlfn.STDEV.P(Table2[1M Return vs Nifty])</f>
        <v>5.4729646778817635E-2</v>
      </c>
      <c r="K644">
        <v>-27.936593937317099</v>
      </c>
      <c r="L644">
        <f>(Table2[[#This Row],[6M Return vs Nifty]]-AVERAGE(Table2[6M Return vs Nifty]))/_xlfn.STDEV.P(Table2[6M Return vs Nifty])</f>
        <v>-1.1937729158768329</v>
      </c>
      <c r="M644">
        <v>-0.51984407259405596</v>
      </c>
      <c r="N644">
        <f>(Table2[[#This Row],[1W Return vs Nifty]]-AVERAGE(Table2[1W Return vs Nifty]))/_xlfn.STDEV.P(Table2[1W Return vs Nifty])</f>
        <v>-1.2760992561143028E-2</v>
      </c>
      <c r="O644">
        <v>598.63</v>
      </c>
      <c r="P644">
        <v>615.686968695877</v>
      </c>
      <c r="Q644">
        <v>648.44285648748496</v>
      </c>
      <c r="R644">
        <v>47.402820706290299</v>
      </c>
      <c r="S644" s="1">
        <f>(Table2[[#This Row],[Close Price]]-Table2[[#This Row],[20D EMA]])/Table2[[#This Row],[20D EMA]]</f>
        <v>-1.0240048109850819E-2</v>
      </c>
      <c r="T644" s="1">
        <f>(Table2[[#This Row],[Close Price]]-Table2[[#This Row],[50D EMA]])/Table2[[#This Row],[50D EMA]]</f>
        <v>-3.7660320706463364E-2</v>
      </c>
      <c r="U644" s="1">
        <f>(Table2[[#This Row],[Close Price]]-Table2[[#This Row],[200D EMA]])/Table2[[#This Row],[200D EMA]]</f>
        <v>-8.6272608184040755E-2</v>
      </c>
      <c r="V644">
        <v>0.63465682399890699</v>
      </c>
      <c r="W644">
        <v>587.75</v>
      </c>
      <c r="X644">
        <v>598.9</v>
      </c>
      <c r="Y644">
        <v>590.54999999999995</v>
      </c>
      <c r="Z644">
        <v>607.9</v>
      </c>
      <c r="AA644">
        <v>570.20000000000005</v>
      </c>
      <c r="AB644">
        <v>610.85</v>
      </c>
      <c r="AC644" s="1">
        <f>(Table2[[#This Row],[Close Price]]/Table2[[#This Row],[Day Low]])-1</f>
        <v>8.0816673755848001E-3</v>
      </c>
      <c r="AD644" s="1">
        <f>(Table2[[#This Row],[Day High]]/Table2[[#This Row],[Close Price]])-1</f>
        <v>1.0801687763713153E-2</v>
      </c>
      <c r="AE644" s="1">
        <f>(Table2[[#This Row],[Close Price]]/Table2[[#This Row],[Current Week Low]])-1</f>
        <v>3.3020066040132523E-3</v>
      </c>
      <c r="AF644" s="1">
        <f>(Table2[[#This Row],[Current Week High]]/Table2[[#This Row],[Close Price]])-1</f>
        <v>2.599156118143453E-2</v>
      </c>
      <c r="AG644" s="1">
        <f>(Table2[[#This Row],[Close Price]]/Table2[[#This Row],[Current Month Low]])-1</f>
        <v>3.9109084531743221E-2</v>
      </c>
      <c r="AH644" s="1">
        <f>(Table2[[#This Row],[Current Month High]]/Table2[[#This Row],[Close Price]])-1</f>
        <v>3.0970464135021025E-2</v>
      </c>
      <c r="AI644">
        <v>39.0717299578059</v>
      </c>
      <c r="AJ644">
        <v>17.501239464551301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-0.14000000000000001</v>
      </c>
      <c r="AM644" t="s">
        <v>3132</v>
      </c>
      <c r="AN644">
        <v>0.36</v>
      </c>
      <c r="AO644" t="s">
        <v>3133</v>
      </c>
      <c r="AP644">
        <v>4.6360604318216002E-2</v>
      </c>
      <c r="AQ644">
        <f>(Table2[[#This Row],[Sharpe Ratio]]-AVERAGE(Table2[Sharpe Ratio]))/_xlfn.STDEV.P(Table2[Sharpe Ratio])</f>
        <v>-0.21215117084218921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697</v>
      </c>
      <c r="AT644">
        <f>_xlfn.RANK.AVG(Table2[[#This Row],[6M Return vs Nifty Z-Score]],Table2[6M Return vs Nifty Z-Score])</f>
        <v>686</v>
      </c>
      <c r="AU644">
        <f>_xlfn.RANK.AVG(Table2[[#This Row],[Sharpe Ratio Z-Score]],Table2[Sharpe Ratio Z-Score])</f>
        <v>400</v>
      </c>
      <c r="AV644">
        <f>(Table2[[#This Row],[Rank 1Y]]+Table2[[#This Row],[Rank 6M]]+Table2[[#This Row],[Rank Sharpe]])/3</f>
        <v>594.33333333333337</v>
      </c>
    </row>
    <row r="645" spans="1:48" x14ac:dyDescent="0.3">
      <c r="A645" t="s">
        <v>1173</v>
      </c>
      <c r="B645" t="s">
        <v>1174</v>
      </c>
      <c r="C645" t="s">
        <v>3087</v>
      </c>
      <c r="D645" t="s">
        <v>21</v>
      </c>
      <c r="E645">
        <v>10146.422230059999</v>
      </c>
      <c r="F645">
        <v>492.55</v>
      </c>
      <c r="G645">
        <v>1.6614108013052</v>
      </c>
      <c r="H645">
        <f>(Table2[[#This Row],[1Y Return vs Nifty]]-AVERAGE(Table2[1Y Return vs Nifty]))/_xlfn.STDEV.P(Table2[1Y Return vs Nifty])</f>
        <v>-0.48839634495089157</v>
      </c>
      <c r="I645">
        <v>-7.2239331184056397</v>
      </c>
      <c r="J645">
        <f>(Table2[[#This Row],[1M Return vs Nifty]]-AVERAGE(Table2[1M Return vs Nifty]))/_xlfn.STDEV.P(Table2[1M Return vs Nifty])</f>
        <v>-0.65886000377132148</v>
      </c>
      <c r="K645">
        <v>-16.582807304256399</v>
      </c>
      <c r="L645">
        <f>(Table2[[#This Row],[6M Return vs Nifty]]-AVERAGE(Table2[6M Return vs Nifty]))/_xlfn.STDEV.P(Table2[6M Return vs Nifty])</f>
        <v>-0.82406054326620026</v>
      </c>
      <c r="M645">
        <v>-2.1910593688268998</v>
      </c>
      <c r="N645">
        <f>(Table2[[#This Row],[1W Return vs Nifty]]-AVERAGE(Table2[1W Return vs Nifty]))/_xlfn.STDEV.P(Table2[1W Return vs Nifty])</f>
        <v>-0.33595661593948234</v>
      </c>
      <c r="O645">
        <v>507.44</v>
      </c>
      <c r="P645">
        <v>508.43638845435697</v>
      </c>
      <c r="Q645">
        <v>481.472952268906</v>
      </c>
      <c r="R645">
        <v>36.962900025440902</v>
      </c>
      <c r="S645" s="1">
        <f>(Table2[[#This Row],[Close Price]]-Table2[[#This Row],[20D EMA]])/Table2[[#This Row],[20D EMA]]</f>
        <v>-2.9343370644805269E-2</v>
      </c>
      <c r="T645" s="1">
        <f>(Table2[[#This Row],[Close Price]]-Table2[[#This Row],[50D EMA]])/Table2[[#This Row],[50D EMA]]</f>
        <v>-3.1245577254317831E-2</v>
      </c>
      <c r="U645" s="1">
        <f>(Table2[[#This Row],[Close Price]]-Table2[[#This Row],[200D EMA]])/Table2[[#This Row],[200D EMA]]</f>
        <v>2.3006583607436796E-2</v>
      </c>
      <c r="V645">
        <v>1.24427208272</v>
      </c>
      <c r="W645">
        <v>473</v>
      </c>
      <c r="X645">
        <v>494.6</v>
      </c>
      <c r="Y645">
        <v>486.7</v>
      </c>
      <c r="Z645">
        <v>497</v>
      </c>
      <c r="AA645">
        <v>483.9</v>
      </c>
      <c r="AB645">
        <v>523.35</v>
      </c>
      <c r="AC645" s="1">
        <f>(Table2[[#This Row],[Close Price]]/Table2[[#This Row],[Day Low]])-1</f>
        <v>4.1331923890063349E-2</v>
      </c>
      <c r="AD645" s="1">
        <f>(Table2[[#This Row],[Day High]]/Table2[[#This Row],[Close Price]])-1</f>
        <v>4.1620140087301749E-3</v>
      </c>
      <c r="AE645" s="1">
        <f>(Table2[[#This Row],[Close Price]]/Table2[[#This Row],[Current Week Low]])-1</f>
        <v>1.2019724676392007E-2</v>
      </c>
      <c r="AF645" s="1">
        <f>(Table2[[#This Row],[Current Week High]]/Table2[[#This Row],[Close Price]])-1</f>
        <v>9.0346157750482714E-3</v>
      </c>
      <c r="AG645" s="1">
        <f>(Table2[[#This Row],[Close Price]]/Table2[[#This Row],[Current Month Low]])-1</f>
        <v>1.7875594131018913E-2</v>
      </c>
      <c r="AH645" s="1">
        <f>(Table2[[#This Row],[Current Month High]]/Table2[[#This Row],[Close Price]])-1</f>
        <v>6.2531722667749534E-2</v>
      </c>
      <c r="AI645">
        <v>16.739417318038701</v>
      </c>
      <c r="AJ645">
        <v>29.448094612352101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</v>
      </c>
      <c r="AM645">
        <v>0</v>
      </c>
      <c r="AN645">
        <v>-6.88</v>
      </c>
      <c r="AO645" t="s">
        <v>3132</v>
      </c>
      <c r="AP645">
        <v>-7.9114253605311005E-2</v>
      </c>
      <c r="AQ645">
        <f>(Table2[[#This Row],[Sharpe Ratio]]-AVERAGE(Table2[Sharpe Ratio]))/_xlfn.STDEV.P(Table2[Sharpe Ratio])</f>
        <v>-1.6446979494594447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478</v>
      </c>
      <c r="AT645">
        <f>_xlfn.RANK.AVG(Table2[[#This Row],[6M Return vs Nifty Z-Score]],Table2[6M Return vs Nifty Z-Score])</f>
        <v>610</v>
      </c>
      <c r="AU645">
        <f>_xlfn.RANK.AVG(Table2[[#This Row],[Sharpe Ratio Z-Score]],Table2[Sharpe Ratio Z-Score])</f>
        <v>697</v>
      </c>
      <c r="AV645">
        <f>(Table2[[#This Row],[Rank 1Y]]+Table2[[#This Row],[Rank 6M]]+Table2[[#This Row],[Rank Sharpe]])/3</f>
        <v>595</v>
      </c>
    </row>
    <row r="646" spans="1:48" x14ac:dyDescent="0.3">
      <c r="A646" t="s">
        <v>1467</v>
      </c>
      <c r="B646" t="s">
        <v>1468</v>
      </c>
      <c r="C646" t="s">
        <v>3096</v>
      </c>
      <c r="D646" t="s">
        <v>832</v>
      </c>
      <c r="E646">
        <v>6932.2228976160004</v>
      </c>
      <c r="F646">
        <v>39.119999999999997</v>
      </c>
      <c r="G646">
        <v>-28.962512128402199</v>
      </c>
      <c r="H646">
        <f>(Table2[[#This Row],[1Y Return vs Nifty]]-AVERAGE(Table2[1Y Return vs Nifty]))/_xlfn.STDEV.P(Table2[1Y Return vs Nifty])</f>
        <v>-0.94913632727094299</v>
      </c>
      <c r="I646">
        <v>-4.0942384040510102</v>
      </c>
      <c r="J646">
        <f>(Table2[[#This Row],[1M Return vs Nifty]]-AVERAGE(Table2[1M Return vs Nifty]))/_xlfn.STDEV.P(Table2[1M Return vs Nifty])</f>
        <v>-0.36002290428081041</v>
      </c>
      <c r="K646">
        <v>-32.633899347938197</v>
      </c>
      <c r="L646">
        <f>(Table2[[#This Row],[6M Return vs Nifty]]-AVERAGE(Table2[6M Return vs Nifty]))/_xlfn.STDEV.P(Table2[6M Return vs Nifty])</f>
        <v>-1.3467308658862676</v>
      </c>
      <c r="M646">
        <v>-2.9526538808642302</v>
      </c>
      <c r="N646">
        <f>(Table2[[#This Row],[1W Return vs Nifty]]-AVERAGE(Table2[1W Return vs Nifty]))/_xlfn.STDEV.P(Table2[1W Return vs Nifty])</f>
        <v>-0.48324105836546455</v>
      </c>
      <c r="O646">
        <v>40.5</v>
      </c>
      <c r="P646">
        <v>41.531172398906698</v>
      </c>
      <c r="Q646">
        <v>43.219768778868101</v>
      </c>
      <c r="R646">
        <v>31.048989670411199</v>
      </c>
      <c r="S646" s="1">
        <f>(Table2[[#This Row],[Close Price]]-Table2[[#This Row],[20D EMA]])/Table2[[#This Row],[20D EMA]]</f>
        <v>-3.4074074074074139E-2</v>
      </c>
      <c r="T646" s="1">
        <f>(Table2[[#This Row],[Close Price]]-Table2[[#This Row],[50D EMA]])/Table2[[#This Row],[50D EMA]]</f>
        <v>-5.805693072536941E-2</v>
      </c>
      <c r="U646" s="1">
        <f>(Table2[[#This Row],[Close Price]]-Table2[[#This Row],[200D EMA]])/Table2[[#This Row],[200D EMA]]</f>
        <v>-9.4858646742058614E-2</v>
      </c>
      <c r="V646">
        <v>1.5007167949857001</v>
      </c>
      <c r="W646">
        <v>39.39</v>
      </c>
      <c r="X646">
        <v>40.56</v>
      </c>
      <c r="Y646">
        <v>38.93</v>
      </c>
      <c r="Z646">
        <v>39.75</v>
      </c>
      <c r="AA646">
        <v>38.81</v>
      </c>
      <c r="AB646">
        <v>42.75</v>
      </c>
      <c r="AC646" s="1">
        <f>(Table2[[#This Row],[Close Price]]/Table2[[#This Row],[Day Low]])-1</f>
        <v>-6.8545316070068862E-3</v>
      </c>
      <c r="AD646" s="1">
        <f>(Table2[[#This Row],[Day High]]/Table2[[#This Row],[Close Price]])-1</f>
        <v>3.6809815950920477E-2</v>
      </c>
      <c r="AE646" s="1">
        <f>(Table2[[#This Row],[Close Price]]/Table2[[#This Row],[Current Week Low]])-1</f>
        <v>4.8805548420240985E-3</v>
      </c>
      <c r="AF646" s="1">
        <f>(Table2[[#This Row],[Current Week High]]/Table2[[#This Row],[Close Price]])-1</f>
        <v>1.6104294478527681E-2</v>
      </c>
      <c r="AG646" s="1">
        <f>(Table2[[#This Row],[Close Price]]/Table2[[#This Row],[Current Month Low]])-1</f>
        <v>7.9876320535943179E-3</v>
      </c>
      <c r="AH646" s="1">
        <f>(Table2[[#This Row],[Current Month High]]/Table2[[#This Row],[Close Price]])-1</f>
        <v>9.279141104294486E-2</v>
      </c>
      <c r="AI646">
        <v>38.036809815950903</v>
      </c>
      <c r="AJ646">
        <v>5.7297297297297103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-0.2</v>
      </c>
      <c r="AM646" t="s">
        <v>3132</v>
      </c>
      <c r="AN646">
        <v>-7.39</v>
      </c>
      <c r="AO646" t="s">
        <v>3132</v>
      </c>
      <c r="AP646">
        <v>3.3627126543547999E-2</v>
      </c>
      <c r="AQ646">
        <f>(Table2[[#This Row],[Sharpe Ratio]]-AVERAGE(Table2[Sharpe Ratio]))/_xlfn.STDEV.P(Table2[Sharpe Ratio])</f>
        <v>-0.35752931964880164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651</v>
      </c>
      <c r="AT646">
        <f>_xlfn.RANK.AVG(Table2[[#This Row],[6M Return vs Nifty Z-Score]],Table2[6M Return vs Nifty Z-Score])</f>
        <v>703</v>
      </c>
      <c r="AU646">
        <f>_xlfn.RANK.AVG(Table2[[#This Row],[Sharpe Ratio Z-Score]],Table2[Sharpe Ratio Z-Score])</f>
        <v>434</v>
      </c>
      <c r="AV646">
        <f>(Table2[[#This Row],[Rank 1Y]]+Table2[[#This Row],[Rank 6M]]+Table2[[#This Row],[Rank Sharpe]])/3</f>
        <v>596</v>
      </c>
    </row>
    <row r="647" spans="1:48" x14ac:dyDescent="0.3">
      <c r="A647" t="s">
        <v>874</v>
      </c>
      <c r="B647" t="s">
        <v>875</v>
      </c>
      <c r="C647" t="s">
        <v>3102</v>
      </c>
      <c r="D647" t="s">
        <v>539</v>
      </c>
      <c r="E647">
        <v>17190.068945999999</v>
      </c>
      <c r="F647">
        <v>3466.9</v>
      </c>
      <c r="G647">
        <v>-47.973328642308303</v>
      </c>
      <c r="H647">
        <f>(Table2[[#This Row],[1Y Return vs Nifty]]-AVERAGE(Table2[1Y Return vs Nifty]))/_xlfn.STDEV.P(Table2[1Y Return vs Nifty])</f>
        <v>-1.2351559624630737</v>
      </c>
      <c r="I647">
        <v>-2.4838116831051398</v>
      </c>
      <c r="J647">
        <f>(Table2[[#This Row],[1M Return vs Nifty]]-AVERAGE(Table2[1M Return vs Nifty]))/_xlfn.STDEV.P(Table2[1M Return vs Nifty])</f>
        <v>-0.20625223520495536</v>
      </c>
      <c r="K647">
        <v>0.149327444950413</v>
      </c>
      <c r="L647">
        <f>(Table2[[#This Row],[6M Return vs Nifty]]-AVERAGE(Table2[6M Return vs Nifty]))/_xlfn.STDEV.P(Table2[6M Return vs Nifty])</f>
        <v>-0.27921348590147638</v>
      </c>
      <c r="M647">
        <v>-0.78679199302068403</v>
      </c>
      <c r="N647">
        <f>(Table2[[#This Row],[1W Return vs Nifty]]-AVERAGE(Table2[1W Return vs Nifty]))/_xlfn.STDEV.P(Table2[1W Return vs Nifty])</f>
        <v>-6.4385938638596138E-2</v>
      </c>
      <c r="O647">
        <v>3576.14</v>
      </c>
      <c r="P647">
        <v>3542.7050751450201</v>
      </c>
      <c r="Q647">
        <v>3559.8170778817898</v>
      </c>
      <c r="R647">
        <v>38.097089547666201</v>
      </c>
      <c r="S647" s="1">
        <f>(Table2[[#This Row],[Close Price]]-Table2[[#This Row],[20D EMA]])/Table2[[#This Row],[20D EMA]]</f>
        <v>-3.0546902526187393E-2</v>
      </c>
      <c r="T647" s="1">
        <f>(Table2[[#This Row],[Close Price]]-Table2[[#This Row],[50D EMA]])/Table2[[#This Row],[50D EMA]]</f>
        <v>-2.1397512222187162E-2</v>
      </c>
      <c r="U647" s="1">
        <f>(Table2[[#This Row],[Close Price]]-Table2[[#This Row],[200D EMA]])/Table2[[#This Row],[200D EMA]]</f>
        <v>-2.6101643946570004E-2</v>
      </c>
      <c r="V647">
        <v>1.3485846346586301</v>
      </c>
      <c r="W647">
        <v>3363.35</v>
      </c>
      <c r="X647">
        <v>3466.9</v>
      </c>
      <c r="Y647">
        <v>3452</v>
      </c>
      <c r="Z647">
        <v>3550</v>
      </c>
      <c r="AA647">
        <v>3450.6</v>
      </c>
      <c r="AB647">
        <v>3790</v>
      </c>
      <c r="AC647" s="1">
        <f>(Table2[[#This Row],[Close Price]]/Table2[[#This Row],[Day Low]])-1</f>
        <v>3.0787756254924359E-2</v>
      </c>
      <c r="AD647" s="1">
        <f>(Table2[[#This Row],[Day High]]/Table2[[#This Row],[Close Price]])-1</f>
        <v>0</v>
      </c>
      <c r="AE647" s="1">
        <f>(Table2[[#This Row],[Close Price]]/Table2[[#This Row],[Current Week Low]])-1</f>
        <v>4.3163383545770095E-3</v>
      </c>
      <c r="AF647" s="1">
        <f>(Table2[[#This Row],[Current Week High]]/Table2[[#This Row],[Close Price]])-1</f>
        <v>2.3969540511696197E-2</v>
      </c>
      <c r="AG647" s="1">
        <f>(Table2[[#This Row],[Close Price]]/Table2[[#This Row],[Current Month Low]])-1</f>
        <v>4.7238161479163931E-3</v>
      </c>
      <c r="AH647" s="1">
        <f>(Table2[[#This Row],[Current Month High]]/Table2[[#This Row],[Close Price]])-1</f>
        <v>9.3195650292768661E-2</v>
      </c>
      <c r="AI647">
        <v>36.267270472179703</v>
      </c>
      <c r="AJ647">
        <v>20.547992837149401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0.03</v>
      </c>
      <c r="AM647" t="s">
        <v>3133</v>
      </c>
      <c r="AN647">
        <v>-1.35</v>
      </c>
      <c r="AO647" t="s">
        <v>3132</v>
      </c>
      <c r="AP647">
        <v>-5.3719415917308E-2</v>
      </c>
      <c r="AQ647">
        <f>(Table2[[#This Row],[Sharpe Ratio]]-AVERAGE(Table2[Sharpe Ratio]))/_xlfn.STDEV.P(Table2[Sharpe Ratio])</f>
        <v>-1.3547650216562601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717</v>
      </c>
      <c r="AT647">
        <f>_xlfn.RANK.AVG(Table2[[#This Row],[6M Return vs Nifty Z-Score]],Table2[6M Return vs Nifty Z-Score])</f>
        <v>406</v>
      </c>
      <c r="AU647">
        <f>_xlfn.RANK.AVG(Table2[[#This Row],[Sharpe Ratio Z-Score]],Table2[Sharpe Ratio Z-Score])</f>
        <v>666</v>
      </c>
      <c r="AV647">
        <f>(Table2[[#This Row],[Rank 1Y]]+Table2[[#This Row],[Rank 6M]]+Table2[[#This Row],[Rank Sharpe]])/3</f>
        <v>596.33333333333337</v>
      </c>
    </row>
    <row r="648" spans="1:48" x14ac:dyDescent="0.3">
      <c r="A648" t="s">
        <v>2311</v>
      </c>
      <c r="B648" t="s">
        <v>2312</v>
      </c>
      <c r="C648" t="s">
        <v>3100</v>
      </c>
      <c r="D648" t="s">
        <v>228</v>
      </c>
      <c r="E648">
        <v>2261.619714765</v>
      </c>
      <c r="F648">
        <v>292.64999999999998</v>
      </c>
      <c r="G648">
        <v>-44.830393251489802</v>
      </c>
      <c r="H648">
        <f>(Table2[[#This Row],[1Y Return vs Nifty]]-AVERAGE(Table2[1Y Return vs Nifty]))/_xlfn.STDEV.P(Table2[1Y Return vs Nifty])</f>
        <v>-1.1878701852710849</v>
      </c>
      <c r="I648">
        <v>-1.32789501694181</v>
      </c>
      <c r="J648">
        <f>(Table2[[#This Row],[1M Return vs Nifty]]-AVERAGE(Table2[1M Return vs Nifty]))/_xlfn.STDEV.P(Table2[1M Return vs Nifty])</f>
        <v>-9.5880197259963121E-2</v>
      </c>
      <c r="K648">
        <v>-11.4059505412969</v>
      </c>
      <c r="L648">
        <f>(Table2[[#This Row],[6M Return vs Nifty]]-AVERAGE(Table2[6M Return vs Nifty]))/_xlfn.STDEV.P(Table2[6M Return vs Nifty])</f>
        <v>-0.65548700402722992</v>
      </c>
      <c r="M648">
        <v>-2.41360013772224</v>
      </c>
      <c r="N648">
        <f>(Table2[[#This Row],[1W Return vs Nifty]]-AVERAGE(Table2[1W Return vs Nifty]))/_xlfn.STDEV.P(Table2[1W Return vs Nifty])</f>
        <v>-0.37899368165588149</v>
      </c>
      <c r="O648">
        <v>306.48</v>
      </c>
      <c r="P648">
        <v>302.60534471536499</v>
      </c>
      <c r="Q648">
        <v>319.52788299337999</v>
      </c>
      <c r="R648">
        <v>27.945246178012599</v>
      </c>
      <c r="S648" s="1">
        <f>(Table2[[#This Row],[Close Price]]-Table2[[#This Row],[20D EMA]])/Table2[[#This Row],[20D EMA]]</f>
        <v>-4.5125293657008743E-2</v>
      </c>
      <c r="T648" s="1">
        <f>(Table2[[#This Row],[Close Price]]-Table2[[#This Row],[50D EMA]])/Table2[[#This Row],[50D EMA]]</f>
        <v>-3.2898773565051068E-2</v>
      </c>
      <c r="U648" s="1">
        <f>(Table2[[#This Row],[Close Price]]-Table2[[#This Row],[200D EMA]])/Table2[[#This Row],[200D EMA]]</f>
        <v>-8.4117488406909607E-2</v>
      </c>
      <c r="V648">
        <v>1.9998414231352299</v>
      </c>
      <c r="W648">
        <v>292.5</v>
      </c>
      <c r="X648">
        <v>298.3</v>
      </c>
      <c r="Y648">
        <v>291.8</v>
      </c>
      <c r="Z648">
        <v>298</v>
      </c>
      <c r="AA648">
        <v>291.8</v>
      </c>
      <c r="AB648">
        <v>329.5</v>
      </c>
      <c r="AC648" s="1">
        <f>(Table2[[#This Row],[Close Price]]/Table2[[#This Row],[Day Low]])-1</f>
        <v>5.1282051282042218E-4</v>
      </c>
      <c r="AD648" s="1">
        <f>(Table2[[#This Row],[Day High]]/Table2[[#This Row],[Close Price]])-1</f>
        <v>1.930633862976272E-2</v>
      </c>
      <c r="AE648" s="1">
        <f>(Table2[[#This Row],[Close Price]]/Table2[[#This Row],[Current Week Low]])-1</f>
        <v>2.9129540781356322E-3</v>
      </c>
      <c r="AF648" s="1">
        <f>(Table2[[#This Row],[Current Week High]]/Table2[[#This Row],[Close Price]])-1</f>
        <v>1.8281223304288385E-2</v>
      </c>
      <c r="AG648" s="1">
        <f>(Table2[[#This Row],[Close Price]]/Table2[[#This Row],[Current Month Low]])-1</f>
        <v>2.9129540781356322E-3</v>
      </c>
      <c r="AH648" s="1">
        <f>(Table2[[#This Row],[Current Month High]]/Table2[[#This Row],[Close Price]])-1</f>
        <v>0.12591833247907069</v>
      </c>
      <c r="AI648">
        <v>34.6659832564496</v>
      </c>
      <c r="AJ648">
        <v>19.2299857404766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-7.0000000000000007E-2</v>
      </c>
      <c r="AM648" t="s">
        <v>3132</v>
      </c>
      <c r="AN648">
        <v>-2.66</v>
      </c>
      <c r="AO648" t="s">
        <v>3132</v>
      </c>
      <c r="AQ648">
        <f>(Table2[[#This Row],[Sharpe Ratio]]-AVERAGE(Table2[Sharpe Ratio]))/_xlfn.STDEV.P(Table2[Sharpe Ratio])</f>
        <v>-0.74145031068490286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713</v>
      </c>
      <c r="AT648">
        <f>_xlfn.RANK.AVG(Table2[[#This Row],[6M Return vs Nifty Z-Score]],Table2[6M Return vs Nifty Z-Score])</f>
        <v>531</v>
      </c>
      <c r="AU648">
        <f>_xlfn.RANK.AVG(Table2[[#This Row],[Sharpe Ratio Z-Score]],Table2[Sharpe Ratio Z-Score])</f>
        <v>550.5</v>
      </c>
      <c r="AV648">
        <f>(Table2[[#This Row],[Rank 1Y]]+Table2[[#This Row],[Rank 6M]]+Table2[[#This Row],[Rank Sharpe]])/3</f>
        <v>598.16666666666663</v>
      </c>
    </row>
    <row r="649" spans="1:48" x14ac:dyDescent="0.3">
      <c r="A649" t="s">
        <v>1598</v>
      </c>
      <c r="B649" t="s">
        <v>1599</v>
      </c>
      <c r="C649" t="s">
        <v>3099</v>
      </c>
      <c r="D649" t="s">
        <v>260</v>
      </c>
      <c r="E649">
        <v>5517.1940397150001</v>
      </c>
      <c r="F649">
        <v>1793.65</v>
      </c>
      <c r="G649">
        <v>-44.4182901881289</v>
      </c>
      <c r="H649">
        <f>(Table2[[#This Row],[1Y Return vs Nifty]]-AVERAGE(Table2[1Y Return vs Nifty]))/_xlfn.STDEV.P(Table2[1Y Return vs Nifty])</f>
        <v>-1.1816700534799109</v>
      </c>
      <c r="I649">
        <v>-9.9001235945961099</v>
      </c>
      <c r="J649">
        <f>(Table2[[#This Row],[1M Return vs Nifty]]-AVERAGE(Table2[1M Return vs Nifty]))/_xlfn.STDEV.P(Table2[1M Return vs Nifty])</f>
        <v>-0.9143945119521949</v>
      </c>
      <c r="K649">
        <v>-19.6938506407513</v>
      </c>
      <c r="L649">
        <f>(Table2[[#This Row],[6M Return vs Nifty]]-AVERAGE(Table2[6M Return vs Nifty]))/_xlfn.STDEV.P(Table2[6M Return vs Nifty])</f>
        <v>-0.92536517848638544</v>
      </c>
      <c r="M649">
        <v>-1.1174376965922099</v>
      </c>
      <c r="N649">
        <f>(Table2[[#This Row],[1W Return vs Nifty]]-AVERAGE(Table2[1W Return vs Nifty]))/_xlfn.STDEV.P(Table2[1W Return vs Nifty])</f>
        <v>-0.12832937221298585</v>
      </c>
      <c r="O649">
        <v>1857.49</v>
      </c>
      <c r="P649">
        <v>1877.1680956370101</v>
      </c>
      <c r="Q649">
        <v>1953.4634561907301</v>
      </c>
      <c r="R649">
        <v>34.199164258666997</v>
      </c>
      <c r="S649" s="1">
        <f>(Table2[[#This Row],[Close Price]]-Table2[[#This Row],[20D EMA]])/Table2[[#This Row],[20D EMA]]</f>
        <v>-3.4368960263581452E-2</v>
      </c>
      <c r="T649" s="1">
        <f>(Table2[[#This Row],[Close Price]]-Table2[[#This Row],[50D EMA]])/Table2[[#This Row],[50D EMA]]</f>
        <v>-4.4491537988060909E-2</v>
      </c>
      <c r="U649" s="1">
        <f>(Table2[[#This Row],[Close Price]]-Table2[[#This Row],[200D EMA]])/Table2[[#This Row],[200D EMA]]</f>
        <v>-8.1810312695773463E-2</v>
      </c>
      <c r="V649">
        <v>0.34623380764038397</v>
      </c>
      <c r="W649">
        <v>1793.65</v>
      </c>
      <c r="X649">
        <v>1814.15</v>
      </c>
      <c r="Y649">
        <v>1783</v>
      </c>
      <c r="Z649">
        <v>1819.8</v>
      </c>
      <c r="AA649">
        <v>1755.55</v>
      </c>
      <c r="AB649">
        <v>1938.65</v>
      </c>
      <c r="AC649" s="1">
        <f>(Table2[[#This Row],[Close Price]]/Table2[[#This Row],[Day Low]])-1</f>
        <v>0</v>
      </c>
      <c r="AD649" s="1">
        <f>(Table2[[#This Row],[Day High]]/Table2[[#This Row],[Close Price]])-1</f>
        <v>1.1429208596994922E-2</v>
      </c>
      <c r="AE649" s="1">
        <f>(Table2[[#This Row],[Close Price]]/Table2[[#This Row],[Current Week Low]])-1</f>
        <v>5.9730790802019484E-3</v>
      </c>
      <c r="AF649" s="1">
        <f>(Table2[[#This Row],[Current Week High]]/Table2[[#This Row],[Close Price]])-1</f>
        <v>1.4579209990800868E-2</v>
      </c>
      <c r="AG649" s="1">
        <f>(Table2[[#This Row],[Close Price]]/Table2[[#This Row],[Current Month Low]])-1</f>
        <v>2.170260032468474E-2</v>
      </c>
      <c r="AH649" s="1">
        <f>(Table2[[#This Row],[Current Month High]]/Table2[[#This Row],[Close Price]])-1</f>
        <v>8.0840743734842402E-2</v>
      </c>
      <c r="AI649">
        <v>62.816045493825399</v>
      </c>
      <c r="AJ649">
        <v>12.103125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-0.18</v>
      </c>
      <c r="AM649" t="s">
        <v>3132</v>
      </c>
      <c r="AN649">
        <v>-5.8</v>
      </c>
      <c r="AO649" t="s">
        <v>3132</v>
      </c>
      <c r="AP649">
        <v>2.8275095445357001E-2</v>
      </c>
      <c r="AQ649">
        <f>(Table2[[#This Row],[Sharpe Ratio]]-AVERAGE(Table2[Sharpe Ratio]))/_xlfn.STDEV.P(Table2[Sharpe Ratio])</f>
        <v>-0.41863347258951034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712</v>
      </c>
      <c r="AT649">
        <f>_xlfn.RANK.AVG(Table2[[#This Row],[6M Return vs Nifty Z-Score]],Table2[6M Return vs Nifty Z-Score])</f>
        <v>634</v>
      </c>
      <c r="AU649">
        <f>_xlfn.RANK.AVG(Table2[[#This Row],[Sharpe Ratio Z-Score]],Table2[Sharpe Ratio Z-Score])</f>
        <v>450</v>
      </c>
      <c r="AV649">
        <f>(Table2[[#This Row],[Rank 1Y]]+Table2[[#This Row],[Rank 6M]]+Table2[[#This Row],[Rank Sharpe]])/3</f>
        <v>598.66666666666663</v>
      </c>
    </row>
    <row r="650" spans="1:48" x14ac:dyDescent="0.3">
      <c r="A650" t="s">
        <v>1689</v>
      </c>
      <c r="B650" t="s">
        <v>1690</v>
      </c>
      <c r="C650" t="s">
        <v>3098</v>
      </c>
      <c r="D650" t="s">
        <v>395</v>
      </c>
      <c r="E650">
        <v>4732.9202644500001</v>
      </c>
      <c r="F650">
        <v>528.15</v>
      </c>
      <c r="G650">
        <v>-47.562315229112698</v>
      </c>
      <c r="H650">
        <f>(Table2[[#This Row],[1Y Return vs Nifty]]-AVERAGE(Table2[1Y Return vs Nifty]))/_xlfn.STDEV.P(Table2[1Y Return vs Nifty])</f>
        <v>-1.228972224567582</v>
      </c>
      <c r="I650">
        <v>-9.9099212516781208</v>
      </c>
      <c r="J650">
        <f>(Table2[[#This Row],[1M Return vs Nifty]]-AVERAGE(Table2[1M Return vs Nifty]))/_xlfn.STDEV.P(Table2[1M Return vs Nifty])</f>
        <v>-0.91533003560271631</v>
      </c>
      <c r="K650">
        <v>-29.421357989816201</v>
      </c>
      <c r="L650">
        <f>(Table2[[#This Row],[6M Return vs Nifty]]-AVERAGE(Table2[6M Return vs Nifty]))/_xlfn.STDEV.P(Table2[6M Return vs Nifty])</f>
        <v>-1.2421211593622259</v>
      </c>
      <c r="M650">
        <v>-5.9988323843201004</v>
      </c>
      <c r="N650">
        <f>(Table2[[#This Row],[1W Return vs Nifty]]-AVERAGE(Table2[1W Return vs Nifty]))/_xlfn.STDEV.P(Table2[1W Return vs Nifty])</f>
        <v>-1.0723402382050373</v>
      </c>
      <c r="O650">
        <v>555.29999999999995</v>
      </c>
      <c r="P650">
        <v>566.04379105989597</v>
      </c>
      <c r="Q650">
        <v>602.71332822986801</v>
      </c>
      <c r="R650">
        <v>42.057308683220498</v>
      </c>
      <c r="S650" s="1">
        <f>(Table2[[#This Row],[Close Price]]-Table2[[#This Row],[20D EMA]])/Table2[[#This Row],[20D EMA]]</f>
        <v>-4.8892490545650966E-2</v>
      </c>
      <c r="T650" s="1">
        <f>(Table2[[#This Row],[Close Price]]-Table2[[#This Row],[50D EMA]])/Table2[[#This Row],[50D EMA]]</f>
        <v>-6.6944981392590266E-2</v>
      </c>
      <c r="U650" s="1">
        <f>(Table2[[#This Row],[Close Price]]-Table2[[#This Row],[200D EMA]])/Table2[[#This Row],[200D EMA]]</f>
        <v>-0.12371275818448539</v>
      </c>
      <c r="V650">
        <v>1.31603645004682</v>
      </c>
      <c r="W650">
        <v>542.04999999999995</v>
      </c>
      <c r="X650">
        <v>552.75</v>
      </c>
      <c r="Y650">
        <v>524.85</v>
      </c>
      <c r="Z650">
        <v>547.95000000000005</v>
      </c>
      <c r="AA650">
        <v>518</v>
      </c>
      <c r="AB650">
        <v>583.79999999999995</v>
      </c>
      <c r="AC650" s="1">
        <f>(Table2[[#This Row],[Close Price]]/Table2[[#This Row],[Day Low]])-1</f>
        <v>-2.5643390831104118E-2</v>
      </c>
      <c r="AD650" s="1">
        <f>(Table2[[#This Row],[Day High]]/Table2[[#This Row],[Close Price]])-1</f>
        <v>4.657767679636482E-2</v>
      </c>
      <c r="AE650" s="1">
        <f>(Table2[[#This Row],[Close Price]]/Table2[[#This Row],[Current Week Low]])-1</f>
        <v>6.2875107173476774E-3</v>
      </c>
      <c r="AF650" s="1">
        <f>(Table2[[#This Row],[Current Week High]]/Table2[[#This Row],[Close Price]])-1</f>
        <v>3.7489349616586232E-2</v>
      </c>
      <c r="AG650" s="1">
        <f>(Table2[[#This Row],[Close Price]]/Table2[[#This Row],[Current Month Low]])-1</f>
        <v>1.9594594594594561E-2</v>
      </c>
      <c r="AH650" s="1">
        <f>(Table2[[#This Row],[Current Month High]]/Table2[[#This Row],[Close Price]])-1</f>
        <v>0.10536779324055656</v>
      </c>
      <c r="AI650">
        <v>51.282779513395802</v>
      </c>
      <c r="AJ650">
        <v>3.3056234718826301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</v>
      </c>
      <c r="AM650" t="s">
        <v>3132</v>
      </c>
      <c r="AN650">
        <v>-5.13</v>
      </c>
      <c r="AO650" t="s">
        <v>3132</v>
      </c>
      <c r="AP650">
        <v>4.0924734564682E-2</v>
      </c>
      <c r="AQ650">
        <f>(Table2[[#This Row],[Sharpe Ratio]]-AVERAGE(Table2[Sharpe Ratio]))/_xlfn.STDEV.P(Table2[Sharpe Ratio])</f>
        <v>-0.27421250992857515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716</v>
      </c>
      <c r="AT650">
        <f>_xlfn.RANK.AVG(Table2[[#This Row],[6M Return vs Nifty Z-Score]],Table2[6M Return vs Nifty Z-Score])</f>
        <v>691</v>
      </c>
      <c r="AU650">
        <f>_xlfn.RANK.AVG(Table2[[#This Row],[Sharpe Ratio Z-Score]],Table2[Sharpe Ratio Z-Score])</f>
        <v>415</v>
      </c>
      <c r="AV650">
        <f>(Table2[[#This Row],[Rank 1Y]]+Table2[[#This Row],[Rank 6M]]+Table2[[#This Row],[Rank Sharpe]])/3</f>
        <v>607.33333333333337</v>
      </c>
    </row>
    <row r="651" spans="1:48" x14ac:dyDescent="0.3">
      <c r="A651" t="s">
        <v>2063</v>
      </c>
      <c r="B651" t="s">
        <v>2064</v>
      </c>
      <c r="C651" t="s">
        <v>3095</v>
      </c>
      <c r="D651" t="s">
        <v>133</v>
      </c>
      <c r="E651">
        <v>2942.5954740000002</v>
      </c>
      <c r="F651">
        <v>1010.8</v>
      </c>
      <c r="G651">
        <v>-23.303769112565899</v>
      </c>
      <c r="H651">
        <f>(Table2[[#This Row],[1Y Return vs Nifty]]-AVERAGE(Table2[1Y Return vs Nifty]))/_xlfn.STDEV.P(Table2[1Y Return vs Nifty])</f>
        <v>-0.86399997282495666</v>
      </c>
      <c r="I651">
        <v>-17.025585049536399</v>
      </c>
      <c r="J651">
        <f>(Table2[[#This Row],[1M Return vs Nifty]]-AVERAGE(Table2[1M Return vs Nifty]))/_xlfn.STDEV.P(Table2[1M Return vs Nifty])</f>
        <v>-1.5947651001630276</v>
      </c>
      <c r="K651">
        <v>-14.792451279019399</v>
      </c>
      <c r="L651">
        <f>(Table2[[#This Row],[6M Return vs Nifty]]-AVERAGE(Table2[6M Return vs Nifty]))/_xlfn.STDEV.P(Table2[6M Return vs Nifty])</f>
        <v>-0.76576133479061559</v>
      </c>
      <c r="M651">
        <v>-2.5625798607210402</v>
      </c>
      <c r="N651">
        <f>(Table2[[#This Row],[1W Return vs Nifty]]-AVERAGE(Table2[1W Return vs Nifty]))/_xlfn.STDEV.P(Table2[1W Return vs Nifty])</f>
        <v>-0.40780480763938914</v>
      </c>
      <c r="O651">
        <v>1088.1199999999999</v>
      </c>
      <c r="P651">
        <v>1141.9777534032801</v>
      </c>
      <c r="Q651">
        <v>1129.4661965861101</v>
      </c>
      <c r="R651">
        <v>25.1243230455846</v>
      </c>
      <c r="S651" s="1">
        <f>(Table2[[#This Row],[Close Price]]-Table2[[#This Row],[20D EMA]])/Table2[[#This Row],[20D EMA]]</f>
        <v>-7.1058339153769759E-2</v>
      </c>
      <c r="T651" s="1">
        <f>(Table2[[#This Row],[Close Price]]-Table2[[#This Row],[50D EMA]])/Table2[[#This Row],[50D EMA]]</f>
        <v>-0.11486892193157792</v>
      </c>
      <c r="U651" s="1">
        <f>(Table2[[#This Row],[Close Price]]-Table2[[#This Row],[200D EMA]])/Table2[[#This Row],[200D EMA]]</f>
        <v>-0.10506396468064907</v>
      </c>
      <c r="V651">
        <v>1.0240353607722701</v>
      </c>
      <c r="W651">
        <v>999.95</v>
      </c>
      <c r="X651">
        <v>1029</v>
      </c>
      <c r="Y651">
        <v>1004.05</v>
      </c>
      <c r="Z651">
        <v>1028.1500000000001</v>
      </c>
      <c r="AA651">
        <v>993</v>
      </c>
      <c r="AB651">
        <v>1110.0999999999999</v>
      </c>
      <c r="AC651" s="1">
        <f>(Table2[[#This Row],[Close Price]]/Table2[[#This Row],[Day Low]])-1</f>
        <v>1.0850542527126361E-2</v>
      </c>
      <c r="AD651" s="1">
        <f>(Table2[[#This Row],[Day High]]/Table2[[#This Row],[Close Price]])-1</f>
        <v>1.8005540166204925E-2</v>
      </c>
      <c r="AE651" s="1">
        <f>(Table2[[#This Row],[Close Price]]/Table2[[#This Row],[Current Week Low]])-1</f>
        <v>6.7227727702803275E-3</v>
      </c>
      <c r="AF651" s="1">
        <f>(Table2[[#This Row],[Current Week High]]/Table2[[#This Row],[Close Price]])-1</f>
        <v>1.7164622081519809E-2</v>
      </c>
      <c r="AG651" s="1">
        <f>(Table2[[#This Row],[Close Price]]/Table2[[#This Row],[Current Month Low]])-1</f>
        <v>1.792547834843905E-2</v>
      </c>
      <c r="AH651" s="1">
        <f>(Table2[[#This Row],[Current Month High]]/Table2[[#This Row],[Close Price]])-1</f>
        <v>9.8239018599129313E-2</v>
      </c>
      <c r="AI651">
        <v>34.447962010288798</v>
      </c>
      <c r="AJ651">
        <v>5.8429319371727697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-0.13</v>
      </c>
      <c r="AM651" t="s">
        <v>3132</v>
      </c>
      <c r="AN651">
        <v>-11.89</v>
      </c>
      <c r="AO651" t="s">
        <v>3132</v>
      </c>
      <c r="AP651">
        <v>-1.7539627291023999E-2</v>
      </c>
      <c r="AQ651">
        <f>(Table2[[#This Row],[Sharpe Ratio]]-AVERAGE(Table2[Sharpe Ratio]))/_xlfn.STDEV.P(Table2[Sharpe Ratio])</f>
        <v>-0.94170028099542868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628</v>
      </c>
      <c r="AT651">
        <f>_xlfn.RANK.AVG(Table2[[#This Row],[6M Return vs Nifty Z-Score]],Table2[6M Return vs Nifty Z-Score])</f>
        <v>587</v>
      </c>
      <c r="AU651">
        <f>_xlfn.RANK.AVG(Table2[[#This Row],[Sharpe Ratio Z-Score]],Table2[Sharpe Ratio Z-Score])</f>
        <v>607</v>
      </c>
      <c r="AV651">
        <f>(Table2[[#This Row],[Rank 1Y]]+Table2[[#This Row],[Rank 6M]]+Table2[[#This Row],[Rank Sharpe]])/3</f>
        <v>607.33333333333337</v>
      </c>
    </row>
    <row r="652" spans="1:48" x14ac:dyDescent="0.3">
      <c r="A652" t="s">
        <v>112</v>
      </c>
      <c r="B652" t="s">
        <v>113</v>
      </c>
      <c r="C652" t="s">
        <v>3088</v>
      </c>
      <c r="D652" t="s">
        <v>37</v>
      </c>
      <c r="E652">
        <v>248452.1750393</v>
      </c>
      <c r="F652">
        <v>1559</v>
      </c>
      <c r="G652">
        <v>-20.125059412212</v>
      </c>
      <c r="H652">
        <f>(Table2[[#This Row],[1Y Return vs Nifty]]-AVERAGE(Table2[1Y Return vs Nifty]))/_xlfn.STDEV.P(Table2[1Y Return vs Nifty])</f>
        <v>-0.81617596756921917</v>
      </c>
      <c r="I652">
        <v>-1.4257984219658499</v>
      </c>
      <c r="J652">
        <f>(Table2[[#This Row],[1M Return vs Nifty]]-AVERAGE(Table2[1M Return vs Nifty]))/_xlfn.STDEV.P(Table2[1M Return vs Nifty])</f>
        <v>-0.10522844757122769</v>
      </c>
      <c r="K652">
        <v>-12.5215217592402</v>
      </c>
      <c r="L652">
        <f>(Table2[[#This Row],[6M Return vs Nifty]]-AVERAGE(Table2[6M Return vs Nifty]))/_xlfn.STDEV.P(Table2[6M Return vs Nifty])</f>
        <v>-0.69181325315727604</v>
      </c>
      <c r="M652">
        <v>-3.5859810036584201</v>
      </c>
      <c r="N652">
        <f>(Table2[[#This Row],[1W Return vs Nifty]]-AVERAGE(Table2[1W Return vs Nifty]))/_xlfn.STDEV.P(Table2[1W Return vs Nifty])</f>
        <v>-0.60571992432323507</v>
      </c>
      <c r="O652">
        <v>1588.23</v>
      </c>
      <c r="P652">
        <v>1592.1019681027699</v>
      </c>
      <c r="Q652">
        <v>1590.2776074021299</v>
      </c>
      <c r="R652">
        <v>38.740939705331201</v>
      </c>
      <c r="S652" s="1">
        <f>(Table2[[#This Row],[Close Price]]-Table2[[#This Row],[20D EMA]])/Table2[[#This Row],[20D EMA]]</f>
        <v>-1.8404135421192156E-2</v>
      </c>
      <c r="T652" s="1">
        <f>(Table2[[#This Row],[Close Price]]-Table2[[#This Row],[50D EMA]])/Table2[[#This Row],[50D EMA]]</f>
        <v>-2.0791361838598747E-2</v>
      </c>
      <c r="U652" s="1">
        <f>(Table2[[#This Row],[Close Price]]-Table2[[#This Row],[200D EMA]])/Table2[[#This Row],[200D EMA]]</f>
        <v>-1.9668017242112115E-2</v>
      </c>
      <c r="V652">
        <v>1.0155148613846401</v>
      </c>
      <c r="W652">
        <v>1550.55</v>
      </c>
      <c r="X652">
        <v>1569</v>
      </c>
      <c r="Y652">
        <v>1548.1</v>
      </c>
      <c r="Z652">
        <v>1570.85</v>
      </c>
      <c r="AA652">
        <v>1532.55</v>
      </c>
      <c r="AB652">
        <v>1659</v>
      </c>
      <c r="AC652" s="1">
        <f>(Table2[[#This Row],[Close Price]]/Table2[[#This Row],[Day Low]])-1</f>
        <v>5.4496791461093874E-3</v>
      </c>
      <c r="AD652" s="1">
        <f>(Table2[[#This Row],[Day High]]/Table2[[#This Row],[Close Price]])-1</f>
        <v>6.4143681847337319E-3</v>
      </c>
      <c r="AE652" s="1">
        <f>(Table2[[#This Row],[Close Price]]/Table2[[#This Row],[Current Week Low]])-1</f>
        <v>7.040888831470804E-3</v>
      </c>
      <c r="AF652" s="1">
        <f>(Table2[[#This Row],[Current Week High]]/Table2[[#This Row],[Close Price]])-1</f>
        <v>7.6010262989094635E-3</v>
      </c>
      <c r="AG652" s="1">
        <f>(Table2[[#This Row],[Close Price]]/Table2[[#This Row],[Current Month Low]])-1</f>
        <v>1.7258817004339289E-2</v>
      </c>
      <c r="AH652" s="1">
        <f>(Table2[[#This Row],[Current Month High]]/Table2[[#This Row],[Close Price]])-1</f>
        <v>6.4143681847337986E-2</v>
      </c>
      <c r="AI652">
        <v>11.6741500962155</v>
      </c>
      <c r="AJ652">
        <v>9.8622317747788895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-0.09</v>
      </c>
      <c r="AM652" t="s">
        <v>3132</v>
      </c>
      <c r="AN652">
        <v>-0.82</v>
      </c>
      <c r="AO652" t="s">
        <v>3132</v>
      </c>
      <c r="AP652">
        <v>-5.0802021915567E-2</v>
      </c>
      <c r="AQ652">
        <f>(Table2[[#This Row],[Sharpe Ratio]]-AVERAGE(Table2[Sharpe Ratio]))/_xlfn.STDEV.P(Table2[Sharpe Ratio])</f>
        <v>-1.3214571267654882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618</v>
      </c>
      <c r="AT652">
        <f>_xlfn.RANK.AVG(Table2[[#This Row],[6M Return vs Nifty Z-Score]],Table2[6M Return vs Nifty Z-Score])</f>
        <v>547</v>
      </c>
      <c r="AU652">
        <f>_xlfn.RANK.AVG(Table2[[#This Row],[Sharpe Ratio Z-Score]],Table2[Sharpe Ratio Z-Score])</f>
        <v>659</v>
      </c>
      <c r="AV652">
        <f>(Table2[[#This Row],[Rank 1Y]]+Table2[[#This Row],[Rank 6M]]+Table2[[#This Row],[Rank Sharpe]])/3</f>
        <v>608</v>
      </c>
    </row>
    <row r="653" spans="1:48" x14ac:dyDescent="0.3">
      <c r="A653" t="s">
        <v>1571</v>
      </c>
      <c r="B653" t="s">
        <v>1572</v>
      </c>
      <c r="C653" t="s">
        <v>3098</v>
      </c>
      <c r="D653" t="s">
        <v>395</v>
      </c>
      <c r="E653">
        <v>5965.4873227199996</v>
      </c>
      <c r="F653">
        <v>60.7</v>
      </c>
      <c r="G653">
        <v>-39.914448350633201</v>
      </c>
      <c r="H653">
        <f>(Table2[[#This Row],[1Y Return vs Nifty]]-AVERAGE(Table2[1Y Return vs Nifty]))/_xlfn.STDEV.P(Table2[1Y Return vs Nifty])</f>
        <v>-1.1139093027314468</v>
      </c>
      <c r="I653">
        <v>-7.5705109078013502</v>
      </c>
      <c r="J653">
        <f>(Table2[[#This Row],[1M Return vs Nifty]]-AVERAGE(Table2[1M Return vs Nifty]))/_xlfn.STDEV.P(Table2[1M Return vs Nifty])</f>
        <v>-0.69195278462812926</v>
      </c>
      <c r="K653">
        <v>-32.395961476160302</v>
      </c>
      <c r="L653">
        <f>(Table2[[#This Row],[6M Return vs Nifty]]-AVERAGE(Table2[6M Return vs Nifty]))/_xlfn.STDEV.P(Table2[6M Return vs Nifty])</f>
        <v>-1.3389829155370174</v>
      </c>
      <c r="M653">
        <v>-4.4889953099654996</v>
      </c>
      <c r="N653">
        <f>(Table2[[#This Row],[1W Return vs Nifty]]-AVERAGE(Table2[1W Return vs Nifty]))/_xlfn.STDEV.P(Table2[1W Return vs Nifty])</f>
        <v>-0.78035348129482773</v>
      </c>
      <c r="O653">
        <v>62.49</v>
      </c>
      <c r="P653">
        <v>64.176289632991001</v>
      </c>
      <c r="Q653">
        <v>69.144195028974295</v>
      </c>
      <c r="R653">
        <v>33.485640158467497</v>
      </c>
      <c r="S653" s="1">
        <f>(Table2[[#This Row],[Close Price]]-Table2[[#This Row],[20D EMA]])/Table2[[#This Row],[20D EMA]]</f>
        <v>-2.8644583133301312E-2</v>
      </c>
      <c r="T653" s="1">
        <f>(Table2[[#This Row],[Close Price]]-Table2[[#This Row],[50D EMA]])/Table2[[#This Row],[50D EMA]]</f>
        <v>-5.4167818876271513E-2</v>
      </c>
      <c r="U653" s="1">
        <f>(Table2[[#This Row],[Close Price]]-Table2[[#This Row],[200D EMA]])/Table2[[#This Row],[200D EMA]]</f>
        <v>-0.12212442455127033</v>
      </c>
      <c r="V653">
        <v>0.68439268700278499</v>
      </c>
      <c r="W653">
        <v>60.93</v>
      </c>
      <c r="X653">
        <v>61.4</v>
      </c>
      <c r="Y653">
        <v>59.94</v>
      </c>
      <c r="Z653">
        <v>60.97</v>
      </c>
      <c r="AA653">
        <v>59.94</v>
      </c>
      <c r="AB653">
        <v>65.680000000000007</v>
      </c>
      <c r="AC653" s="1">
        <f>(Table2[[#This Row],[Close Price]]/Table2[[#This Row],[Day Low]])-1</f>
        <v>-3.7748235680288289E-3</v>
      </c>
      <c r="AD653" s="1">
        <f>(Table2[[#This Row],[Day High]]/Table2[[#This Row],[Close Price]])-1</f>
        <v>1.1532125205930832E-2</v>
      </c>
      <c r="AE653" s="1">
        <f>(Table2[[#This Row],[Close Price]]/Table2[[#This Row],[Current Week Low]])-1</f>
        <v>1.2679346012679504E-2</v>
      </c>
      <c r="AF653" s="1">
        <f>(Table2[[#This Row],[Current Week High]]/Table2[[#This Row],[Close Price]])-1</f>
        <v>4.4481054365732575E-3</v>
      </c>
      <c r="AG653" s="1">
        <f>(Table2[[#This Row],[Close Price]]/Table2[[#This Row],[Current Month Low]])-1</f>
        <v>1.2679346012679504E-2</v>
      </c>
      <c r="AH653" s="1">
        <f>(Table2[[#This Row],[Current Month High]]/Table2[[#This Row],[Close Price]])-1</f>
        <v>8.2042833607907761E-2</v>
      </c>
      <c r="AI653">
        <v>61.449752883031202</v>
      </c>
      <c r="AJ653">
        <v>2.3608768971332199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-0.17</v>
      </c>
      <c r="AM653" t="s">
        <v>3132</v>
      </c>
      <c r="AN653">
        <v>-3.3</v>
      </c>
      <c r="AO653" t="s">
        <v>3132</v>
      </c>
      <c r="AP653">
        <v>3.6959193633861999E-2</v>
      </c>
      <c r="AQ653">
        <f>(Table2[[#This Row],[Sharpe Ratio]]-AVERAGE(Table2[Sharpe Ratio]))/_xlfn.STDEV.P(Table2[Sharpe Ratio])</f>
        <v>-0.31948710102939432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695</v>
      </c>
      <c r="AT653">
        <f>_xlfn.RANK.AVG(Table2[[#This Row],[6M Return vs Nifty Z-Score]],Table2[6M Return vs Nifty Z-Score])</f>
        <v>702</v>
      </c>
      <c r="AU653">
        <f>_xlfn.RANK.AVG(Table2[[#This Row],[Sharpe Ratio Z-Score]],Table2[Sharpe Ratio Z-Score])</f>
        <v>427</v>
      </c>
      <c r="AV653">
        <f>(Table2[[#This Row],[Rank 1Y]]+Table2[[#This Row],[Rank 6M]]+Table2[[#This Row],[Rank Sharpe]])/3</f>
        <v>608</v>
      </c>
    </row>
    <row r="654" spans="1:48" x14ac:dyDescent="0.3">
      <c r="A654" t="s">
        <v>439</v>
      </c>
      <c r="B654" t="s">
        <v>440</v>
      </c>
      <c r="C654" t="s">
        <v>3087</v>
      </c>
      <c r="D654" t="s">
        <v>293</v>
      </c>
      <c r="E654">
        <v>51317.689742279901</v>
      </c>
      <c r="F654">
        <v>4849.1000000000004</v>
      </c>
      <c r="G654">
        <v>-11.2341428783052</v>
      </c>
      <c r="H654">
        <f>(Table2[[#This Row],[1Y Return vs Nifty]]-AVERAGE(Table2[1Y Return vs Nifty]))/_xlfn.STDEV.P(Table2[1Y Return vs Nifty])</f>
        <v>-0.68241123938452697</v>
      </c>
      <c r="I654">
        <v>-1.85782968778608</v>
      </c>
      <c r="J654">
        <f>(Table2[[#This Row],[1M Return vs Nifty]]-AVERAGE(Table2[1M Return vs Nifty]))/_xlfn.STDEV.P(Table2[1M Return vs Nifty])</f>
        <v>-0.14648070446860834</v>
      </c>
      <c r="K654">
        <v>-25.5983248065303</v>
      </c>
      <c r="L654">
        <f>(Table2[[#This Row],[6M Return vs Nifty]]-AVERAGE(Table2[6M Return vs Nifty]))/_xlfn.STDEV.P(Table2[6M Return vs Nifty])</f>
        <v>-1.1176320603116843</v>
      </c>
      <c r="M654">
        <v>-3.0180577618004398</v>
      </c>
      <c r="N654">
        <f>(Table2[[#This Row],[1W Return vs Nifty]]-AVERAGE(Table2[1W Return vs Nifty]))/_xlfn.STDEV.P(Table2[1W Return vs Nifty])</f>
        <v>-0.49588948739683447</v>
      </c>
      <c r="O654">
        <v>4996.21</v>
      </c>
      <c r="P654">
        <v>4968.2164722316602</v>
      </c>
      <c r="Q654">
        <v>4880.4038749377796</v>
      </c>
      <c r="R654">
        <v>30.2504585627449</v>
      </c>
      <c r="S654" s="1">
        <f>(Table2[[#This Row],[Close Price]]-Table2[[#This Row],[20D EMA]])/Table2[[#This Row],[20D EMA]]</f>
        <v>-2.9444318793645518E-2</v>
      </c>
      <c r="T654" s="1">
        <f>(Table2[[#This Row],[Close Price]]-Table2[[#This Row],[50D EMA]])/Table2[[#This Row],[50D EMA]]</f>
        <v>-2.3975700917507368E-2</v>
      </c>
      <c r="U654" s="1">
        <f>(Table2[[#This Row],[Close Price]]-Table2[[#This Row],[200D EMA]])/Table2[[#This Row],[200D EMA]]</f>
        <v>-6.4141976237936556E-3</v>
      </c>
      <c r="V654">
        <v>0.57818080806290295</v>
      </c>
      <c r="W654">
        <v>4805</v>
      </c>
      <c r="X654">
        <v>4879</v>
      </c>
      <c r="Y654">
        <v>4814</v>
      </c>
      <c r="Z654">
        <v>4893.6000000000004</v>
      </c>
      <c r="AA654">
        <v>4763</v>
      </c>
      <c r="AB654">
        <v>5267.85</v>
      </c>
      <c r="AC654" s="1">
        <f>(Table2[[#This Row],[Close Price]]/Table2[[#This Row],[Day Low]])-1</f>
        <v>9.1779396462019491E-3</v>
      </c>
      <c r="AD654" s="1">
        <f>(Table2[[#This Row],[Day High]]/Table2[[#This Row],[Close Price]])-1</f>
        <v>6.1660926769915303E-3</v>
      </c>
      <c r="AE654" s="1">
        <f>(Table2[[#This Row],[Close Price]]/Table2[[#This Row],[Current Week Low]])-1</f>
        <v>7.2912339011217409E-3</v>
      </c>
      <c r="AF654" s="1">
        <f>(Table2[[#This Row],[Current Week High]]/Table2[[#This Row],[Close Price]])-1</f>
        <v>9.1769606731146869E-3</v>
      </c>
      <c r="AG654" s="1">
        <f>(Table2[[#This Row],[Close Price]]/Table2[[#This Row],[Current Month Low]])-1</f>
        <v>1.8076842326264941E-2</v>
      </c>
      <c r="AH654" s="1">
        <f>(Table2[[#This Row],[Current Month High]]/Table2[[#This Row],[Close Price]])-1</f>
        <v>8.6356231053185128E-2</v>
      </c>
      <c r="AI654">
        <v>21.122476335814898</v>
      </c>
      <c r="AJ654">
        <v>17.9542690342982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-0.09</v>
      </c>
      <c r="AM654" t="s">
        <v>3132</v>
      </c>
      <c r="AN654">
        <v>-6.71</v>
      </c>
      <c r="AO654" t="s">
        <v>3132</v>
      </c>
      <c r="AP654">
        <v>-1.6259236165940001E-3</v>
      </c>
      <c r="AQ654">
        <f>(Table2[[#This Row],[Sharpe Ratio]]-AVERAGE(Table2[Sharpe Ratio]))/_xlfn.STDEV.P(Table2[Sharpe Ratio])</f>
        <v>-0.76001348483608644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-3.2024269763977404</v>
      </c>
      <c r="AS654">
        <f>_xlfn.RANK.AVG(Table2[[#This Row],[1Y Return vs Nifty Z-Score]],Table2[1Y Return vs Nifty Z-Score])</f>
        <v>574</v>
      </c>
      <c r="AT654">
        <f>_xlfn.RANK.AVG(Table2[[#This Row],[6M Return vs Nifty Z-Score]],Table2[6M Return vs Nifty Z-Score])</f>
        <v>674</v>
      </c>
      <c r="AU654">
        <f>_xlfn.RANK.AVG(Table2[[#This Row],[Sharpe Ratio Z-Score]],Table2[Sharpe Ratio Z-Score])</f>
        <v>577</v>
      </c>
      <c r="AV654">
        <f>(Table2[[#This Row],[Rank 1Y]]+Table2[[#This Row],[Rank 6M]]+Table2[[#This Row],[Rank Sharpe]])/3</f>
        <v>608.33333333333337</v>
      </c>
    </row>
    <row r="655" spans="1:48" x14ac:dyDescent="0.3">
      <c r="A655" t="s">
        <v>2259</v>
      </c>
      <c r="B655" t="s">
        <v>2260</v>
      </c>
      <c r="C655" t="s">
        <v>3092</v>
      </c>
      <c r="D655" t="s">
        <v>302</v>
      </c>
      <c r="E655">
        <v>2378.1598860200002</v>
      </c>
      <c r="F655">
        <v>405.1</v>
      </c>
      <c r="G655">
        <v>-16.404703693691499</v>
      </c>
      <c r="H655">
        <f>(Table2[[#This Row],[1Y Return vs Nifty]]-AVERAGE(Table2[1Y Return vs Nifty]))/_xlfn.STDEV.P(Table2[1Y Return vs Nifty])</f>
        <v>-0.76020284381528547</v>
      </c>
      <c r="I655">
        <v>-3.1403751669231501</v>
      </c>
      <c r="J655">
        <f>(Table2[[#This Row],[1M Return vs Nifty]]-AVERAGE(Table2[1M Return vs Nifty]))/_xlfn.STDEV.P(Table2[1M Return vs Nifty])</f>
        <v>-0.26894382177908505</v>
      </c>
      <c r="K655">
        <v>-12.5845044356141</v>
      </c>
      <c r="L655">
        <f>(Table2[[#This Row],[6M Return vs Nifty]]-AVERAGE(Table2[6M Return vs Nifty]))/_xlfn.STDEV.P(Table2[6M Return vs Nifty])</f>
        <v>-0.69386415260325984</v>
      </c>
      <c r="M655">
        <v>-3.3579007010861699</v>
      </c>
      <c r="N655">
        <f>(Table2[[#This Row],[1W Return vs Nifty]]-AVERAGE(Table2[1W Return vs Nifty]))/_xlfn.STDEV.P(Table2[1W Return vs Nifty])</f>
        <v>-0.56161157051847899</v>
      </c>
      <c r="O655">
        <v>414.3</v>
      </c>
      <c r="P655">
        <v>408.67319467106802</v>
      </c>
      <c r="Q655">
        <v>407.41856173518801</v>
      </c>
      <c r="R655">
        <v>38.451953472858101</v>
      </c>
      <c r="S655" s="1">
        <f>(Table2[[#This Row],[Close Price]]-Table2[[#This Row],[20D EMA]])/Table2[[#This Row],[20D EMA]]</f>
        <v>-2.220613082307504E-2</v>
      </c>
      <c r="T655" s="1">
        <f>(Table2[[#This Row],[Close Price]]-Table2[[#This Row],[50D EMA]])/Table2[[#This Row],[50D EMA]]</f>
        <v>-8.7434035744477449E-3</v>
      </c>
      <c r="U655" s="1">
        <f>(Table2[[#This Row],[Close Price]]-Table2[[#This Row],[200D EMA]])/Table2[[#This Row],[200D EMA]]</f>
        <v>-5.6908593592625558E-3</v>
      </c>
      <c r="V655">
        <v>1.05016209123643</v>
      </c>
      <c r="W655">
        <v>398.9</v>
      </c>
      <c r="X655">
        <v>409.9</v>
      </c>
      <c r="Y655">
        <v>395</v>
      </c>
      <c r="Z655">
        <v>408</v>
      </c>
      <c r="AA655">
        <v>395</v>
      </c>
      <c r="AB655">
        <v>444.9</v>
      </c>
      <c r="AC655" s="1">
        <f>(Table2[[#This Row],[Close Price]]/Table2[[#This Row],[Day Low]])-1</f>
        <v>1.5542742541990506E-2</v>
      </c>
      <c r="AD655" s="1">
        <f>(Table2[[#This Row],[Day High]]/Table2[[#This Row],[Close Price]])-1</f>
        <v>1.1848926191063924E-2</v>
      </c>
      <c r="AE655" s="1">
        <f>(Table2[[#This Row],[Close Price]]/Table2[[#This Row],[Current Week Low]])-1</f>
        <v>2.556962025316456E-2</v>
      </c>
      <c r="AF655" s="1">
        <f>(Table2[[#This Row],[Current Week High]]/Table2[[#This Row],[Close Price]])-1</f>
        <v>7.1587262404344543E-3</v>
      </c>
      <c r="AG655" s="1">
        <f>(Table2[[#This Row],[Close Price]]/Table2[[#This Row],[Current Month Low]])-1</f>
        <v>2.556962025316456E-2</v>
      </c>
      <c r="AH655" s="1">
        <f>(Table2[[#This Row],[Current Month High]]/Table2[[#This Row],[Close Price]])-1</f>
        <v>9.8247346334238372E-2</v>
      </c>
      <c r="AI655">
        <v>32.288323870649201</v>
      </c>
      <c r="AJ655">
        <v>22.4421943478917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-0.06</v>
      </c>
      <c r="AM655" t="s">
        <v>3132</v>
      </c>
      <c r="AN655">
        <v>-1.75</v>
      </c>
      <c r="AO655" t="s">
        <v>3132</v>
      </c>
      <c r="AP655">
        <v>-5.6941946315665001E-2</v>
      </c>
      <c r="AQ655">
        <f>(Table2[[#This Row],[Sharpe Ratio]]-AVERAGE(Table2[Sharpe Ratio]))/_xlfn.STDEV.P(Table2[Sharpe Ratio])</f>
        <v>-1.3915566595792621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-3.6761790482953716</v>
      </c>
      <c r="AS655">
        <f>_xlfn.RANK.AVG(Table2[[#This Row],[1Y Return vs Nifty Z-Score]],Table2[1Y Return vs Nifty Z-Score])</f>
        <v>603</v>
      </c>
      <c r="AT655">
        <f>_xlfn.RANK.AVG(Table2[[#This Row],[6M Return vs Nifty Z-Score]],Table2[6M Return vs Nifty Z-Score])</f>
        <v>548</v>
      </c>
      <c r="AU655">
        <f>_xlfn.RANK.AVG(Table2[[#This Row],[Sharpe Ratio Z-Score]],Table2[Sharpe Ratio Z-Score])</f>
        <v>674</v>
      </c>
      <c r="AV655">
        <f>(Table2[[#This Row],[Rank 1Y]]+Table2[[#This Row],[Rank 6M]]+Table2[[#This Row],[Rank Sharpe]])/3</f>
        <v>608.33333333333337</v>
      </c>
    </row>
    <row r="656" spans="1:48" x14ac:dyDescent="0.3">
      <c r="A656" t="s">
        <v>1053</v>
      </c>
      <c r="B656" t="s">
        <v>1054</v>
      </c>
      <c r="C656" t="s">
        <v>3087</v>
      </c>
      <c r="D656" t="s">
        <v>293</v>
      </c>
      <c r="E656">
        <v>12358.8780319</v>
      </c>
      <c r="F656">
        <v>919.15</v>
      </c>
      <c r="G656">
        <v>-41.712498462192798</v>
      </c>
      <c r="H656">
        <f>(Table2[[#This Row],[1Y Return vs Nifty]]-AVERAGE(Table2[1Y Return vs Nifty]))/_xlfn.STDEV.P(Table2[1Y Return vs Nifty])</f>
        <v>-1.1409611464325977</v>
      </c>
      <c r="I656">
        <v>0.22852390274148299</v>
      </c>
      <c r="J656">
        <f>(Table2[[#This Row],[1M Return vs Nifty]]-AVERAGE(Table2[1M Return vs Nifty]))/_xlfn.STDEV.P(Table2[1M Return vs Nifty])</f>
        <v>5.2733567979507172E-2</v>
      </c>
      <c r="K656">
        <v>-16.206077274921</v>
      </c>
      <c r="L656">
        <f>(Table2[[#This Row],[6M Return vs Nifty]]-AVERAGE(Table2[6M Return vs Nifty]))/_xlfn.STDEV.P(Table2[6M Return vs Nifty])</f>
        <v>-0.81179311588882708</v>
      </c>
      <c r="M656">
        <v>-3.69311217334343</v>
      </c>
      <c r="N656">
        <f>(Table2[[#This Row],[1W Return vs Nifty]]-AVERAGE(Table2[1W Return vs Nifty]))/_xlfn.STDEV.P(Table2[1W Return vs Nifty])</f>
        <v>-0.62643797617905861</v>
      </c>
      <c r="O656">
        <v>947.74</v>
      </c>
      <c r="P656">
        <v>944.954162914471</v>
      </c>
      <c r="Q656">
        <v>948.33916148647097</v>
      </c>
      <c r="R656">
        <v>40.858810429922997</v>
      </c>
      <c r="S656" s="1">
        <f>(Table2[[#This Row],[Close Price]]-Table2[[#This Row],[20D EMA]])/Table2[[#This Row],[20D EMA]]</f>
        <v>-3.0166501361132834E-2</v>
      </c>
      <c r="T656" s="1">
        <f>(Table2[[#This Row],[Close Price]]-Table2[[#This Row],[50D EMA]])/Table2[[#This Row],[50D EMA]]</f>
        <v>-2.7307317039468496E-2</v>
      </c>
      <c r="U656" s="1">
        <f>(Table2[[#This Row],[Close Price]]-Table2[[#This Row],[200D EMA]])/Table2[[#This Row],[200D EMA]]</f>
        <v>-3.0779242988045061E-2</v>
      </c>
      <c r="V656">
        <v>1.31416574321507</v>
      </c>
      <c r="W656">
        <v>913.65</v>
      </c>
      <c r="X656">
        <v>928</v>
      </c>
      <c r="Y656">
        <v>912</v>
      </c>
      <c r="Z656">
        <v>934.4</v>
      </c>
      <c r="AA656">
        <v>869</v>
      </c>
      <c r="AB656">
        <v>1003.95</v>
      </c>
      <c r="AC656" s="1">
        <f>(Table2[[#This Row],[Close Price]]/Table2[[#This Row],[Day Low]])-1</f>
        <v>6.0198106495923387E-3</v>
      </c>
      <c r="AD656" s="1">
        <f>(Table2[[#This Row],[Day High]]/Table2[[#This Row],[Close Price]])-1</f>
        <v>9.6284610781700586E-3</v>
      </c>
      <c r="AE656" s="1">
        <f>(Table2[[#This Row],[Close Price]]/Table2[[#This Row],[Current Week Low]])-1</f>
        <v>7.8399122807017996E-3</v>
      </c>
      <c r="AF656" s="1">
        <f>(Table2[[#This Row],[Current Week High]]/Table2[[#This Row],[Close Price]])-1</f>
        <v>1.6591415982157409E-2</v>
      </c>
      <c r="AG656" s="1">
        <f>(Table2[[#This Row],[Close Price]]/Table2[[#This Row],[Current Month Low]])-1</f>
        <v>5.7710011507479786E-2</v>
      </c>
      <c r="AH656" s="1">
        <f>(Table2[[#This Row],[Current Month High]]/Table2[[#This Row],[Close Price]])-1</f>
        <v>9.2259152477832895E-2</v>
      </c>
      <c r="AI656">
        <v>35.777620627753898</v>
      </c>
      <c r="AJ656">
        <v>17.530848411226899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-0.09</v>
      </c>
      <c r="AM656" t="s">
        <v>3132</v>
      </c>
      <c r="AN656">
        <v>-2.82</v>
      </c>
      <c r="AO656" t="s">
        <v>3132</v>
      </c>
      <c r="AP656">
        <v>1.9649359720710002E-3</v>
      </c>
      <c r="AQ656">
        <f>(Table2[[#This Row],[Sharpe Ratio]]-AVERAGE(Table2[Sharpe Ratio]))/_xlfn.STDEV.P(Table2[Sharpe Ratio])</f>
        <v>-0.71901663159123907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700</v>
      </c>
      <c r="AT656">
        <f>_xlfn.RANK.AVG(Table2[[#This Row],[6M Return vs Nifty Z-Score]],Table2[6M Return vs Nifty Z-Score])</f>
        <v>603</v>
      </c>
      <c r="AU656">
        <f>_xlfn.RANK.AVG(Table2[[#This Row],[Sharpe Ratio Z-Score]],Table2[Sharpe Ratio Z-Score])</f>
        <v>524</v>
      </c>
      <c r="AV656">
        <f>(Table2[[#This Row],[Rank 1Y]]+Table2[[#This Row],[Rank 6M]]+Table2[[#This Row],[Rank Sharpe]])/3</f>
        <v>609</v>
      </c>
    </row>
    <row r="657" spans="1:48" x14ac:dyDescent="0.3">
      <c r="A657" t="s">
        <v>2107</v>
      </c>
      <c r="B657" t="s">
        <v>2108</v>
      </c>
      <c r="C657" t="s">
        <v>3101</v>
      </c>
      <c r="D657" t="s">
        <v>141</v>
      </c>
      <c r="E657">
        <v>2783.6614796250001</v>
      </c>
      <c r="F657">
        <v>366.25</v>
      </c>
      <c r="G657">
        <v>-43.124642559724101</v>
      </c>
      <c r="H657">
        <f>(Table2[[#This Row],[1Y Return vs Nifty]]-AVERAGE(Table2[1Y Return vs Nifty]))/_xlfn.STDEV.P(Table2[1Y Return vs Nifty])</f>
        <v>-1.1622069955690184</v>
      </c>
      <c r="I657">
        <v>-10.429644646592701</v>
      </c>
      <c r="J657">
        <f>(Table2[[#This Row],[1M Return vs Nifty]]-AVERAGE(Table2[1M Return vs Nifty]))/_xlfn.STDEV.P(Table2[1M Return vs Nifty])</f>
        <v>-0.96495552500309745</v>
      </c>
      <c r="K657">
        <v>-36.553716547771998</v>
      </c>
      <c r="L657">
        <f>(Table2[[#This Row],[6M Return vs Nifty]]-AVERAGE(Table2[6M Return vs Nifty]))/_xlfn.STDEV.P(Table2[6M Return vs Nifty])</f>
        <v>-1.4743715345007922</v>
      </c>
      <c r="M657">
        <v>-2.6552106159055899</v>
      </c>
      <c r="N657">
        <f>(Table2[[#This Row],[1W Return vs Nifty]]-AVERAGE(Table2[1W Return vs Nifty]))/_xlfn.STDEV.P(Table2[1W Return vs Nifty])</f>
        <v>-0.42571863043251523</v>
      </c>
      <c r="O657">
        <v>391.24</v>
      </c>
      <c r="P657">
        <v>419.558314020811</v>
      </c>
      <c r="Q657">
        <v>451.46713541044198</v>
      </c>
      <c r="R657">
        <v>23.199396034179902</v>
      </c>
      <c r="S657" s="1">
        <f>(Table2[[#This Row],[Close Price]]-Table2[[#This Row],[20D EMA]])/Table2[[#This Row],[20D EMA]]</f>
        <v>-6.3873837030978445E-2</v>
      </c>
      <c r="T657" s="1">
        <f>(Table2[[#This Row],[Close Price]]-Table2[[#This Row],[50D EMA]])/Table2[[#This Row],[50D EMA]]</f>
        <v>-0.12705817579905421</v>
      </c>
      <c r="U657" s="1">
        <f>(Table2[[#This Row],[Close Price]]-Table2[[#This Row],[200D EMA]])/Table2[[#This Row],[200D EMA]]</f>
        <v>-0.18875601062958569</v>
      </c>
      <c r="V657">
        <v>1.5558410766763999</v>
      </c>
      <c r="W657">
        <v>361.15</v>
      </c>
      <c r="X657">
        <v>368.65</v>
      </c>
      <c r="Y657">
        <v>358.4</v>
      </c>
      <c r="Z657">
        <v>372.9</v>
      </c>
      <c r="AA657">
        <v>356.1</v>
      </c>
      <c r="AB657">
        <v>393.3</v>
      </c>
      <c r="AC657" s="1">
        <f>(Table2[[#This Row],[Close Price]]/Table2[[#This Row],[Day Low]])-1</f>
        <v>1.4121556140108016E-2</v>
      </c>
      <c r="AD657" s="1">
        <f>(Table2[[#This Row],[Day High]]/Table2[[#This Row],[Close Price]])-1</f>
        <v>6.5529010238907226E-3</v>
      </c>
      <c r="AE657" s="1">
        <f>(Table2[[#This Row],[Close Price]]/Table2[[#This Row],[Current Week Low]])-1</f>
        <v>2.1902901785714413E-2</v>
      </c>
      <c r="AF657" s="1">
        <f>(Table2[[#This Row],[Current Week High]]/Table2[[#This Row],[Close Price]])-1</f>
        <v>1.8156996587030738E-2</v>
      </c>
      <c r="AG657" s="1">
        <f>(Table2[[#This Row],[Close Price]]/Table2[[#This Row],[Current Month Low]])-1</f>
        <v>2.8503229429935439E-2</v>
      </c>
      <c r="AH657" s="1">
        <f>(Table2[[#This Row],[Current Month High]]/Table2[[#This Row],[Close Price]])-1</f>
        <v>7.3856655290102324E-2</v>
      </c>
      <c r="AI657">
        <v>59.726962457337798</v>
      </c>
      <c r="AJ657">
        <v>2.8503229429935399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-0.28999999999999998</v>
      </c>
      <c r="AM657" t="s">
        <v>3132</v>
      </c>
      <c r="AN657">
        <v>-10.43</v>
      </c>
      <c r="AO657" t="s">
        <v>3132</v>
      </c>
      <c r="AP657">
        <v>4.5581772999570003E-2</v>
      </c>
      <c r="AQ657">
        <f>(Table2[[#This Row],[Sharpe Ratio]]-AVERAGE(Table2[Sharpe Ratio]))/_xlfn.STDEV.P(Table2[Sharpe Ratio])</f>
        <v>-0.22104309002884048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706</v>
      </c>
      <c r="AT657">
        <f>_xlfn.RANK.AVG(Table2[[#This Row],[6M Return vs Nifty Z-Score]],Table2[6M Return vs Nifty Z-Score])</f>
        <v>717</v>
      </c>
      <c r="AU657">
        <f>_xlfn.RANK.AVG(Table2[[#This Row],[Sharpe Ratio Z-Score]],Table2[Sharpe Ratio Z-Score])</f>
        <v>404</v>
      </c>
      <c r="AV657">
        <f>(Table2[[#This Row],[Rank 1Y]]+Table2[[#This Row],[Rank 6M]]+Table2[[#This Row],[Rank Sharpe]])/3</f>
        <v>609</v>
      </c>
    </row>
    <row r="658" spans="1:48" x14ac:dyDescent="0.3">
      <c r="A658" t="s">
        <v>162</v>
      </c>
      <c r="B658" t="s">
        <v>163</v>
      </c>
      <c r="C658" t="s">
        <v>3087</v>
      </c>
      <c r="D658" t="s">
        <v>21</v>
      </c>
      <c r="E658">
        <v>159898.00926379499</v>
      </c>
      <c r="F658">
        <v>5400.45</v>
      </c>
      <c r="G658">
        <v>-21.328398678512801</v>
      </c>
      <c r="H658">
        <f>(Table2[[#This Row],[1Y Return vs Nifty]]-AVERAGE(Table2[1Y Return vs Nifty]))/_xlfn.STDEV.P(Table2[1Y Return vs Nifty])</f>
        <v>-0.83428032714304179</v>
      </c>
      <c r="I658">
        <v>-1.6472256171034301</v>
      </c>
      <c r="J658">
        <f>(Table2[[#This Row],[1M Return vs Nifty]]-AVERAGE(Table2[1M Return vs Nifty]))/_xlfn.STDEV.P(Table2[1M Return vs Nifty])</f>
        <v>-0.12637129592628804</v>
      </c>
      <c r="K658">
        <v>-14.737588281138599</v>
      </c>
      <c r="L658">
        <f>(Table2[[#This Row],[6M Return vs Nifty]]-AVERAGE(Table2[6M Return vs Nifty]))/_xlfn.STDEV.P(Table2[6M Return vs Nifty])</f>
        <v>-0.76397483573346581</v>
      </c>
      <c r="M658">
        <v>-1.11169938209396</v>
      </c>
      <c r="N658">
        <f>(Table2[[#This Row],[1W Return vs Nifty]]-AVERAGE(Table2[1W Return vs Nifty]))/_xlfn.STDEV.P(Table2[1W Return vs Nifty])</f>
        <v>-0.12721964198517896</v>
      </c>
      <c r="O658">
        <v>5503.55</v>
      </c>
      <c r="P658">
        <v>5367.95899268003</v>
      </c>
      <c r="Q658">
        <v>5225.6154864822902</v>
      </c>
      <c r="R658">
        <v>40.610266869567901</v>
      </c>
      <c r="S658" s="1">
        <f>(Table2[[#This Row],[Close Price]]-Table2[[#This Row],[20D EMA]])/Table2[[#This Row],[20D EMA]]</f>
        <v>-1.8733363011147416E-2</v>
      </c>
      <c r="T658" s="1">
        <f>(Table2[[#This Row],[Close Price]]-Table2[[#This Row],[50D EMA]])/Table2[[#This Row],[50D EMA]]</f>
        <v>6.0527674232005021E-3</v>
      </c>
      <c r="U658" s="1">
        <f>(Table2[[#This Row],[Close Price]]-Table2[[#This Row],[200D EMA]])/Table2[[#This Row],[200D EMA]]</f>
        <v>3.3457209771743539E-2</v>
      </c>
      <c r="V658">
        <v>0.813388107625724</v>
      </c>
      <c r="W658">
        <v>5302.8</v>
      </c>
      <c r="X658">
        <v>5405.9</v>
      </c>
      <c r="Y658">
        <v>5319.85</v>
      </c>
      <c r="Z658">
        <v>5435.5</v>
      </c>
      <c r="AA658">
        <v>5257.05</v>
      </c>
      <c r="AB658">
        <v>5767.35</v>
      </c>
      <c r="AC658" s="1">
        <f>(Table2[[#This Row],[Close Price]]/Table2[[#This Row],[Day Low]])-1</f>
        <v>1.8414799728445175E-2</v>
      </c>
      <c r="AD658" s="1">
        <f>(Table2[[#This Row],[Day High]]/Table2[[#This Row],[Close Price]])-1</f>
        <v>1.0091751613290345E-3</v>
      </c>
      <c r="AE658" s="1">
        <f>(Table2[[#This Row],[Close Price]]/Table2[[#This Row],[Current Week Low]])-1</f>
        <v>1.5150803124148071E-2</v>
      </c>
      <c r="AF658" s="1">
        <f>(Table2[[#This Row],[Current Week High]]/Table2[[#This Row],[Close Price]])-1</f>
        <v>6.4901998907498371E-3</v>
      </c>
      <c r="AG658" s="1">
        <f>(Table2[[#This Row],[Close Price]]/Table2[[#This Row],[Current Month Low]])-1</f>
        <v>2.7277655719462279E-2</v>
      </c>
      <c r="AH658" s="1">
        <f>(Table2[[#This Row],[Current Month High]]/Table2[[#This Row],[Close Price]])-1</f>
        <v>6.7938782879204629E-2</v>
      </c>
      <c r="AI658">
        <v>19.286355766648999</v>
      </c>
      <c r="AJ658">
        <v>19.649721394467701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-0.03</v>
      </c>
      <c r="AM658" t="s">
        <v>3132</v>
      </c>
      <c r="AN658">
        <v>-3.53</v>
      </c>
      <c r="AO658" t="s">
        <v>3132</v>
      </c>
      <c r="AP658">
        <v>-2.7836590385076999E-2</v>
      </c>
      <c r="AQ658">
        <f>(Table2[[#This Row],[Sharpe Ratio]]-AVERAGE(Table2[Sharpe Ratio]))/_xlfn.STDEV.P(Table2[Sharpe Ratio])</f>
        <v>-1.0592607353688186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-2.9111068361567933</v>
      </c>
      <c r="AS658">
        <f>_xlfn.RANK.AVG(Table2[[#This Row],[1Y Return vs Nifty Z-Score]],Table2[1Y Return vs Nifty Z-Score])</f>
        <v>622</v>
      </c>
      <c r="AT658">
        <f>_xlfn.RANK.AVG(Table2[[#This Row],[6M Return vs Nifty Z-Score]],Table2[6M Return vs Nifty Z-Score])</f>
        <v>586</v>
      </c>
      <c r="AU658">
        <f>_xlfn.RANK.AVG(Table2[[#This Row],[Sharpe Ratio Z-Score]],Table2[Sharpe Ratio Z-Score])</f>
        <v>624</v>
      </c>
      <c r="AV658">
        <f>(Table2[[#This Row],[Rank 1Y]]+Table2[[#This Row],[Rank 6M]]+Table2[[#This Row],[Rank Sharpe]])/3</f>
        <v>610.66666666666663</v>
      </c>
    </row>
    <row r="659" spans="1:48" x14ac:dyDescent="0.3">
      <c r="A659" t="s">
        <v>71</v>
      </c>
      <c r="B659" t="s">
        <v>72</v>
      </c>
      <c r="C659" t="s">
        <v>3088</v>
      </c>
      <c r="D659" t="s">
        <v>24</v>
      </c>
      <c r="E659">
        <v>352404.21272706002</v>
      </c>
      <c r="F659">
        <v>1772.55</v>
      </c>
      <c r="G659">
        <v>-26.518351287023599</v>
      </c>
      <c r="H659">
        <f>(Table2[[#This Row],[1Y Return vs Nifty]]-AVERAGE(Table2[1Y Return vs Nifty]))/_xlfn.STDEV.P(Table2[1Y Return vs Nifty])</f>
        <v>-0.91236368304018955</v>
      </c>
      <c r="I659">
        <v>-3.2685008233045898</v>
      </c>
      <c r="J659">
        <f>(Table2[[#This Row],[1M Return vs Nifty]]-AVERAGE(Table2[1M Return vs Nifty]))/_xlfn.STDEV.P(Table2[1M Return vs Nifty])</f>
        <v>-0.28117782637631705</v>
      </c>
      <c r="K659">
        <v>-8.9487190373301697</v>
      </c>
      <c r="L659">
        <f>(Table2[[#This Row],[6M Return vs Nifty]]-AVERAGE(Table2[6M Return vs Nifty]))/_xlfn.STDEV.P(Table2[6M Return vs Nifty])</f>
        <v>-0.57547238698838288</v>
      </c>
      <c r="M659">
        <v>-2.4888700414214999</v>
      </c>
      <c r="N659">
        <f>(Table2[[#This Row],[1W Return vs Nifty]]-AVERAGE(Table2[1W Return vs Nifty]))/_xlfn.STDEV.P(Table2[1W Return vs Nifty])</f>
        <v>-0.39355009668065188</v>
      </c>
      <c r="O659">
        <v>1785.74</v>
      </c>
      <c r="P659">
        <v>1776.32635505896</v>
      </c>
      <c r="Q659">
        <v>1769.0939246395501</v>
      </c>
      <c r="R659">
        <v>43.351027210197202</v>
      </c>
      <c r="S659" s="1">
        <f>(Table2[[#This Row],[Close Price]]-Table2[[#This Row],[20D EMA]])/Table2[[#This Row],[20D EMA]]</f>
        <v>-7.3862936373716524E-3</v>
      </c>
      <c r="T659" s="1">
        <f>(Table2[[#This Row],[Close Price]]-Table2[[#This Row],[50D EMA]])/Table2[[#This Row],[50D EMA]]</f>
        <v>-2.1259353880580477E-3</v>
      </c>
      <c r="U659" s="1">
        <f>(Table2[[#This Row],[Close Price]]-Table2[[#This Row],[200D EMA]])/Table2[[#This Row],[200D EMA]]</f>
        <v>1.9535850032123244E-3</v>
      </c>
      <c r="V659">
        <v>0.70061208276289</v>
      </c>
      <c r="W659">
        <v>1763</v>
      </c>
      <c r="X659">
        <v>1791.5</v>
      </c>
      <c r="Y659">
        <v>1751.25</v>
      </c>
      <c r="Z659">
        <v>1791.05</v>
      </c>
      <c r="AA659">
        <v>1751.25</v>
      </c>
      <c r="AB659">
        <v>1818.25</v>
      </c>
      <c r="AC659" s="1">
        <f>(Table2[[#This Row],[Close Price]]/Table2[[#This Row],[Day Low]])-1</f>
        <v>5.4169030062394263E-3</v>
      </c>
      <c r="AD659" s="1">
        <f>(Table2[[#This Row],[Day High]]/Table2[[#This Row],[Close Price]])-1</f>
        <v>1.0690812671010796E-2</v>
      </c>
      <c r="AE659" s="1">
        <f>(Table2[[#This Row],[Close Price]]/Table2[[#This Row],[Current Week Low]])-1</f>
        <v>1.2162740899357649E-2</v>
      </c>
      <c r="AF659" s="1">
        <f>(Table2[[#This Row],[Current Week High]]/Table2[[#This Row],[Close Price]])-1</f>
        <v>1.043694113001048E-2</v>
      </c>
      <c r="AG659" s="1">
        <f>(Table2[[#This Row],[Close Price]]/Table2[[#This Row],[Current Month Low]])-1</f>
        <v>1.2162740899357649E-2</v>
      </c>
      <c r="AH659" s="1">
        <f>(Table2[[#This Row],[Current Month High]]/Table2[[#This Row],[Close Price]])-1</f>
        <v>2.5782065386025899E-2</v>
      </c>
      <c r="AI659">
        <v>8.6852274971086896</v>
      </c>
      <c r="AJ659">
        <v>14.8136153123684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0</v>
      </c>
      <c r="AM659" t="s">
        <v>3134</v>
      </c>
      <c r="AN659">
        <v>-0.15</v>
      </c>
      <c r="AO659" t="s">
        <v>3132</v>
      </c>
      <c r="AP659">
        <v>-7.4895974803137005E-2</v>
      </c>
      <c r="AQ659">
        <f>(Table2[[#This Row],[Sharpe Ratio]]-AVERAGE(Table2[Sharpe Ratio]))/_xlfn.STDEV.P(Table2[Sharpe Ratio])</f>
        <v>-1.5965378494253264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-3.759101842510868</v>
      </c>
      <c r="AS659">
        <f>_xlfn.RANK.AVG(Table2[[#This Row],[1Y Return vs Nifty Z-Score]],Table2[1Y Return vs Nifty Z-Score])</f>
        <v>637</v>
      </c>
      <c r="AT659">
        <f>_xlfn.RANK.AVG(Table2[[#This Row],[6M Return vs Nifty Z-Score]],Table2[6M Return vs Nifty Z-Score])</f>
        <v>502</v>
      </c>
      <c r="AU659">
        <f>_xlfn.RANK.AVG(Table2[[#This Row],[Sharpe Ratio Z-Score]],Table2[Sharpe Ratio Z-Score])</f>
        <v>694</v>
      </c>
      <c r="AV659">
        <f>(Table2[[#This Row],[Rank 1Y]]+Table2[[#This Row],[Rank 6M]]+Table2[[#This Row],[Rank Sharpe]])/3</f>
        <v>611</v>
      </c>
    </row>
    <row r="660" spans="1:48" x14ac:dyDescent="0.3">
      <c r="A660" t="s">
        <v>472</v>
      </c>
      <c r="B660" t="s">
        <v>473</v>
      </c>
      <c r="C660" t="s">
        <v>3097</v>
      </c>
      <c r="D660" t="s">
        <v>78</v>
      </c>
      <c r="E660">
        <v>43446.461167679998</v>
      </c>
      <c r="F660">
        <v>2313.6</v>
      </c>
      <c r="G660">
        <v>-4.2084945722351899</v>
      </c>
      <c r="H660">
        <f>(Table2[[#This Row],[1Y Return vs Nifty]]-AVERAGE(Table2[1Y Return vs Nifty]))/_xlfn.STDEV.P(Table2[1Y Return vs Nifty])</f>
        <v>-0.57670965818098119</v>
      </c>
      <c r="I660">
        <v>-11.632208311481</v>
      </c>
      <c r="J660">
        <f>(Table2[[#This Row],[1M Return vs Nifty]]-AVERAGE(Table2[1M Return vs Nifty]))/_xlfn.STDEV.P(Table2[1M Return vs Nifty])</f>
        <v>-1.0797816247883614</v>
      </c>
      <c r="K660">
        <v>-24.8762040495142</v>
      </c>
      <c r="L660">
        <f>(Table2[[#This Row],[6M Return vs Nifty]]-AVERAGE(Table2[6M Return vs Nifty]))/_xlfn.STDEV.P(Table2[6M Return vs Nifty])</f>
        <v>-1.0941177045274733</v>
      </c>
      <c r="M660">
        <v>-3.4764836834524599</v>
      </c>
      <c r="N660">
        <f>(Table2[[#This Row],[1W Return vs Nifty]]-AVERAGE(Table2[1W Return vs Nifty]))/_xlfn.STDEV.P(Table2[1W Return vs Nifty])</f>
        <v>-0.58454428361315136</v>
      </c>
      <c r="O660">
        <v>2488.9</v>
      </c>
      <c r="P660">
        <v>2546.1036283194599</v>
      </c>
      <c r="Q660">
        <v>2420.7916250426701</v>
      </c>
      <c r="R660">
        <v>20.371510492120699</v>
      </c>
      <c r="S660" s="1">
        <f>(Table2[[#This Row],[Close Price]]-Table2[[#This Row],[20D EMA]])/Table2[[#This Row],[20D EMA]]</f>
        <v>-7.0432721282494351E-2</v>
      </c>
      <c r="T660" s="1">
        <f>(Table2[[#This Row],[Close Price]]-Table2[[#This Row],[50D EMA]])/Table2[[#This Row],[50D EMA]]</f>
        <v>-9.1317425470589561E-2</v>
      </c>
      <c r="U660" s="1">
        <f>(Table2[[#This Row],[Close Price]]-Table2[[#This Row],[200D EMA]])/Table2[[#This Row],[200D EMA]]</f>
        <v>-4.427957529834102E-2</v>
      </c>
      <c r="V660">
        <v>1.12889816775893</v>
      </c>
      <c r="W660">
        <v>2330</v>
      </c>
      <c r="X660">
        <v>2366.1999999999998</v>
      </c>
      <c r="Y660">
        <v>2292.9</v>
      </c>
      <c r="Z660">
        <v>2340</v>
      </c>
      <c r="AA660">
        <v>2292.9</v>
      </c>
      <c r="AB660">
        <v>2590.5500000000002</v>
      </c>
      <c r="AC660" s="1">
        <f>(Table2[[#This Row],[Close Price]]/Table2[[#This Row],[Day Low]])-1</f>
        <v>-7.0386266094421002E-3</v>
      </c>
      <c r="AD660" s="1">
        <f>(Table2[[#This Row],[Day High]]/Table2[[#This Row],[Close Price]])-1</f>
        <v>2.2735131396957042E-2</v>
      </c>
      <c r="AE660" s="1">
        <f>(Table2[[#This Row],[Close Price]]/Table2[[#This Row],[Current Week Low]])-1</f>
        <v>9.0278686379692274E-3</v>
      </c>
      <c r="AF660" s="1">
        <f>(Table2[[#This Row],[Current Week High]]/Table2[[#This Row],[Close Price]])-1</f>
        <v>1.1410788381742698E-2</v>
      </c>
      <c r="AG660" s="1">
        <f>(Table2[[#This Row],[Close Price]]/Table2[[#This Row],[Current Month Low]])-1</f>
        <v>9.0278686379692274E-3</v>
      </c>
      <c r="AH660" s="1">
        <f>(Table2[[#This Row],[Current Month High]]/Table2[[#This Row],[Close Price]])-1</f>
        <v>0.11970522130013839</v>
      </c>
      <c r="AI660">
        <v>22.925311203319499</v>
      </c>
      <c r="AJ660">
        <v>28.3194675540765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-0.14000000000000001</v>
      </c>
      <c r="AM660" t="s">
        <v>3132</v>
      </c>
      <c r="AN660">
        <v>-10.29</v>
      </c>
      <c r="AO660" t="s">
        <v>3132</v>
      </c>
      <c r="AP660">
        <v>-4.0748085640308997E-2</v>
      </c>
      <c r="AQ660">
        <f>(Table2[[#This Row],[Sharpe Ratio]]-AVERAGE(Table2[Sharpe Ratio]))/_xlfn.STDEV.P(Table2[Sharpe Ratio])</f>
        <v>-1.2066713102131232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519</v>
      </c>
      <c r="AT660">
        <f>_xlfn.RANK.AVG(Table2[[#This Row],[6M Return vs Nifty Z-Score]],Table2[6M Return vs Nifty Z-Score])</f>
        <v>669</v>
      </c>
      <c r="AU660">
        <f>_xlfn.RANK.AVG(Table2[[#This Row],[Sharpe Ratio Z-Score]],Table2[Sharpe Ratio Z-Score])</f>
        <v>645</v>
      </c>
      <c r="AV660">
        <f>(Table2[[#This Row],[Rank 1Y]]+Table2[[#This Row],[Rank 6M]]+Table2[[#This Row],[Rank Sharpe]])/3</f>
        <v>611</v>
      </c>
    </row>
    <row r="661" spans="1:48" x14ac:dyDescent="0.3">
      <c r="A661" t="s">
        <v>1084</v>
      </c>
      <c r="B661" t="s">
        <v>1085</v>
      </c>
      <c r="C661" t="s">
        <v>3102</v>
      </c>
      <c r="D661" t="s">
        <v>539</v>
      </c>
      <c r="E661">
        <v>11673.702543109999</v>
      </c>
      <c r="F661">
        <v>880.7</v>
      </c>
      <c r="G661">
        <v>-42.220527309005597</v>
      </c>
      <c r="H661">
        <f>(Table2[[#This Row],[1Y Return vs Nifty]]-AVERAGE(Table2[1Y Return vs Nifty]))/_xlfn.STDEV.P(Table2[1Y Return vs Nifty])</f>
        <v>-1.148604491226662</v>
      </c>
      <c r="I661">
        <v>-1.68467105596476</v>
      </c>
      <c r="J661">
        <f>(Table2[[#This Row],[1M Return vs Nifty]]-AVERAGE(Table2[1M Return vs Nifty]))/_xlfn.STDEV.P(Table2[1M Return vs Nifty])</f>
        <v>-0.12994675211603868</v>
      </c>
      <c r="K661">
        <v>-10.006153615840001</v>
      </c>
      <c r="L661">
        <f>(Table2[[#This Row],[6M Return vs Nifty]]-AVERAGE(Table2[6M Return vs Nifty]))/_xlfn.STDEV.P(Table2[6M Return vs Nifty])</f>
        <v>-0.60990553775440226</v>
      </c>
      <c r="M661">
        <v>-1.4368394917051699</v>
      </c>
      <c r="N661">
        <f>(Table2[[#This Row],[1W Return vs Nifty]]-AVERAGE(Table2[1W Return vs Nifty]))/_xlfn.STDEV.P(Table2[1W Return vs Nifty])</f>
        <v>-0.19009835105873188</v>
      </c>
      <c r="O661">
        <v>887.9</v>
      </c>
      <c r="P661">
        <v>879.06531827775495</v>
      </c>
      <c r="Q661">
        <v>874.09741951199999</v>
      </c>
      <c r="R661">
        <v>44.753450864051302</v>
      </c>
      <c r="S661" s="1">
        <f>(Table2[[#This Row],[Close Price]]-Table2[[#This Row],[20D EMA]])/Table2[[#This Row],[20D EMA]]</f>
        <v>-8.1090212861807988E-3</v>
      </c>
      <c r="T661" s="1">
        <f>(Table2[[#This Row],[Close Price]]-Table2[[#This Row],[50D EMA]])/Table2[[#This Row],[50D EMA]]</f>
        <v>1.8595679846040594E-3</v>
      </c>
      <c r="U661" s="1">
        <f>(Table2[[#This Row],[Close Price]]-Table2[[#This Row],[200D EMA]])/Table2[[#This Row],[200D EMA]]</f>
        <v>7.553597963584212E-3</v>
      </c>
      <c r="V661">
        <v>0.55823684892622405</v>
      </c>
      <c r="W661">
        <v>877.05</v>
      </c>
      <c r="X661">
        <v>934.8</v>
      </c>
      <c r="Y661">
        <v>867.05</v>
      </c>
      <c r="Z661">
        <v>885</v>
      </c>
      <c r="AA661">
        <v>861</v>
      </c>
      <c r="AB661">
        <v>918</v>
      </c>
      <c r="AC661" s="1">
        <f>(Table2[[#This Row],[Close Price]]/Table2[[#This Row],[Day Low]])-1</f>
        <v>4.1616783535718405E-3</v>
      </c>
      <c r="AD661" s="1">
        <f>(Table2[[#This Row],[Day High]]/Table2[[#This Row],[Close Price]])-1</f>
        <v>6.142840921993864E-2</v>
      </c>
      <c r="AE661" s="1">
        <f>(Table2[[#This Row],[Close Price]]/Table2[[#This Row],[Current Week Low]])-1</f>
        <v>1.5743036733752547E-2</v>
      </c>
      <c r="AF661" s="1">
        <f>(Table2[[#This Row],[Current Week High]]/Table2[[#This Row],[Close Price]])-1</f>
        <v>4.8824798455773255E-3</v>
      </c>
      <c r="AG661" s="1">
        <f>(Table2[[#This Row],[Close Price]]/Table2[[#This Row],[Current Month Low]])-1</f>
        <v>2.2880371660859433E-2</v>
      </c>
      <c r="AH661" s="1">
        <f>(Table2[[#This Row],[Current Month High]]/Table2[[#This Row],[Close Price]])-1</f>
        <v>4.2352674009310753E-2</v>
      </c>
      <c r="AI661">
        <v>23.9922788690813</v>
      </c>
      <c r="AJ661">
        <v>15.645722539557401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0.05</v>
      </c>
      <c r="AM661" t="s">
        <v>3133</v>
      </c>
      <c r="AN661">
        <v>-3.14</v>
      </c>
      <c r="AO661" t="s">
        <v>3132</v>
      </c>
      <c r="AP661">
        <v>-2.6737069264070001E-2</v>
      </c>
      <c r="AQ661">
        <f>(Table2[[#This Row],[Sharpe Ratio]]-AVERAGE(Table2[Sharpe Ratio]))/_xlfn.STDEV.P(Table2[Sharpe Ratio])</f>
        <v>-1.0467074998761738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-3.1252626320320083</v>
      </c>
      <c r="AS661">
        <f>_xlfn.RANK.AVG(Table2[[#This Row],[1Y Return vs Nifty Z-Score]],Table2[1Y Return vs Nifty Z-Score])</f>
        <v>703</v>
      </c>
      <c r="AT661">
        <f>_xlfn.RANK.AVG(Table2[[#This Row],[6M Return vs Nifty Z-Score]],Table2[6M Return vs Nifty Z-Score])</f>
        <v>518</v>
      </c>
      <c r="AU661">
        <f>_xlfn.RANK.AVG(Table2[[#This Row],[Sharpe Ratio Z-Score]],Table2[Sharpe Ratio Z-Score])</f>
        <v>617</v>
      </c>
      <c r="AV661">
        <f>(Table2[[#This Row],[Rank 1Y]]+Table2[[#This Row],[Rank 6M]]+Table2[[#This Row],[Rank Sharpe]])/3</f>
        <v>612.66666666666663</v>
      </c>
    </row>
    <row r="662" spans="1:48" x14ac:dyDescent="0.3">
      <c r="A662" t="s">
        <v>1215</v>
      </c>
      <c r="B662" t="s">
        <v>1216</v>
      </c>
      <c r="C662" t="s">
        <v>3088</v>
      </c>
      <c r="D662" t="s">
        <v>557</v>
      </c>
      <c r="E662">
        <v>9437.1095038450003</v>
      </c>
      <c r="F662">
        <v>160.30000000000001</v>
      </c>
      <c r="G662">
        <v>-10.555001158430899</v>
      </c>
      <c r="H662">
        <f>(Table2[[#This Row],[1Y Return vs Nifty]]-AVERAGE(Table2[1Y Return vs Nifty]))/_xlfn.STDEV.P(Table2[1Y Return vs Nifty])</f>
        <v>-0.67219348430703652</v>
      </c>
      <c r="I662">
        <v>-5.0920035592915998</v>
      </c>
      <c r="J662">
        <f>(Table2[[#This Row],[1M Return vs Nifty]]-AVERAGE(Table2[1M Return vs Nifty]))/_xlfn.STDEV.P(Table2[1M Return vs Nifty])</f>
        <v>-0.45529393617961411</v>
      </c>
      <c r="K662">
        <v>-20.0017121188136</v>
      </c>
      <c r="L662">
        <f>(Table2[[#This Row],[6M Return vs Nifty]]-AVERAGE(Table2[6M Return vs Nifty]))/_xlfn.STDEV.P(Table2[6M Return vs Nifty])</f>
        <v>-0.93539004518225932</v>
      </c>
      <c r="M662">
        <v>-2.8927545556933199</v>
      </c>
      <c r="N662">
        <f>(Table2[[#This Row],[1W Return vs Nifty]]-AVERAGE(Table2[1W Return vs Nifty]))/_xlfn.STDEV.P(Table2[1W Return vs Nifty])</f>
        <v>-0.47165715305883377</v>
      </c>
      <c r="O662">
        <v>164.49</v>
      </c>
      <c r="P662">
        <v>166.413539276959</v>
      </c>
      <c r="Q662">
        <v>165.170054302518</v>
      </c>
      <c r="R662">
        <v>40.714935171232597</v>
      </c>
      <c r="S662" s="1">
        <f>(Table2[[#This Row],[Close Price]]-Table2[[#This Row],[20D EMA]])/Table2[[#This Row],[20D EMA]]</f>
        <v>-2.547267311082739E-2</v>
      </c>
      <c r="T662" s="1">
        <f>(Table2[[#This Row],[Close Price]]-Table2[[#This Row],[50D EMA]])/Table2[[#This Row],[50D EMA]]</f>
        <v>-3.6737030553651871E-2</v>
      </c>
      <c r="U662" s="1">
        <f>(Table2[[#This Row],[Close Price]]-Table2[[#This Row],[200D EMA]])/Table2[[#This Row],[200D EMA]]</f>
        <v>-2.9485092337611117E-2</v>
      </c>
      <c r="V662">
        <v>0.74152810352429299</v>
      </c>
      <c r="W662">
        <v>159.62</v>
      </c>
      <c r="X662">
        <v>162.80000000000001</v>
      </c>
      <c r="Y662">
        <v>157.11000000000001</v>
      </c>
      <c r="Z662">
        <v>161.03</v>
      </c>
      <c r="AA662">
        <v>154.1</v>
      </c>
      <c r="AB662">
        <v>175.25</v>
      </c>
      <c r="AC662" s="1">
        <f>(Table2[[#This Row],[Close Price]]/Table2[[#This Row],[Day Low]])-1</f>
        <v>4.2601177797267908E-3</v>
      </c>
      <c r="AD662" s="1">
        <f>(Table2[[#This Row],[Day High]]/Table2[[#This Row],[Close Price]])-1</f>
        <v>1.5595757953836609E-2</v>
      </c>
      <c r="AE662" s="1">
        <f>(Table2[[#This Row],[Close Price]]/Table2[[#This Row],[Current Week Low]])-1</f>
        <v>2.0304245433135915E-2</v>
      </c>
      <c r="AF662" s="1">
        <f>(Table2[[#This Row],[Current Week High]]/Table2[[#This Row],[Close Price]])-1</f>
        <v>4.5539613225202835E-3</v>
      </c>
      <c r="AG662" s="1">
        <f>(Table2[[#This Row],[Close Price]]/Table2[[#This Row],[Current Month Low]])-1</f>
        <v>4.0233614536015594E-2</v>
      </c>
      <c r="AH662" s="1">
        <f>(Table2[[#This Row],[Current Month High]]/Table2[[#This Row],[Close Price]])-1</f>
        <v>9.3262632563942516E-2</v>
      </c>
      <c r="AI662">
        <v>30.566050079322199</v>
      </c>
      <c r="AJ662">
        <v>22.044352182678299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-0.09</v>
      </c>
      <c r="AM662" t="s">
        <v>3132</v>
      </c>
      <c r="AN662">
        <v>-2.4900000000000002</v>
      </c>
      <c r="AO662" t="s">
        <v>3132</v>
      </c>
      <c r="AP662">
        <v>-3.2529921891138E-2</v>
      </c>
      <c r="AQ662">
        <f>(Table2[[#This Row],[Sharpe Ratio]]-AVERAGE(Table2[Sharpe Ratio]))/_xlfn.STDEV.P(Table2[Sharpe Ratio])</f>
        <v>-1.112844513356344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564</v>
      </c>
      <c r="AT662">
        <f>_xlfn.RANK.AVG(Table2[[#This Row],[6M Return vs Nifty Z-Score]],Table2[6M Return vs Nifty Z-Score])</f>
        <v>639</v>
      </c>
      <c r="AU662">
        <f>_xlfn.RANK.AVG(Table2[[#This Row],[Sharpe Ratio Z-Score]],Table2[Sharpe Ratio Z-Score])</f>
        <v>635</v>
      </c>
      <c r="AV662">
        <f>(Table2[[#This Row],[Rank 1Y]]+Table2[[#This Row],[Rank 6M]]+Table2[[#This Row],[Rank Sharpe]])/3</f>
        <v>612.66666666666663</v>
      </c>
    </row>
    <row r="663" spans="1:48" x14ac:dyDescent="0.3">
      <c r="A663" t="s">
        <v>833</v>
      </c>
      <c r="B663" t="s">
        <v>834</v>
      </c>
      <c r="C663" t="s">
        <v>3086</v>
      </c>
      <c r="D663" t="s">
        <v>171</v>
      </c>
      <c r="E663">
        <v>18444.069881439998</v>
      </c>
      <c r="F663">
        <v>326.89999999999998</v>
      </c>
      <c r="G663">
        <v>-5.7050441084526504</v>
      </c>
      <c r="H663">
        <f>(Table2[[#This Row],[1Y Return vs Nifty]]-AVERAGE(Table2[1Y Return vs Nifty]))/_xlfn.STDEV.P(Table2[1Y Return vs Nifty])</f>
        <v>-0.59922539558146393</v>
      </c>
      <c r="I663">
        <v>3.28294319750173</v>
      </c>
      <c r="J663">
        <f>(Table2[[#This Row],[1M Return vs Nifty]]-AVERAGE(Table2[1M Return vs Nifty]))/_xlfn.STDEV.P(Table2[1M Return vs Nifty])</f>
        <v>0.34438303733109737</v>
      </c>
      <c r="K663">
        <v>-19.764581166119999</v>
      </c>
      <c r="L663">
        <f>(Table2[[#This Row],[6M Return vs Nifty]]-AVERAGE(Table2[6M Return vs Nifty]))/_xlfn.STDEV.P(Table2[6M Return vs Nifty])</f>
        <v>-0.92766837046939421</v>
      </c>
      <c r="M663">
        <v>-3.4949424380781502</v>
      </c>
      <c r="N663">
        <f>(Table2[[#This Row],[1W Return vs Nifty]]-AVERAGE(Table2[1W Return vs Nifty]))/_xlfn.STDEV.P(Table2[1W Return vs Nifty])</f>
        <v>-0.58811401440815148</v>
      </c>
      <c r="O663">
        <v>329.09</v>
      </c>
      <c r="P663">
        <v>320.60761058710898</v>
      </c>
      <c r="Q663">
        <v>315.11379879718697</v>
      </c>
      <c r="R663">
        <v>41.384761312598499</v>
      </c>
      <c r="S663" s="1">
        <f>(Table2[[#This Row],[Close Price]]-Table2[[#This Row],[20D EMA]])/Table2[[#This Row],[20D EMA]]</f>
        <v>-6.6547145157859486E-3</v>
      </c>
      <c r="T663" s="1">
        <f>(Table2[[#This Row],[Close Price]]-Table2[[#This Row],[50D EMA]])/Table2[[#This Row],[50D EMA]]</f>
        <v>1.9626450542980352E-2</v>
      </c>
      <c r="U663" s="1">
        <f>(Table2[[#This Row],[Close Price]]-Table2[[#This Row],[200D EMA]])/Table2[[#This Row],[200D EMA]]</f>
        <v>3.740299932215542E-2</v>
      </c>
      <c r="V663">
        <v>0.854548303829888</v>
      </c>
      <c r="W663">
        <v>320.8</v>
      </c>
      <c r="X663">
        <v>328.5</v>
      </c>
      <c r="Y663">
        <v>322.10000000000002</v>
      </c>
      <c r="Z663">
        <v>329</v>
      </c>
      <c r="AA663">
        <v>322.10000000000002</v>
      </c>
      <c r="AB663">
        <v>348.05</v>
      </c>
      <c r="AC663" s="1">
        <f>(Table2[[#This Row],[Close Price]]/Table2[[#This Row],[Day Low]])-1</f>
        <v>1.9014962593516094E-2</v>
      </c>
      <c r="AD663" s="1">
        <f>(Table2[[#This Row],[Day High]]/Table2[[#This Row],[Close Price]])-1</f>
        <v>4.8944631385745563E-3</v>
      </c>
      <c r="AE663" s="1">
        <f>(Table2[[#This Row],[Close Price]]/Table2[[#This Row],[Current Week Low]])-1</f>
        <v>1.4902204284383602E-2</v>
      </c>
      <c r="AF663" s="1">
        <f>(Table2[[#This Row],[Current Week High]]/Table2[[#This Row],[Close Price]])-1</f>
        <v>6.4239828693790635E-3</v>
      </c>
      <c r="AG663" s="1">
        <f>(Table2[[#This Row],[Close Price]]/Table2[[#This Row],[Current Month Low]])-1</f>
        <v>1.4902204284383602E-2</v>
      </c>
      <c r="AH663" s="1">
        <f>(Table2[[#This Row],[Current Month High]]/Table2[[#This Row],[Close Price]])-1</f>
        <v>6.4698684613031521E-2</v>
      </c>
      <c r="AI663">
        <v>24.426430100948298</v>
      </c>
      <c r="AJ663">
        <v>28.447937131630599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0.06</v>
      </c>
      <c r="AM663" t="s">
        <v>3133</v>
      </c>
      <c r="AN663">
        <v>-0.38</v>
      </c>
      <c r="AO663" t="s">
        <v>3132</v>
      </c>
      <c r="AP663">
        <v>-5.8118945205064998E-2</v>
      </c>
      <c r="AQ663">
        <f>(Table2[[#This Row],[Sharpe Ratio]]-AVERAGE(Table2[Sharpe Ratio]))/_xlfn.STDEV.P(Table2[Sharpe Ratio])</f>
        <v>-1.4049944589547647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-3.1756192020826766</v>
      </c>
      <c r="AS663">
        <f>_xlfn.RANK.AVG(Table2[[#This Row],[1Y Return vs Nifty Z-Score]],Table2[1Y Return vs Nifty Z-Score])</f>
        <v>529</v>
      </c>
      <c r="AT663">
        <f>_xlfn.RANK.AVG(Table2[[#This Row],[6M Return vs Nifty Z-Score]],Table2[6M Return vs Nifty Z-Score])</f>
        <v>636</v>
      </c>
      <c r="AU663">
        <f>_xlfn.RANK.AVG(Table2[[#This Row],[Sharpe Ratio Z-Score]],Table2[Sharpe Ratio Z-Score])</f>
        <v>677</v>
      </c>
      <c r="AV663">
        <f>(Table2[[#This Row],[Rank 1Y]]+Table2[[#This Row],[Rank 6M]]+Table2[[#This Row],[Rank Sharpe]])/3</f>
        <v>614</v>
      </c>
    </row>
    <row r="664" spans="1:48" x14ac:dyDescent="0.3">
      <c r="A664" t="s">
        <v>519</v>
      </c>
      <c r="B664" t="s">
        <v>520</v>
      </c>
      <c r="C664" t="s">
        <v>3087</v>
      </c>
      <c r="D664" t="s">
        <v>21</v>
      </c>
      <c r="E664">
        <v>39179.59335499</v>
      </c>
      <c r="F664">
        <v>5874.55</v>
      </c>
      <c r="G664">
        <v>-13.9945779709064</v>
      </c>
      <c r="H664">
        <f>(Table2[[#This Row],[1Y Return vs Nifty]]-AVERAGE(Table2[1Y Return vs Nifty]))/_xlfn.STDEV.P(Table2[1Y Return vs Nifty])</f>
        <v>-0.72394226134667239</v>
      </c>
      <c r="I664">
        <v>4.4194366651754704</v>
      </c>
      <c r="J664">
        <f>(Table2[[#This Row],[1M Return vs Nifty]]-AVERAGE(Table2[1M Return vs Nifty]))/_xlfn.STDEV.P(Table2[1M Return vs Nifty])</f>
        <v>0.45290046234121289</v>
      </c>
      <c r="K664">
        <v>-24.509480638628499</v>
      </c>
      <c r="L664">
        <f>(Table2[[#This Row],[6M Return vs Nifty]]-AVERAGE(Table2[6M Return vs Nifty]))/_xlfn.STDEV.P(Table2[6M Return vs Nifty])</f>
        <v>-1.0821761218016168</v>
      </c>
      <c r="M664">
        <v>-0.94698606276290198</v>
      </c>
      <c r="N664">
        <f>(Table2[[#This Row],[1W Return vs Nifty]]-AVERAGE(Table2[1W Return vs Nifty]))/_xlfn.STDEV.P(Table2[1W Return vs Nifty])</f>
        <v>-9.5365802423085941E-2</v>
      </c>
      <c r="O664">
        <v>5982.27</v>
      </c>
      <c r="P664">
        <v>5775.6483694072804</v>
      </c>
      <c r="Q664">
        <v>5540.0303706426603</v>
      </c>
      <c r="R664">
        <v>37.009151939665301</v>
      </c>
      <c r="S664" s="1">
        <f>(Table2[[#This Row],[Close Price]]-Table2[[#This Row],[20D EMA]])/Table2[[#This Row],[20D EMA]]</f>
        <v>-1.8006542666914104E-2</v>
      </c>
      <c r="T664" s="1">
        <f>(Table2[[#This Row],[Close Price]]-Table2[[#This Row],[50D EMA]])/Table2[[#This Row],[50D EMA]]</f>
        <v>1.7123900948781183E-2</v>
      </c>
      <c r="U664" s="1">
        <f>(Table2[[#This Row],[Close Price]]-Table2[[#This Row],[200D EMA]])/Table2[[#This Row],[200D EMA]]</f>
        <v>6.0382273557560776E-2</v>
      </c>
      <c r="V664">
        <v>0.47817281033050202</v>
      </c>
      <c r="W664">
        <v>5847.45</v>
      </c>
      <c r="X664">
        <v>5940.7</v>
      </c>
      <c r="Y664">
        <v>5766</v>
      </c>
      <c r="Z664">
        <v>5899</v>
      </c>
      <c r="AA664">
        <v>5749</v>
      </c>
      <c r="AB664">
        <v>6357</v>
      </c>
      <c r="AC664" s="1">
        <f>(Table2[[#This Row],[Close Price]]/Table2[[#This Row],[Day Low]])-1</f>
        <v>4.6344987986217667E-3</v>
      </c>
      <c r="AD664" s="1">
        <f>(Table2[[#This Row],[Day High]]/Table2[[#This Row],[Close Price]])-1</f>
        <v>1.1260436969640075E-2</v>
      </c>
      <c r="AE664" s="1">
        <f>(Table2[[#This Row],[Close Price]]/Table2[[#This Row],[Current Week Low]])-1</f>
        <v>1.8825875823794691E-2</v>
      </c>
      <c r="AF664" s="1">
        <f>(Table2[[#This Row],[Current Week High]]/Table2[[#This Row],[Close Price]])-1</f>
        <v>4.1620209207513525E-3</v>
      </c>
      <c r="AG664" s="1">
        <f>(Table2[[#This Row],[Close Price]]/Table2[[#This Row],[Current Month Low]])-1</f>
        <v>2.1838580622717041E-2</v>
      </c>
      <c r="AH664" s="1">
        <f>(Table2[[#This Row],[Current Month High]]/Table2[[#This Row],[Close Price]])-1</f>
        <v>8.212543939535788E-2</v>
      </c>
      <c r="AI664">
        <v>16.5612685226953</v>
      </c>
      <c r="AJ664">
        <v>37.023733162283499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0.01</v>
      </c>
      <c r="AM664" t="s">
        <v>3133</v>
      </c>
      <c r="AN664">
        <v>-7.07</v>
      </c>
      <c r="AO664" t="s">
        <v>3132</v>
      </c>
      <c r="AP664">
        <v>-4.9596658192139998E-3</v>
      </c>
      <c r="AQ664">
        <f>(Table2[[#This Row],[Sharpe Ratio]]-AVERAGE(Table2[Sharpe Ratio]))/_xlfn.STDEV.P(Table2[Sharpe Ratio])</f>
        <v>-0.79807482821703968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-2.2466585514472017</v>
      </c>
      <c r="AS664">
        <f>_xlfn.RANK.AVG(Table2[[#This Row],[1Y Return vs Nifty Z-Score]],Table2[1Y Return vs Nifty Z-Score])</f>
        <v>591</v>
      </c>
      <c r="AT664">
        <f>_xlfn.RANK.AVG(Table2[[#This Row],[6M Return vs Nifty Z-Score]],Table2[6M Return vs Nifty Z-Score])</f>
        <v>666</v>
      </c>
      <c r="AU664">
        <f>_xlfn.RANK.AVG(Table2[[#This Row],[Sharpe Ratio Z-Score]],Table2[Sharpe Ratio Z-Score])</f>
        <v>587</v>
      </c>
      <c r="AV664">
        <f>(Table2[[#This Row],[Rank 1Y]]+Table2[[#This Row],[Rank 6M]]+Table2[[#This Row],[Rank Sharpe]])/3</f>
        <v>614.66666666666663</v>
      </c>
    </row>
    <row r="665" spans="1:48" x14ac:dyDescent="0.3">
      <c r="A665" t="s">
        <v>1277</v>
      </c>
      <c r="B665" t="s">
        <v>1278</v>
      </c>
      <c r="C665" t="s">
        <v>3088</v>
      </c>
      <c r="D665" t="s">
        <v>119</v>
      </c>
      <c r="E665">
        <v>8749.5764970939999</v>
      </c>
      <c r="F665">
        <v>81.58</v>
      </c>
      <c r="G665">
        <v>-36.835630109232</v>
      </c>
      <c r="H665">
        <f>(Table2[[#This Row],[1Y Return vs Nifty]]-AVERAGE(Table2[1Y Return vs Nifty]))/_xlfn.STDEV.P(Table2[1Y Return vs Nifty])</f>
        <v>-1.0675881744630056</v>
      </c>
      <c r="I665">
        <v>-0.25703416370180998</v>
      </c>
      <c r="J665">
        <f>(Table2[[#This Row],[1M Return vs Nifty]]-AVERAGE(Table2[1M Return vs Nifty]))/_xlfn.STDEV.P(Table2[1M Return vs Nifty])</f>
        <v>6.3703353151174204E-3</v>
      </c>
      <c r="K665">
        <v>-17.7182507150121</v>
      </c>
      <c r="L665">
        <f>(Table2[[#This Row],[6M Return vs Nifty]]-AVERAGE(Table2[6M Return vs Nifty]))/_xlfn.STDEV.P(Table2[6M Return vs Nifty])</f>
        <v>-0.86103388889286858</v>
      </c>
      <c r="M665">
        <v>-0.90279456230029698</v>
      </c>
      <c r="N665">
        <f>(Table2[[#This Row],[1W Return vs Nifty]]-AVERAGE(Table2[1W Return vs Nifty]))/_xlfn.STDEV.P(Table2[1W Return vs Nifty])</f>
        <v>-8.6819626731521507E-2</v>
      </c>
      <c r="O665">
        <v>81.93</v>
      </c>
      <c r="P665">
        <v>82.681613116403696</v>
      </c>
      <c r="Q665">
        <v>84.873794234142196</v>
      </c>
      <c r="R665">
        <v>48.539393822092897</v>
      </c>
      <c r="S665" s="1">
        <f>(Table2[[#This Row],[Close Price]]-Table2[[#This Row],[20D EMA]])/Table2[[#This Row],[20D EMA]]</f>
        <v>-4.2719394605151778E-3</v>
      </c>
      <c r="T665" s="1">
        <f>(Table2[[#This Row],[Close Price]]-Table2[[#This Row],[50D EMA]])/Table2[[#This Row],[50D EMA]]</f>
        <v>-1.3323556167836089E-2</v>
      </c>
      <c r="U665" s="1">
        <f>(Table2[[#This Row],[Close Price]]-Table2[[#This Row],[200D EMA]])/Table2[[#This Row],[200D EMA]]</f>
        <v>-3.880814171045039E-2</v>
      </c>
      <c r="V665">
        <v>1.00657624669043</v>
      </c>
      <c r="W665">
        <v>81.010000000000005</v>
      </c>
      <c r="X665">
        <v>82</v>
      </c>
      <c r="Y665">
        <v>80.34</v>
      </c>
      <c r="Z665">
        <v>82.47</v>
      </c>
      <c r="AA665">
        <v>79.989999999999995</v>
      </c>
      <c r="AB665">
        <v>85.39</v>
      </c>
      <c r="AC665" s="1">
        <f>(Table2[[#This Row],[Close Price]]/Table2[[#This Row],[Day Low]])-1</f>
        <v>7.0361683742747871E-3</v>
      </c>
      <c r="AD665" s="1">
        <f>(Table2[[#This Row],[Day High]]/Table2[[#This Row],[Close Price]])-1</f>
        <v>5.1483206668301307E-3</v>
      </c>
      <c r="AE665" s="1">
        <f>(Table2[[#This Row],[Close Price]]/Table2[[#This Row],[Current Week Low]])-1</f>
        <v>1.5434403783918249E-2</v>
      </c>
      <c r="AF665" s="1">
        <f>(Table2[[#This Row],[Current Week High]]/Table2[[#This Row],[Close Price]])-1</f>
        <v>1.0909536651140028E-2</v>
      </c>
      <c r="AG665" s="1">
        <f>(Table2[[#This Row],[Close Price]]/Table2[[#This Row],[Current Month Low]])-1</f>
        <v>1.9877484685585811E-2</v>
      </c>
      <c r="AH665" s="1">
        <f>(Table2[[#This Row],[Current Month High]]/Table2[[#This Row],[Close Price]])-1</f>
        <v>4.6702623191958947E-2</v>
      </c>
      <c r="AI665">
        <v>20.127482226035799</v>
      </c>
      <c r="AJ665">
        <v>12.6795580110497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-0.06</v>
      </c>
      <c r="AM665" t="s">
        <v>3132</v>
      </c>
      <c r="AN665">
        <v>1.03</v>
      </c>
      <c r="AO665" t="s">
        <v>3133</v>
      </c>
      <c r="AQ665">
        <f>(Table2[[#This Row],[Sharpe Ratio]]-AVERAGE(Table2[Sharpe Ratio]))/_xlfn.STDEV.P(Table2[Sharpe Ratio])</f>
        <v>-0.74145031068490286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677</v>
      </c>
      <c r="AT665">
        <f>_xlfn.RANK.AVG(Table2[[#This Row],[6M Return vs Nifty Z-Score]],Table2[6M Return vs Nifty Z-Score])</f>
        <v>618</v>
      </c>
      <c r="AU665">
        <f>_xlfn.RANK.AVG(Table2[[#This Row],[Sharpe Ratio Z-Score]],Table2[Sharpe Ratio Z-Score])</f>
        <v>550.5</v>
      </c>
      <c r="AV665">
        <f>(Table2[[#This Row],[Rank 1Y]]+Table2[[#This Row],[Rank 6M]]+Table2[[#This Row],[Rank Sharpe]])/3</f>
        <v>615.16666666666663</v>
      </c>
    </row>
    <row r="666" spans="1:48" x14ac:dyDescent="0.3">
      <c r="A666" t="s">
        <v>2279</v>
      </c>
      <c r="B666" t="s">
        <v>2280</v>
      </c>
      <c r="C666" t="s">
        <v>3097</v>
      </c>
      <c r="D666" t="s">
        <v>78</v>
      </c>
      <c r="E666">
        <v>2328.8088899999998</v>
      </c>
      <c r="F666">
        <v>90.15</v>
      </c>
      <c r="G666">
        <v>-43.437082939532203</v>
      </c>
      <c r="H666">
        <f>(Table2[[#This Row],[1Y Return vs Nifty]]-AVERAGE(Table2[1Y Return vs Nifty]))/_xlfn.STDEV.P(Table2[1Y Return vs Nifty])</f>
        <v>-1.166907692321661</v>
      </c>
      <c r="I666">
        <v>-3.8491919175774698</v>
      </c>
      <c r="J666">
        <f>(Table2[[#This Row],[1M Return vs Nifty]]-AVERAGE(Table2[1M Return vs Nifty]))/_xlfn.STDEV.P(Table2[1M Return vs Nifty])</f>
        <v>-0.33662478147917674</v>
      </c>
      <c r="K666">
        <v>-30.342708111059999</v>
      </c>
      <c r="L666">
        <f>(Table2[[#This Row],[6M Return vs Nifty]]-AVERAGE(Table2[6M Return vs Nifty]))/_xlfn.STDEV.P(Table2[6M Return vs Nifty])</f>
        <v>-1.272123003710635</v>
      </c>
      <c r="M666">
        <v>0.18424404707847</v>
      </c>
      <c r="N666">
        <f>(Table2[[#This Row],[1W Return vs Nifty]]-AVERAGE(Table2[1W Return vs Nifty]))/_xlfn.STDEV.P(Table2[1W Return vs Nifty])</f>
        <v>0.12340231282733279</v>
      </c>
      <c r="O666">
        <v>94.48</v>
      </c>
      <c r="P666">
        <v>95.900138174021095</v>
      </c>
      <c r="Q666">
        <v>99.659611281005297</v>
      </c>
      <c r="R666">
        <v>27.0339220349809</v>
      </c>
      <c r="S666" s="1">
        <f>(Table2[[#This Row],[Close Price]]-Table2[[#This Row],[20D EMA]])/Table2[[#This Row],[20D EMA]]</f>
        <v>-4.5829805249788295E-2</v>
      </c>
      <c r="T666" s="1">
        <f>(Table2[[#This Row],[Close Price]]-Table2[[#This Row],[50D EMA]])/Table2[[#This Row],[50D EMA]]</f>
        <v>-5.9959644308195323E-2</v>
      </c>
      <c r="U666" s="1">
        <f>(Table2[[#This Row],[Close Price]]-Table2[[#This Row],[200D EMA]])/Table2[[#This Row],[200D EMA]]</f>
        <v>-9.5420914839728893E-2</v>
      </c>
      <c r="V666">
        <v>0.68882776667942802</v>
      </c>
      <c r="W666">
        <v>90.41</v>
      </c>
      <c r="X666">
        <v>91.87</v>
      </c>
      <c r="Y666">
        <v>89.65</v>
      </c>
      <c r="Z666">
        <v>91.34</v>
      </c>
      <c r="AA666">
        <v>89.65</v>
      </c>
      <c r="AB666">
        <v>96.44</v>
      </c>
      <c r="AC666" s="1">
        <f>(Table2[[#This Row],[Close Price]]/Table2[[#This Row],[Day Low]])-1</f>
        <v>-2.8757880765400978E-3</v>
      </c>
      <c r="AD666" s="1">
        <f>(Table2[[#This Row],[Day High]]/Table2[[#This Row],[Close Price]])-1</f>
        <v>1.9079312257348935E-2</v>
      </c>
      <c r="AE666" s="1">
        <f>(Table2[[#This Row],[Close Price]]/Table2[[#This Row],[Current Week Low]])-1</f>
        <v>5.5772448410484898E-3</v>
      </c>
      <c r="AF666" s="1">
        <f>(Table2[[#This Row],[Current Week High]]/Table2[[#This Row],[Close Price]])-1</f>
        <v>1.3200221852468053E-2</v>
      </c>
      <c r="AG666" s="1">
        <f>(Table2[[#This Row],[Close Price]]/Table2[[#This Row],[Current Month Low]])-1</f>
        <v>5.5772448410484898E-3</v>
      </c>
      <c r="AH666" s="1">
        <f>(Table2[[#This Row],[Current Month High]]/Table2[[#This Row],[Close Price]])-1</f>
        <v>6.9772601220188468E-2</v>
      </c>
      <c r="AI666">
        <v>73.044925124791902</v>
      </c>
      <c r="AJ666">
        <v>8.7454764776839493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-0.09</v>
      </c>
      <c r="AM666" t="s">
        <v>3132</v>
      </c>
      <c r="AN666">
        <v>-6.22</v>
      </c>
      <c r="AO666" t="s">
        <v>3132</v>
      </c>
      <c r="AP666">
        <v>2.998932603088E-2</v>
      </c>
      <c r="AQ666">
        <f>(Table2[[#This Row],[Sharpe Ratio]]-AVERAGE(Table2[Sharpe Ratio]))/_xlfn.STDEV.P(Table2[Sharpe Ratio])</f>
        <v>-0.3990620975448394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708</v>
      </c>
      <c r="AT666">
        <f>_xlfn.RANK.AVG(Table2[[#This Row],[6M Return vs Nifty Z-Score]],Table2[6M Return vs Nifty Z-Score])</f>
        <v>695</v>
      </c>
      <c r="AU666">
        <f>_xlfn.RANK.AVG(Table2[[#This Row],[Sharpe Ratio Z-Score]],Table2[Sharpe Ratio Z-Score])</f>
        <v>445</v>
      </c>
      <c r="AV666">
        <f>(Table2[[#This Row],[Rank 1Y]]+Table2[[#This Row],[Rank 6M]]+Table2[[#This Row],[Rank Sharpe]])/3</f>
        <v>616</v>
      </c>
    </row>
    <row r="667" spans="1:48" x14ac:dyDescent="0.3">
      <c r="A667" t="s">
        <v>1185</v>
      </c>
      <c r="B667" t="s">
        <v>1186</v>
      </c>
      <c r="C667" t="s">
        <v>3097</v>
      </c>
      <c r="D667" t="s">
        <v>78</v>
      </c>
      <c r="E667">
        <v>9975.2726503800004</v>
      </c>
      <c r="F667">
        <v>1295.4000000000001</v>
      </c>
      <c r="G667">
        <v>-5.4337992146857799</v>
      </c>
      <c r="H667">
        <f>(Table2[[#This Row],[1Y Return vs Nifty]]-AVERAGE(Table2[1Y Return vs Nifty]))/_xlfn.STDEV.P(Table2[1Y Return vs Nifty])</f>
        <v>-0.59514448903512074</v>
      </c>
      <c r="I667">
        <v>-14.2448846679473</v>
      </c>
      <c r="J667">
        <f>(Table2[[#This Row],[1M Return vs Nifty]]-AVERAGE(Table2[1M Return vs Nifty]))/_xlfn.STDEV.P(Table2[1M Return vs Nifty])</f>
        <v>-1.3292515237829112</v>
      </c>
      <c r="K667">
        <v>-36.044192900425799</v>
      </c>
      <c r="L667">
        <f>(Table2[[#This Row],[6M Return vs Nifty]]-AVERAGE(Table2[6M Return vs Nifty]))/_xlfn.STDEV.P(Table2[6M Return vs Nifty])</f>
        <v>-1.4577799600199879</v>
      </c>
      <c r="M667">
        <v>-8.9686412458838607</v>
      </c>
      <c r="N667">
        <f>(Table2[[#This Row],[1W Return vs Nifty]]-AVERAGE(Table2[1W Return vs Nifty]))/_xlfn.STDEV.P(Table2[1W Return vs Nifty])</f>
        <v>-1.6466703251131733</v>
      </c>
      <c r="O667">
        <v>1475.6</v>
      </c>
      <c r="P667">
        <v>1505.15702020353</v>
      </c>
      <c r="Q667">
        <v>1446.87882366075</v>
      </c>
      <c r="R667">
        <v>18.203462624021601</v>
      </c>
      <c r="S667" s="1">
        <f>(Table2[[#This Row],[Close Price]]-Table2[[#This Row],[20D EMA]])/Table2[[#This Row],[20D EMA]]</f>
        <v>-0.12211981566820265</v>
      </c>
      <c r="T667" s="1">
        <f>(Table2[[#This Row],[Close Price]]-Table2[[#This Row],[50D EMA]])/Table2[[#This Row],[50D EMA]]</f>
        <v>-0.1393588957085462</v>
      </c>
      <c r="U667" s="1">
        <f>(Table2[[#This Row],[Close Price]]-Table2[[#This Row],[200D EMA]])/Table2[[#This Row],[200D EMA]]</f>
        <v>-0.10469351073747359</v>
      </c>
      <c r="V667">
        <v>1.2065890628929301</v>
      </c>
      <c r="W667">
        <v>1296.2</v>
      </c>
      <c r="X667">
        <v>1314</v>
      </c>
      <c r="Y667">
        <v>1292.05</v>
      </c>
      <c r="Z667">
        <v>1360</v>
      </c>
      <c r="AA667">
        <v>1292.05</v>
      </c>
      <c r="AB667">
        <v>1554.95</v>
      </c>
      <c r="AC667" s="1">
        <f>(Table2[[#This Row],[Close Price]]/Table2[[#This Row],[Day Low]])-1</f>
        <v>-6.171887054466918E-4</v>
      </c>
      <c r="AD667" s="1">
        <f>(Table2[[#This Row],[Day High]]/Table2[[#This Row],[Close Price]])-1</f>
        <v>1.4358499305233918E-2</v>
      </c>
      <c r="AE667" s="1">
        <f>(Table2[[#This Row],[Close Price]]/Table2[[#This Row],[Current Week Low]])-1</f>
        <v>2.5927789172246474E-3</v>
      </c>
      <c r="AF667" s="1">
        <f>(Table2[[#This Row],[Current Week High]]/Table2[[#This Row],[Close Price]])-1</f>
        <v>4.986876640419946E-2</v>
      </c>
      <c r="AG667" s="1">
        <f>(Table2[[#This Row],[Close Price]]/Table2[[#This Row],[Current Month Low]])-1</f>
        <v>2.5927789172246474E-3</v>
      </c>
      <c r="AH667" s="1">
        <f>(Table2[[#This Row],[Current Month High]]/Table2[[#This Row],[Close Price]])-1</f>
        <v>0.20036282229427194</v>
      </c>
      <c r="AI667">
        <v>39.107611548556399</v>
      </c>
      <c r="AJ667">
        <v>22.1441704775823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-0.13</v>
      </c>
      <c r="AM667" t="s">
        <v>3132</v>
      </c>
      <c r="AN667">
        <v>-13.56</v>
      </c>
      <c r="AO667" t="s">
        <v>3132</v>
      </c>
      <c r="AP667">
        <v>-2.0118051374641E-2</v>
      </c>
      <c r="AQ667">
        <f>(Table2[[#This Row],[Sharpe Ratio]]-AVERAGE(Table2[Sharpe Ratio]))/_xlfn.STDEV.P(Table2[Sharpe Ratio])</f>
        <v>-0.97113815545108961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527</v>
      </c>
      <c r="AT667">
        <f>_xlfn.RANK.AVG(Table2[[#This Row],[6M Return vs Nifty Z-Score]],Table2[6M Return vs Nifty Z-Score])</f>
        <v>713</v>
      </c>
      <c r="AU667">
        <f>_xlfn.RANK.AVG(Table2[[#This Row],[Sharpe Ratio Z-Score]],Table2[Sharpe Ratio Z-Score])</f>
        <v>611</v>
      </c>
      <c r="AV667">
        <f>(Table2[[#This Row],[Rank 1Y]]+Table2[[#This Row],[Rank 6M]]+Table2[[#This Row],[Rank Sharpe]])/3</f>
        <v>617</v>
      </c>
    </row>
    <row r="668" spans="1:48" x14ac:dyDescent="0.3">
      <c r="A668" t="s">
        <v>96</v>
      </c>
      <c r="B668" t="s">
        <v>97</v>
      </c>
      <c r="C668" t="s">
        <v>3100</v>
      </c>
      <c r="D668" t="s">
        <v>98</v>
      </c>
      <c r="E668">
        <v>292700.69664668001</v>
      </c>
      <c r="F668">
        <v>3053.2</v>
      </c>
      <c r="G668">
        <v>-29.982151651585099</v>
      </c>
      <c r="H668">
        <f>(Table2[[#This Row],[1Y Return vs Nifty]]-AVERAGE(Table2[1Y Return vs Nifty]))/_xlfn.STDEV.P(Table2[1Y Return vs Nifty])</f>
        <v>-0.96447690584287982</v>
      </c>
      <c r="I668">
        <v>1.1505736621078499</v>
      </c>
      <c r="J668">
        <f>(Table2[[#This Row],[1M Return vs Nifty]]-AVERAGE(Table2[1M Return vs Nifty]))/_xlfn.STDEV.P(Table2[1M Return vs Nifty])</f>
        <v>0.14077495885739924</v>
      </c>
      <c r="K668">
        <v>-9.2687426006973901</v>
      </c>
      <c r="L668">
        <f>(Table2[[#This Row],[6M Return vs Nifty]]-AVERAGE(Table2[6M Return vs Nifty]))/_xlfn.STDEV.P(Table2[6M Return vs Nifty])</f>
        <v>-0.58589328661664286</v>
      </c>
      <c r="M668">
        <v>-2.1286719574872199</v>
      </c>
      <c r="N668">
        <f>(Table2[[#This Row],[1W Return vs Nifty]]-AVERAGE(Table2[1W Return vs Nifty]))/_xlfn.STDEV.P(Table2[1W Return vs Nifty])</f>
        <v>-0.32389154069493442</v>
      </c>
      <c r="O668">
        <v>3017.67</v>
      </c>
      <c r="P668">
        <v>2967.6367275314801</v>
      </c>
      <c r="Q668">
        <v>2987.9200423219099</v>
      </c>
      <c r="R668">
        <v>55.043020414642001</v>
      </c>
      <c r="S668" s="1">
        <f>(Table2[[#This Row],[Close Price]]-Table2[[#This Row],[20D EMA]])/Table2[[#This Row],[20D EMA]]</f>
        <v>1.1773984564249817E-2</v>
      </c>
      <c r="T668" s="1">
        <f>(Table2[[#This Row],[Close Price]]-Table2[[#This Row],[50D EMA]])/Table2[[#This Row],[50D EMA]]</f>
        <v>2.8832124793014127E-2</v>
      </c>
      <c r="U668" s="1">
        <f>(Table2[[#This Row],[Close Price]]-Table2[[#This Row],[200D EMA]])/Table2[[#This Row],[200D EMA]]</f>
        <v>2.1847960036896066E-2</v>
      </c>
      <c r="V668">
        <v>1.1501761581730101</v>
      </c>
      <c r="W668">
        <v>3017.25</v>
      </c>
      <c r="X668">
        <v>3059.8</v>
      </c>
      <c r="Y668">
        <v>3003.7</v>
      </c>
      <c r="Z668">
        <v>3084</v>
      </c>
      <c r="AA668">
        <v>2966</v>
      </c>
      <c r="AB668">
        <v>3145</v>
      </c>
      <c r="AC668" s="1">
        <f>(Table2[[#This Row],[Close Price]]/Table2[[#This Row],[Day Low]])-1</f>
        <v>1.191482310050529E-2</v>
      </c>
      <c r="AD668" s="1">
        <f>(Table2[[#This Row],[Day High]]/Table2[[#This Row],[Close Price]])-1</f>
        <v>2.1616664483166126E-3</v>
      </c>
      <c r="AE668" s="1">
        <f>(Table2[[#This Row],[Close Price]]/Table2[[#This Row],[Current Week Low]])-1</f>
        <v>1.6479675067416766E-2</v>
      </c>
      <c r="AF668" s="1">
        <f>(Table2[[#This Row],[Current Week High]]/Table2[[#This Row],[Close Price]])-1</f>
        <v>1.0087776758810563E-2</v>
      </c>
      <c r="AG668" s="1">
        <f>(Table2[[#This Row],[Close Price]]/Table2[[#This Row],[Current Month Low]])-1</f>
        <v>2.9399865138233228E-2</v>
      </c>
      <c r="AH668" s="1">
        <f>(Table2[[#This Row],[Current Month High]]/Table2[[#This Row],[Close Price]])-1</f>
        <v>3.0066815144766279E-2</v>
      </c>
      <c r="AI668">
        <v>12.1102449888641</v>
      </c>
      <c r="AJ668">
        <v>14.3477772368076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0.04</v>
      </c>
      <c r="AM668" t="s">
        <v>3133</v>
      </c>
      <c r="AN668">
        <v>5.23</v>
      </c>
      <c r="AO668" t="s">
        <v>3133</v>
      </c>
      <c r="AP668">
        <v>-6.9607589686523003E-2</v>
      </c>
      <c r="AQ668">
        <f>(Table2[[#This Row],[Sharpe Ratio]]-AVERAGE(Table2[Sharpe Ratio]))/_xlfn.STDEV.P(Table2[Sharpe Ratio])</f>
        <v>-1.5361603428214929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653</v>
      </c>
      <c r="AT668">
        <f>_xlfn.RANK.AVG(Table2[[#This Row],[6M Return vs Nifty Z-Score]],Table2[6M Return vs Nifty Z-Score])</f>
        <v>508</v>
      </c>
      <c r="AU668">
        <f>_xlfn.RANK.AVG(Table2[[#This Row],[Sharpe Ratio Z-Score]],Table2[Sharpe Ratio Z-Score])</f>
        <v>691</v>
      </c>
      <c r="AV668">
        <f>(Table2[[#This Row],[Rank 1Y]]+Table2[[#This Row],[Rank 6M]]+Table2[[#This Row],[Rank Sharpe]])/3</f>
        <v>617.33333333333337</v>
      </c>
    </row>
    <row r="669" spans="1:48" x14ac:dyDescent="0.3">
      <c r="A669" t="s">
        <v>110</v>
      </c>
      <c r="B669" t="s">
        <v>111</v>
      </c>
      <c r="C669" t="s">
        <v>3087</v>
      </c>
      <c r="D669" t="s">
        <v>21</v>
      </c>
      <c r="E669">
        <v>255520.26116908999</v>
      </c>
      <c r="F669">
        <v>491.3</v>
      </c>
      <c r="G669">
        <v>-6.9744242570232799</v>
      </c>
      <c r="H669">
        <f>(Table2[[#This Row],[1Y Return vs Nifty]]-AVERAGE(Table2[1Y Return vs Nifty]))/_xlfn.STDEV.P(Table2[1Y Return vs Nifty])</f>
        <v>-0.6183233468319389</v>
      </c>
      <c r="I669">
        <v>-8.9878351472083295</v>
      </c>
      <c r="J669">
        <f>(Table2[[#This Row],[1M Return vs Nifty]]-AVERAGE(Table2[1M Return vs Nifty]))/_xlfn.STDEV.P(Table2[1M Return vs Nifty])</f>
        <v>-0.82728517433353077</v>
      </c>
      <c r="K669">
        <v>-14.6580293708717</v>
      </c>
      <c r="L669">
        <f>(Table2[[#This Row],[6M Return vs Nifty]]-AVERAGE(Table2[6M Return vs Nifty]))/_xlfn.STDEV.P(Table2[6M Return vs Nifty])</f>
        <v>-0.76138416581622048</v>
      </c>
      <c r="M669">
        <v>-1.5359698027762601</v>
      </c>
      <c r="N669">
        <f>(Table2[[#This Row],[1W Return vs Nifty]]-AVERAGE(Table2[1W Return vs Nifty]))/_xlfn.STDEV.P(Table2[1W Return vs Nifty])</f>
        <v>-0.20926912023163796</v>
      </c>
      <c r="O669">
        <v>507.2</v>
      </c>
      <c r="P669">
        <v>505.07638802234499</v>
      </c>
      <c r="Q669">
        <v>474.540105730253</v>
      </c>
      <c r="R669">
        <v>35.509019678655299</v>
      </c>
      <c r="S669" s="1">
        <f>(Table2[[#This Row],[Close Price]]-Table2[[#This Row],[20D EMA]])/Table2[[#This Row],[20D EMA]]</f>
        <v>-3.1348580441640336E-2</v>
      </c>
      <c r="T669" s="1">
        <f>(Table2[[#This Row],[Close Price]]-Table2[[#This Row],[50D EMA]])/Table2[[#This Row],[50D EMA]]</f>
        <v>-2.7275850443706538E-2</v>
      </c>
      <c r="U669" s="1">
        <f>(Table2[[#This Row],[Close Price]]-Table2[[#This Row],[200D EMA]])/Table2[[#This Row],[200D EMA]]</f>
        <v>3.5318182946741244E-2</v>
      </c>
      <c r="V669">
        <v>0.66079649750356295</v>
      </c>
      <c r="W669">
        <v>487.15</v>
      </c>
      <c r="X669">
        <v>490.2</v>
      </c>
      <c r="Y669">
        <v>487.4</v>
      </c>
      <c r="Z669">
        <v>494</v>
      </c>
      <c r="AA669">
        <v>480.25</v>
      </c>
      <c r="AB669">
        <v>526.79999999999995</v>
      </c>
      <c r="AC669" s="1">
        <f>(Table2[[#This Row],[Close Price]]/Table2[[#This Row],[Day Low]])-1</f>
        <v>8.5189366724829352E-3</v>
      </c>
      <c r="AD669" s="1">
        <f>(Table2[[#This Row],[Day High]]/Table2[[#This Row],[Close Price]])-1</f>
        <v>-2.2389578668837729E-3</v>
      </c>
      <c r="AE669" s="1">
        <f>(Table2[[#This Row],[Close Price]]/Table2[[#This Row],[Current Week Low]])-1</f>
        <v>8.0016413623307248E-3</v>
      </c>
      <c r="AF669" s="1">
        <f>(Table2[[#This Row],[Current Week High]]/Table2[[#This Row],[Close Price]])-1</f>
        <v>5.495623855078291E-3</v>
      </c>
      <c r="AG669" s="1">
        <f>(Table2[[#This Row],[Close Price]]/Table2[[#This Row],[Current Month Low]])-1</f>
        <v>2.3008849557522248E-2</v>
      </c>
      <c r="AH669" s="1">
        <f>(Table2[[#This Row],[Current Month High]]/Table2[[#This Row],[Close Price]])-1</f>
        <v>7.2257276613067356E-2</v>
      </c>
      <c r="AI669">
        <v>18.033787909627499</v>
      </c>
      <c r="AJ669">
        <v>30.995867217704301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-0.09</v>
      </c>
      <c r="AM669" t="s">
        <v>3132</v>
      </c>
      <c r="AN669">
        <v>-3.51</v>
      </c>
      <c r="AO669" t="s">
        <v>3132</v>
      </c>
      <c r="AP669">
        <v>-0.12249140282172701</v>
      </c>
      <c r="AQ669">
        <f>(Table2[[#This Row],[Sharpe Ratio]]-AVERAGE(Table2[Sharpe Ratio]))/_xlfn.STDEV.P(Table2[Sharpe Ratio])</f>
        <v>-2.1399349746605334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-4.5561967818738616</v>
      </c>
      <c r="AS669">
        <f>_xlfn.RANK.AVG(Table2[[#This Row],[1Y Return vs Nifty Z-Score]],Table2[1Y Return vs Nifty Z-Score])</f>
        <v>537</v>
      </c>
      <c r="AT669">
        <f>_xlfn.RANK.AVG(Table2[[#This Row],[6M Return vs Nifty Z-Score]],Table2[6M Return vs Nifty Z-Score])</f>
        <v>585</v>
      </c>
      <c r="AU669">
        <f>_xlfn.RANK.AVG(Table2[[#This Row],[Sharpe Ratio Z-Score]],Table2[Sharpe Ratio Z-Score])</f>
        <v>730</v>
      </c>
      <c r="AV669">
        <f>(Table2[[#This Row],[Rank 1Y]]+Table2[[#This Row],[Rank 6M]]+Table2[[#This Row],[Rank Sharpe]])/3</f>
        <v>617.33333333333337</v>
      </c>
    </row>
    <row r="670" spans="1:48" x14ac:dyDescent="0.3">
      <c r="A670" t="s">
        <v>1455</v>
      </c>
      <c r="B670" t="s">
        <v>1456</v>
      </c>
      <c r="C670" t="s">
        <v>3088</v>
      </c>
      <c r="D670" t="s">
        <v>24</v>
      </c>
      <c r="E670">
        <v>7112.3555564099997</v>
      </c>
      <c r="F670">
        <v>449.15</v>
      </c>
      <c r="G670">
        <v>-31.0272790521724</v>
      </c>
      <c r="H670">
        <f>(Table2[[#This Row],[1Y Return vs Nifty]]-AVERAGE(Table2[1Y Return vs Nifty]))/_xlfn.STDEV.P(Table2[1Y Return vs Nifty])</f>
        <v>-0.98020095207869595</v>
      </c>
      <c r="I670">
        <v>-5.9783605091966603</v>
      </c>
      <c r="J670">
        <f>(Table2[[#This Row],[1M Return vs Nifty]]-AVERAGE(Table2[1M Return vs Nifty]))/_xlfn.STDEV.P(Table2[1M Return vs Nifty])</f>
        <v>-0.53992721967784318</v>
      </c>
      <c r="K670">
        <v>-20.424907354507699</v>
      </c>
      <c r="L670">
        <f>(Table2[[#This Row],[6M Return vs Nifty]]-AVERAGE(Table2[6M Return vs Nifty]))/_xlfn.STDEV.P(Table2[6M Return vs Nifty])</f>
        <v>-0.94917051505742767</v>
      </c>
      <c r="M670">
        <v>-1.2224210718972299</v>
      </c>
      <c r="N670">
        <f>(Table2[[#This Row],[1W Return vs Nifty]]-AVERAGE(Table2[1W Return vs Nifty]))/_xlfn.STDEV.P(Table2[1W Return vs Nifty])</f>
        <v>-0.14863206301682874</v>
      </c>
      <c r="O670">
        <v>457.75</v>
      </c>
      <c r="P670">
        <v>465.42811487771098</v>
      </c>
      <c r="Q670">
        <v>480.81171098916099</v>
      </c>
      <c r="R670">
        <v>34.221975224036498</v>
      </c>
      <c r="S670" s="1">
        <f>(Table2[[#This Row],[Close Price]]-Table2[[#This Row],[20D EMA]])/Table2[[#This Row],[20D EMA]]</f>
        <v>-1.8787547788093988E-2</v>
      </c>
      <c r="T670" s="1">
        <f>(Table2[[#This Row],[Close Price]]-Table2[[#This Row],[50D EMA]])/Table2[[#This Row],[50D EMA]]</f>
        <v>-3.4974498439974994E-2</v>
      </c>
      <c r="U670" s="1">
        <f>(Table2[[#This Row],[Close Price]]-Table2[[#This Row],[200D EMA]])/Table2[[#This Row],[200D EMA]]</f>
        <v>-6.5850540378944236E-2</v>
      </c>
      <c r="V670">
        <v>3.072434261068</v>
      </c>
      <c r="W670">
        <v>448.5</v>
      </c>
      <c r="X670">
        <v>451.7</v>
      </c>
      <c r="Y670">
        <v>444</v>
      </c>
      <c r="Z670">
        <v>452.65</v>
      </c>
      <c r="AA670">
        <v>438.05</v>
      </c>
      <c r="AB670">
        <v>485</v>
      </c>
      <c r="AC670" s="1">
        <f>(Table2[[#This Row],[Close Price]]/Table2[[#This Row],[Day Low]])-1</f>
        <v>1.4492753623187582E-3</v>
      </c>
      <c r="AD670" s="1">
        <f>(Table2[[#This Row],[Day High]]/Table2[[#This Row],[Close Price]])-1</f>
        <v>5.6773906267393315E-3</v>
      </c>
      <c r="AE670" s="1">
        <f>(Table2[[#This Row],[Close Price]]/Table2[[#This Row],[Current Week Low]])-1</f>
        <v>1.1599099099099064E-2</v>
      </c>
      <c r="AF670" s="1">
        <f>(Table2[[#This Row],[Current Week High]]/Table2[[#This Row],[Close Price]])-1</f>
        <v>7.7924969386620191E-3</v>
      </c>
      <c r="AG670" s="1">
        <f>(Table2[[#This Row],[Close Price]]/Table2[[#This Row],[Current Month Low]])-1</f>
        <v>2.5339573108092539E-2</v>
      </c>
      <c r="AH670" s="1">
        <f>(Table2[[#This Row],[Current Month High]]/Table2[[#This Row],[Close Price]])-1</f>
        <v>7.9817432928865673E-2</v>
      </c>
      <c r="AI670">
        <v>36.112657241455999</v>
      </c>
      <c r="AJ670">
        <v>2.5339573108092499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-0.09</v>
      </c>
      <c r="AM670" t="s">
        <v>3132</v>
      </c>
      <c r="AN670">
        <v>-1.69</v>
      </c>
      <c r="AO670" t="s">
        <v>3132</v>
      </c>
      <c r="AQ670">
        <f>(Table2[[#This Row],[Sharpe Ratio]]-AVERAGE(Table2[Sharpe Ratio]))/_xlfn.STDEV.P(Table2[Sharpe Ratio])</f>
        <v>-0.74145031068490286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658</v>
      </c>
      <c r="AT670">
        <f>_xlfn.RANK.AVG(Table2[[#This Row],[6M Return vs Nifty Z-Score]],Table2[6M Return vs Nifty Z-Score])</f>
        <v>644</v>
      </c>
      <c r="AU670">
        <f>_xlfn.RANK.AVG(Table2[[#This Row],[Sharpe Ratio Z-Score]],Table2[Sharpe Ratio Z-Score])</f>
        <v>550.5</v>
      </c>
      <c r="AV670">
        <f>(Table2[[#This Row],[Rank 1Y]]+Table2[[#This Row],[Rank 6M]]+Table2[[#This Row],[Rank Sharpe]])/3</f>
        <v>617.5</v>
      </c>
    </row>
    <row r="671" spans="1:48" x14ac:dyDescent="0.3">
      <c r="A671" t="s">
        <v>1957</v>
      </c>
      <c r="B671" t="s">
        <v>1958</v>
      </c>
      <c r="C671" t="s">
        <v>3093</v>
      </c>
      <c r="D671" t="s">
        <v>206</v>
      </c>
      <c r="E671">
        <v>3390.4580666249999</v>
      </c>
      <c r="F671">
        <v>216.05</v>
      </c>
      <c r="G671">
        <v>-32.312456675223501</v>
      </c>
      <c r="H671">
        <f>(Table2[[#This Row],[1Y Return vs Nifty]]-AVERAGE(Table2[1Y Return vs Nifty]))/_xlfn.STDEV.P(Table2[1Y Return vs Nifty])</f>
        <v>-0.99953657791219375</v>
      </c>
      <c r="I671">
        <v>-3.6569312292722</v>
      </c>
      <c r="J671">
        <f>(Table2[[#This Row],[1M Return vs Nifty]]-AVERAGE(Table2[1M Return vs Nifty]))/_xlfn.STDEV.P(Table2[1M Return vs Nifty])</f>
        <v>-0.31826688025140676</v>
      </c>
      <c r="K671">
        <v>-26.213899347938199</v>
      </c>
      <c r="L671">
        <f>(Table2[[#This Row],[6M Return vs Nifty]]-AVERAGE(Table2[6M Return vs Nifty]))/_xlfn.STDEV.P(Table2[6M Return vs Nifty])</f>
        <v>-1.1376769608878423</v>
      </c>
      <c r="M671">
        <v>-1.8412031143965899</v>
      </c>
      <c r="N671">
        <f>(Table2[[#This Row],[1W Return vs Nifty]]-AVERAGE(Table2[1W Return vs Nifty]))/_xlfn.STDEV.P(Table2[1W Return vs Nifty])</f>
        <v>-0.26829806201271111</v>
      </c>
      <c r="O671">
        <v>224.91</v>
      </c>
      <c r="P671">
        <v>225.53381480785899</v>
      </c>
      <c r="Q671">
        <v>232.041316440282</v>
      </c>
      <c r="R671">
        <v>34.811301875741798</v>
      </c>
      <c r="S671" s="1">
        <f>(Table2[[#This Row],[Close Price]]-Table2[[#This Row],[20D EMA]])/Table2[[#This Row],[20D EMA]]</f>
        <v>-3.9393535191854456E-2</v>
      </c>
      <c r="T671" s="1">
        <f>(Table2[[#This Row],[Close Price]]-Table2[[#This Row],[50D EMA]])/Table2[[#This Row],[50D EMA]]</f>
        <v>-4.2050522738413337E-2</v>
      </c>
      <c r="U671" s="1">
        <f>(Table2[[#This Row],[Close Price]]-Table2[[#This Row],[200D EMA]])/Table2[[#This Row],[200D EMA]]</f>
        <v>-6.8915815017785875E-2</v>
      </c>
      <c r="V671">
        <v>0.54750462531857802</v>
      </c>
      <c r="W671">
        <v>216.5</v>
      </c>
      <c r="X671">
        <v>220</v>
      </c>
      <c r="Y671">
        <v>215.11</v>
      </c>
      <c r="Z671">
        <v>219.45</v>
      </c>
      <c r="AA671">
        <v>206</v>
      </c>
      <c r="AB671">
        <v>239.9</v>
      </c>
      <c r="AC671" s="1">
        <f>(Table2[[#This Row],[Close Price]]/Table2[[#This Row],[Day Low]])-1</f>
        <v>-2.0785219399537258E-3</v>
      </c>
      <c r="AD671" s="1">
        <f>(Table2[[#This Row],[Day High]]/Table2[[#This Row],[Close Price]])-1</f>
        <v>1.8282804906271544E-2</v>
      </c>
      <c r="AE671" s="1">
        <f>(Table2[[#This Row],[Close Price]]/Table2[[#This Row],[Current Week Low]])-1</f>
        <v>4.3698572823207549E-3</v>
      </c>
      <c r="AF671" s="1">
        <f>(Table2[[#This Row],[Current Week High]]/Table2[[#This Row],[Close Price]])-1</f>
        <v>1.5737097894005903E-2</v>
      </c>
      <c r="AG671" s="1">
        <f>(Table2[[#This Row],[Close Price]]/Table2[[#This Row],[Current Month Low]])-1</f>
        <v>4.8786407766990392E-2</v>
      </c>
      <c r="AH671" s="1">
        <f>(Table2[[#This Row],[Current Month High]]/Table2[[#This Row],[Close Price]])-1</f>
        <v>0.11039111316824801</v>
      </c>
      <c r="AI671">
        <v>38.393890303170501</v>
      </c>
      <c r="AJ671">
        <v>13.3823143531881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-0.08</v>
      </c>
      <c r="AM671" t="s">
        <v>3132</v>
      </c>
      <c r="AN671">
        <v>-7.08</v>
      </c>
      <c r="AO671" t="s">
        <v>3132</v>
      </c>
      <c r="AP671">
        <v>7.3933342604070003E-3</v>
      </c>
      <c r="AQ671">
        <f>(Table2[[#This Row],[Sharpe Ratio]]-AVERAGE(Table2[Sharpe Ratio]))/_xlfn.STDEV.P(Table2[Sharpe Ratio])</f>
        <v>-0.65704059424241279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663</v>
      </c>
      <c r="AT671">
        <f>_xlfn.RANK.AVG(Table2[[#This Row],[6M Return vs Nifty Z-Score]],Table2[6M Return vs Nifty Z-Score])</f>
        <v>679</v>
      </c>
      <c r="AU671">
        <f>_xlfn.RANK.AVG(Table2[[#This Row],[Sharpe Ratio Z-Score]],Table2[Sharpe Ratio Z-Score])</f>
        <v>515</v>
      </c>
      <c r="AV671">
        <f>(Table2[[#This Row],[Rank 1Y]]+Table2[[#This Row],[Rank 6M]]+Table2[[#This Row],[Rank Sharpe]])/3</f>
        <v>619</v>
      </c>
    </row>
    <row r="672" spans="1:48" x14ac:dyDescent="0.3">
      <c r="A672" t="s">
        <v>853</v>
      </c>
      <c r="B672" t="s">
        <v>854</v>
      </c>
      <c r="C672" t="s">
        <v>3088</v>
      </c>
      <c r="D672" t="s">
        <v>536</v>
      </c>
      <c r="E672">
        <v>17772.089433519999</v>
      </c>
      <c r="F672">
        <v>419.15</v>
      </c>
      <c r="G672">
        <v>-48.556939002358497</v>
      </c>
      <c r="H672">
        <f>(Table2[[#This Row],[1Y Return vs Nifty]]-AVERAGE(Table2[1Y Return vs Nifty]))/_xlfn.STDEV.P(Table2[1Y Return vs Nifty])</f>
        <v>-1.2439364386805891</v>
      </c>
      <c r="I672">
        <v>-15.413232654832299</v>
      </c>
      <c r="J672">
        <f>(Table2[[#This Row],[1M Return vs Nifty]]-AVERAGE(Table2[1M Return vs Nifty]))/_xlfn.STDEV.P(Table2[1M Return vs Nifty])</f>
        <v>-1.4408105592360825</v>
      </c>
      <c r="K672">
        <v>-37.267541350994897</v>
      </c>
      <c r="L672">
        <f>(Table2[[#This Row],[6M Return vs Nifty]]-AVERAGE(Table2[6M Return vs Nifty]))/_xlfn.STDEV.P(Table2[6M Return vs Nifty])</f>
        <v>-1.4976157498588105</v>
      </c>
      <c r="M672">
        <v>-3.85808071676527</v>
      </c>
      <c r="N672">
        <f>(Table2[[#This Row],[1W Return vs Nifty]]-AVERAGE(Table2[1W Return vs Nifty]))/_xlfn.STDEV.P(Table2[1W Return vs Nifty])</f>
        <v>-0.65834117342074405</v>
      </c>
      <c r="O672">
        <v>447.15</v>
      </c>
      <c r="P672">
        <v>453.81386085541197</v>
      </c>
      <c r="Q672">
        <v>477.95421461055099</v>
      </c>
      <c r="R672">
        <v>31.206662619058498</v>
      </c>
      <c r="S672" s="1">
        <f>(Table2[[#This Row],[Close Price]]-Table2[[#This Row],[20D EMA]])/Table2[[#This Row],[20D EMA]]</f>
        <v>-6.2618808006261878E-2</v>
      </c>
      <c r="T672" s="1">
        <f>(Table2[[#This Row],[Close Price]]-Table2[[#This Row],[50D EMA]])/Table2[[#This Row],[50D EMA]]</f>
        <v>-7.6383433485422175E-2</v>
      </c>
      <c r="U672" s="1">
        <f>(Table2[[#This Row],[Close Price]]-Table2[[#This Row],[200D EMA]])/Table2[[#This Row],[200D EMA]]</f>
        <v>-0.12303315424986085</v>
      </c>
      <c r="V672">
        <v>0.69141240511246604</v>
      </c>
      <c r="W672">
        <v>413.7</v>
      </c>
      <c r="X672">
        <v>421.95</v>
      </c>
      <c r="Y672">
        <v>400.2</v>
      </c>
      <c r="Z672">
        <v>422.4</v>
      </c>
      <c r="AA672">
        <v>400.2</v>
      </c>
      <c r="AB672">
        <v>479.3</v>
      </c>
      <c r="AC672" s="1">
        <f>(Table2[[#This Row],[Close Price]]/Table2[[#This Row],[Day Low]])-1</f>
        <v>1.3173797437756818E-2</v>
      </c>
      <c r="AD672" s="1">
        <f>(Table2[[#This Row],[Day High]]/Table2[[#This Row],[Close Price]])-1</f>
        <v>6.6801860908982658E-3</v>
      </c>
      <c r="AE672" s="1">
        <f>(Table2[[#This Row],[Close Price]]/Table2[[#This Row],[Current Week Low]])-1</f>
        <v>4.7351324337830958E-2</v>
      </c>
      <c r="AF672" s="1">
        <f>(Table2[[#This Row],[Current Week High]]/Table2[[#This Row],[Close Price]])-1</f>
        <v>7.7537874269355544E-3</v>
      </c>
      <c r="AG672" s="1">
        <f>(Table2[[#This Row],[Close Price]]/Table2[[#This Row],[Current Month Low]])-1</f>
        <v>4.7351324337830958E-2</v>
      </c>
      <c r="AH672" s="1">
        <f>(Table2[[#This Row],[Current Month High]]/Table2[[#This Row],[Close Price]])-1</f>
        <v>0.143504711916975</v>
      </c>
      <c r="AI672">
        <v>63.4313660492355</v>
      </c>
      <c r="AJ672">
        <v>37.751413172078301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</v>
      </c>
      <c r="AM672" t="s">
        <v>3134</v>
      </c>
      <c r="AN672">
        <v>-7.47</v>
      </c>
      <c r="AO672" t="s">
        <v>3132</v>
      </c>
      <c r="AP672">
        <v>3.8482346081007E-2</v>
      </c>
      <c r="AQ672">
        <f>(Table2[[#This Row],[Sharpe Ratio]]-AVERAGE(Table2[Sharpe Ratio]))/_xlfn.STDEV.P(Table2[Sharpe Ratio])</f>
        <v>-0.30209726558658062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718</v>
      </c>
      <c r="AT672">
        <f>_xlfn.RANK.AVG(Table2[[#This Row],[6M Return vs Nifty Z-Score]],Table2[6M Return vs Nifty Z-Score])</f>
        <v>719</v>
      </c>
      <c r="AU672">
        <f>_xlfn.RANK.AVG(Table2[[#This Row],[Sharpe Ratio Z-Score]],Table2[Sharpe Ratio Z-Score])</f>
        <v>423</v>
      </c>
      <c r="AV672">
        <f>(Table2[[#This Row],[Rank 1Y]]+Table2[[#This Row],[Rank 6M]]+Table2[[#This Row],[Rank Sharpe]])/3</f>
        <v>620</v>
      </c>
    </row>
    <row r="673" spans="1:48" x14ac:dyDescent="0.3">
      <c r="A673" t="s">
        <v>468</v>
      </c>
      <c r="B673" t="s">
        <v>469</v>
      </c>
      <c r="C673" t="s">
        <v>3088</v>
      </c>
      <c r="D673" t="s">
        <v>57</v>
      </c>
      <c r="E673">
        <v>45320.904408374998</v>
      </c>
      <c r="F673">
        <v>609.75</v>
      </c>
      <c r="G673">
        <v>-39.023673674918498</v>
      </c>
      <c r="H673">
        <f>(Table2[[#This Row],[1Y Return vs Nifty]]-AVERAGE(Table2[1Y Return vs Nifty]))/_xlfn.STDEV.P(Table2[1Y Return vs Nifty])</f>
        <v>-1.1005075086738405</v>
      </c>
      <c r="I673">
        <v>-1.24012463969199</v>
      </c>
      <c r="J673">
        <f>(Table2[[#This Row],[1M Return vs Nifty]]-AVERAGE(Table2[1M Return vs Nifty]))/_xlfn.STDEV.P(Table2[1M Return vs Nifty])</f>
        <v>-8.7499493276848653E-2</v>
      </c>
      <c r="K673">
        <v>-10.1032116062197</v>
      </c>
      <c r="L673">
        <f>(Table2[[#This Row],[6M Return vs Nifty]]-AVERAGE(Table2[6M Return vs Nifty]))/_xlfn.STDEV.P(Table2[6M Return vs Nifty])</f>
        <v>-0.61306602870458538</v>
      </c>
      <c r="M673">
        <v>-1.88574943135676</v>
      </c>
      <c r="N673">
        <f>(Table2[[#This Row],[1W Return vs Nifty]]-AVERAGE(Table2[1W Return vs Nifty]))/_xlfn.STDEV.P(Table2[1W Return vs Nifty])</f>
        <v>-0.2769128555175363</v>
      </c>
      <c r="O673">
        <v>637.71</v>
      </c>
      <c r="P673">
        <v>642.98968786201397</v>
      </c>
      <c r="Q673">
        <v>654.83239991277401</v>
      </c>
      <c r="R673">
        <v>22.189616027557701</v>
      </c>
      <c r="S673" s="1">
        <f>(Table2[[#This Row],[Close Price]]-Table2[[#This Row],[20D EMA]])/Table2[[#This Row],[20D EMA]]</f>
        <v>-4.3844380674601363E-2</v>
      </c>
      <c r="T673" s="1">
        <f>(Table2[[#This Row],[Close Price]]-Table2[[#This Row],[50D EMA]])/Table2[[#This Row],[50D EMA]]</f>
        <v>-5.1695522478032691E-2</v>
      </c>
      <c r="U673" s="1">
        <f>(Table2[[#This Row],[Close Price]]-Table2[[#This Row],[200D EMA]])/Table2[[#This Row],[200D EMA]]</f>
        <v>-6.8845707571554407E-2</v>
      </c>
      <c r="V673">
        <v>0.72353143738654402</v>
      </c>
      <c r="W673">
        <v>607.4</v>
      </c>
      <c r="X673">
        <v>613.85</v>
      </c>
      <c r="Y673">
        <v>605.15</v>
      </c>
      <c r="Z673">
        <v>621.4</v>
      </c>
      <c r="AA673">
        <v>605.15</v>
      </c>
      <c r="AB673">
        <v>659.85</v>
      </c>
      <c r="AC673" s="1">
        <f>(Table2[[#This Row],[Close Price]]/Table2[[#This Row],[Day Low]])-1</f>
        <v>3.8689496213368813E-3</v>
      </c>
      <c r="AD673" s="1">
        <f>(Table2[[#This Row],[Day High]]/Table2[[#This Row],[Close Price]])-1</f>
        <v>6.7240672406725377E-3</v>
      </c>
      <c r="AE673" s="1">
        <f>(Table2[[#This Row],[Close Price]]/Table2[[#This Row],[Current Week Low]])-1</f>
        <v>7.6014211352557481E-3</v>
      </c>
      <c r="AF673" s="1">
        <f>(Table2[[#This Row],[Current Week High]]/Table2[[#This Row],[Close Price]])-1</f>
        <v>1.9106191061910582E-2</v>
      </c>
      <c r="AG673" s="1">
        <f>(Table2[[#This Row],[Close Price]]/Table2[[#This Row],[Current Month Low]])-1</f>
        <v>7.6014211352557481E-3</v>
      </c>
      <c r="AH673" s="1">
        <f>(Table2[[#This Row],[Current Month High]]/Table2[[#This Row],[Close Price]])-1</f>
        <v>8.2164821648216479E-2</v>
      </c>
      <c r="AI673">
        <v>33.398933989339803</v>
      </c>
      <c r="AJ673">
        <v>10.122810186021299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-0.05</v>
      </c>
      <c r="AM673" t="s">
        <v>3132</v>
      </c>
      <c r="AN673">
        <v>-3.47</v>
      </c>
      <c r="AO673" t="s">
        <v>3132</v>
      </c>
      <c r="AP673">
        <v>-4.3979874930640997E-2</v>
      </c>
      <c r="AQ673">
        <f>(Table2[[#This Row],[Sharpe Ratio]]-AVERAGE(Table2[Sharpe Ratio]))/_xlfn.STDEV.P(Table2[Sharpe Ratio])</f>
        <v>-1.2435686569298379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691</v>
      </c>
      <c r="AT673">
        <f>_xlfn.RANK.AVG(Table2[[#This Row],[6M Return vs Nifty Z-Score]],Table2[6M Return vs Nifty Z-Score])</f>
        <v>521</v>
      </c>
      <c r="AU673">
        <f>_xlfn.RANK.AVG(Table2[[#This Row],[Sharpe Ratio Z-Score]],Table2[Sharpe Ratio Z-Score])</f>
        <v>649</v>
      </c>
      <c r="AV673">
        <f>(Table2[[#This Row],[Rank 1Y]]+Table2[[#This Row],[Rank 6M]]+Table2[[#This Row],[Rank Sharpe]])/3</f>
        <v>620.33333333333337</v>
      </c>
    </row>
    <row r="674" spans="1:48" x14ac:dyDescent="0.3">
      <c r="A674" t="s">
        <v>1457</v>
      </c>
      <c r="B674" t="s">
        <v>1458</v>
      </c>
      <c r="C674" t="s">
        <v>3102</v>
      </c>
      <c r="D674" t="s">
        <v>539</v>
      </c>
      <c r="E674">
        <v>7106.5113300000003</v>
      </c>
      <c r="F674">
        <v>2193.3000000000002</v>
      </c>
      <c r="G674">
        <v>-24.794711524373099</v>
      </c>
      <c r="H674">
        <f>(Table2[[#This Row],[1Y Return vs Nifty]]-AVERAGE(Table2[1Y Return vs Nifty]))/_xlfn.STDEV.P(Table2[1Y Return vs Nifty])</f>
        <v>-0.88643135047807531</v>
      </c>
      <c r="I674">
        <v>-4.0967084963422797</v>
      </c>
      <c r="J674">
        <f>(Table2[[#This Row],[1M Return vs Nifty]]-AVERAGE(Table2[1M Return vs Nifty]))/_xlfn.STDEV.P(Table2[1M Return vs Nifty])</f>
        <v>-0.36025875962235898</v>
      </c>
      <c r="K674">
        <v>-12.1528658130289</v>
      </c>
      <c r="L674">
        <f>(Table2[[#This Row],[6M Return vs Nifty]]-AVERAGE(Table2[6M Return vs Nifty]))/_xlfn.STDEV.P(Table2[6M Return vs Nifty])</f>
        <v>-0.67980874145067771</v>
      </c>
      <c r="M674">
        <v>-6.6414655847748998</v>
      </c>
      <c r="N674">
        <f>(Table2[[#This Row],[1W Return vs Nifty]]-AVERAGE(Table2[1W Return vs Nifty]))/_xlfn.STDEV.P(Table2[1W Return vs Nifty])</f>
        <v>-1.1966188026083089</v>
      </c>
      <c r="O674">
        <v>2320.67</v>
      </c>
      <c r="P674">
        <v>2303.5849073915401</v>
      </c>
      <c r="Q674">
        <v>2271.9086520227502</v>
      </c>
      <c r="R674">
        <v>33.1268202243606</v>
      </c>
      <c r="S674" s="1">
        <f>(Table2[[#This Row],[Close Price]]-Table2[[#This Row],[20D EMA]])/Table2[[#This Row],[20D EMA]]</f>
        <v>-5.4885011656116506E-2</v>
      </c>
      <c r="T674" s="1">
        <f>(Table2[[#This Row],[Close Price]]-Table2[[#This Row],[50D EMA]])/Table2[[#This Row],[50D EMA]]</f>
        <v>-4.7875338581038387E-2</v>
      </c>
      <c r="U674" s="1">
        <f>(Table2[[#This Row],[Close Price]]-Table2[[#This Row],[200D EMA]])/Table2[[#This Row],[200D EMA]]</f>
        <v>-3.4600269668748476E-2</v>
      </c>
      <c r="V674">
        <v>1.52499473418514</v>
      </c>
      <c r="W674">
        <v>2151.5</v>
      </c>
      <c r="X674">
        <v>2202</v>
      </c>
      <c r="Y674">
        <v>2171.6</v>
      </c>
      <c r="Z674">
        <v>2234</v>
      </c>
      <c r="AA674">
        <v>2171.6</v>
      </c>
      <c r="AB674">
        <v>2549.75</v>
      </c>
      <c r="AC674" s="1">
        <f>(Table2[[#This Row],[Close Price]]/Table2[[#This Row],[Day Low]])-1</f>
        <v>1.9428305833139703E-2</v>
      </c>
      <c r="AD674" s="1">
        <f>(Table2[[#This Row],[Day High]]/Table2[[#This Row],[Close Price]])-1</f>
        <v>3.9666256326083005E-3</v>
      </c>
      <c r="AE674" s="1">
        <f>(Table2[[#This Row],[Close Price]]/Table2[[#This Row],[Current Week Low]])-1</f>
        <v>9.9926321606189639E-3</v>
      </c>
      <c r="AF674" s="1">
        <f>(Table2[[#This Row],[Current Week High]]/Table2[[#This Row],[Close Price]])-1</f>
        <v>1.8556513016914966E-2</v>
      </c>
      <c r="AG674" s="1">
        <f>(Table2[[#This Row],[Close Price]]/Table2[[#This Row],[Current Month Low]])-1</f>
        <v>9.9926321606189639E-3</v>
      </c>
      <c r="AH674" s="1">
        <f>(Table2[[#This Row],[Current Month High]]/Table2[[#This Row],[Close Price]])-1</f>
        <v>0.16251766744175433</v>
      </c>
      <c r="AI674">
        <v>24.697943737746701</v>
      </c>
      <c r="AJ674">
        <v>11.9030612244898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-0.02</v>
      </c>
      <c r="AM674" t="s">
        <v>3132</v>
      </c>
      <c r="AN674">
        <v>-3.5</v>
      </c>
      <c r="AO674" t="s">
        <v>3132</v>
      </c>
      <c r="AP674">
        <v>-6.8838010395049998E-2</v>
      </c>
      <c r="AQ674">
        <f>(Table2[[#This Row],[Sharpe Ratio]]-AVERAGE(Table2[Sharpe Ratio]))/_xlfn.STDEV.P(Table2[Sharpe Ratio])</f>
        <v>-1.5273740540530918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-4.6504917082125132</v>
      </c>
      <c r="AS674">
        <f>_xlfn.RANK.AVG(Table2[[#This Row],[1Y Return vs Nifty Z-Score]],Table2[1Y Return vs Nifty Z-Score])</f>
        <v>631</v>
      </c>
      <c r="AT674">
        <f>_xlfn.RANK.AVG(Table2[[#This Row],[6M Return vs Nifty Z-Score]],Table2[6M Return vs Nifty Z-Score])</f>
        <v>542</v>
      </c>
      <c r="AU674">
        <f>_xlfn.RANK.AVG(Table2[[#This Row],[Sharpe Ratio Z-Score]],Table2[Sharpe Ratio Z-Score])</f>
        <v>688</v>
      </c>
      <c r="AV674">
        <f>(Table2[[#This Row],[Rank 1Y]]+Table2[[#This Row],[Rank 6M]]+Table2[[#This Row],[Rank Sharpe]])/3</f>
        <v>620.33333333333337</v>
      </c>
    </row>
    <row r="675" spans="1:48" x14ac:dyDescent="0.3">
      <c r="A675" t="s">
        <v>1487</v>
      </c>
      <c r="B675" t="s">
        <v>1488</v>
      </c>
      <c r="C675" t="s">
        <v>3089</v>
      </c>
      <c r="D675" t="s">
        <v>643</v>
      </c>
      <c r="E675">
        <v>6678.4675041150003</v>
      </c>
      <c r="F675">
        <v>136.94999999999999</v>
      </c>
      <c r="G675">
        <v>-34.441279522598698</v>
      </c>
      <c r="H675">
        <f>(Table2[[#This Row],[1Y Return vs Nifty]]-AVERAGE(Table2[1Y Return vs Nifty]))/_xlfn.STDEV.P(Table2[1Y Return vs Nifty])</f>
        <v>-1.0315649304950265</v>
      </c>
      <c r="I675">
        <v>1.8059559794739499</v>
      </c>
      <c r="J675">
        <f>(Table2[[#This Row],[1M Return vs Nifty]]-AVERAGE(Table2[1M Return vs Nifty]))/_xlfn.STDEV.P(Table2[1M Return vs Nifty])</f>
        <v>0.20335376243231643</v>
      </c>
      <c r="K675">
        <v>-7.0847663999613504</v>
      </c>
      <c r="L675">
        <f>(Table2[[#This Row],[6M Return vs Nifty]]-AVERAGE(Table2[6M Return vs Nifty]))/_xlfn.STDEV.P(Table2[6M Return vs Nifty])</f>
        <v>-0.51477665839429176</v>
      </c>
      <c r="M675">
        <v>4.1298637132015399</v>
      </c>
      <c r="N675">
        <f>(Table2[[#This Row],[1W Return vs Nifty]]-AVERAGE(Table2[1W Return vs Nifty]))/_xlfn.STDEV.P(Table2[1W Return vs Nifty])</f>
        <v>0.8864440408925186</v>
      </c>
      <c r="O675">
        <v>140.01</v>
      </c>
      <c r="P675">
        <v>138.298917255048</v>
      </c>
      <c r="Q675">
        <v>139.64447780390699</v>
      </c>
      <c r="R675">
        <v>44.021884003097199</v>
      </c>
      <c r="S675" s="1">
        <f>(Table2[[#This Row],[Close Price]]-Table2[[#This Row],[20D EMA]])/Table2[[#This Row],[20D EMA]]</f>
        <v>-2.1855581744161148E-2</v>
      </c>
      <c r="T675" s="1">
        <f>(Table2[[#This Row],[Close Price]]-Table2[[#This Row],[50D EMA]])/Table2[[#This Row],[50D EMA]]</f>
        <v>-9.7536356887043627E-3</v>
      </c>
      <c r="U675" s="1">
        <f>(Table2[[#This Row],[Close Price]]-Table2[[#This Row],[200D EMA]])/Table2[[#This Row],[200D EMA]]</f>
        <v>-1.929526928870523E-2</v>
      </c>
      <c r="V675">
        <v>1.49365002358071</v>
      </c>
      <c r="W675">
        <v>137</v>
      </c>
      <c r="X675">
        <v>140.91999999999999</v>
      </c>
      <c r="Y675">
        <v>136.11000000000001</v>
      </c>
      <c r="Z675">
        <v>139.1</v>
      </c>
      <c r="AA675">
        <v>131.4</v>
      </c>
      <c r="AB675">
        <v>144.82</v>
      </c>
      <c r="AC675" s="1">
        <f>(Table2[[#This Row],[Close Price]]/Table2[[#This Row],[Day Low]])-1</f>
        <v>-3.6496350364967345E-4</v>
      </c>
      <c r="AD675" s="1">
        <f>(Table2[[#This Row],[Day High]]/Table2[[#This Row],[Close Price]])-1</f>
        <v>2.8988682000730126E-2</v>
      </c>
      <c r="AE675" s="1">
        <f>(Table2[[#This Row],[Close Price]]/Table2[[#This Row],[Current Week Low]])-1</f>
        <v>6.1714789508484635E-3</v>
      </c>
      <c r="AF675" s="1">
        <f>(Table2[[#This Row],[Current Week High]]/Table2[[#This Row],[Close Price]])-1</f>
        <v>1.5699160277473645E-2</v>
      </c>
      <c r="AG675" s="1">
        <f>(Table2[[#This Row],[Close Price]]/Table2[[#This Row],[Current Month Low]])-1</f>
        <v>4.2237442922374191E-2</v>
      </c>
      <c r="AH675" s="1">
        <f>(Table2[[#This Row],[Current Month High]]/Table2[[#This Row],[Close Price]])-1</f>
        <v>5.7466228550566045E-2</v>
      </c>
      <c r="AI675">
        <v>30.741146403797</v>
      </c>
      <c r="AJ675">
        <v>25.068493150684901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-0.02</v>
      </c>
      <c r="AM675" t="s">
        <v>3132</v>
      </c>
      <c r="AN675">
        <v>-5.03</v>
      </c>
      <c r="AO675" t="s">
        <v>3132</v>
      </c>
      <c r="AP675">
        <v>-8.8596843075206003E-2</v>
      </c>
      <c r="AQ675">
        <f>(Table2[[#This Row],[Sharpe Ratio]]-AVERAGE(Table2[Sharpe Ratio]))/_xlfn.STDEV.P(Table2[Sharpe Ratio])</f>
        <v>-1.752960698051893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670</v>
      </c>
      <c r="AT675">
        <f>_xlfn.RANK.AVG(Table2[[#This Row],[6M Return vs Nifty Z-Score]],Table2[6M Return vs Nifty Z-Score])</f>
        <v>483</v>
      </c>
      <c r="AU675">
        <f>_xlfn.RANK.AVG(Table2[[#This Row],[Sharpe Ratio Z-Score]],Table2[Sharpe Ratio Z-Score])</f>
        <v>708</v>
      </c>
      <c r="AV675">
        <f>(Table2[[#This Row],[Rank 1Y]]+Table2[[#This Row],[Rank 6M]]+Table2[[#This Row],[Rank Sharpe]])/3</f>
        <v>620.33333333333337</v>
      </c>
    </row>
    <row r="676" spans="1:48" x14ac:dyDescent="0.3">
      <c r="A676" t="s">
        <v>565</v>
      </c>
      <c r="B676" t="s">
        <v>566</v>
      </c>
      <c r="C676" t="s">
        <v>3088</v>
      </c>
      <c r="D676" t="s">
        <v>37</v>
      </c>
      <c r="E676">
        <v>34149.977193125</v>
      </c>
      <c r="F676">
        <v>583.25</v>
      </c>
      <c r="G676">
        <v>-32.862567218668602</v>
      </c>
      <c r="H676">
        <f>(Table2[[#This Row],[1Y Return vs Nifty]]-AVERAGE(Table2[1Y Return vs Nifty]))/_xlfn.STDEV.P(Table2[1Y Return vs Nifty])</f>
        <v>-1.0078130460395054</v>
      </c>
      <c r="I676">
        <v>-0.85831568499158695</v>
      </c>
      <c r="J676">
        <f>(Table2[[#This Row],[1M Return vs Nifty]]-AVERAGE(Table2[1M Return vs Nifty]))/_xlfn.STDEV.P(Table2[1M Return vs Nifty])</f>
        <v>-5.1042684867118333E-2</v>
      </c>
      <c r="K676">
        <v>-7.1637365992944604</v>
      </c>
      <c r="L676">
        <f>(Table2[[#This Row],[6M Return vs Nifty]]-AVERAGE(Table2[6M Return vs Nifty]))/_xlfn.STDEV.P(Table2[6M Return vs Nifty])</f>
        <v>-0.51734815816829349</v>
      </c>
      <c r="M676">
        <v>-1.15971634783732</v>
      </c>
      <c r="N676">
        <f>(Table2[[#This Row],[1W Return vs Nifty]]-AVERAGE(Table2[1W Return vs Nifty]))/_xlfn.STDEV.P(Table2[1W Return vs Nifty])</f>
        <v>-0.1365056227987482</v>
      </c>
      <c r="O676">
        <v>586.72</v>
      </c>
      <c r="P676">
        <v>572.96451376003597</v>
      </c>
      <c r="Q676">
        <v>565.23574092878198</v>
      </c>
      <c r="R676">
        <v>44.514112447665497</v>
      </c>
      <c r="S676" s="1">
        <f>(Table2[[#This Row],[Close Price]]-Table2[[#This Row],[20D EMA]])/Table2[[#This Row],[20D EMA]]</f>
        <v>-5.9142350695391794E-3</v>
      </c>
      <c r="T676" s="1">
        <f>(Table2[[#This Row],[Close Price]]-Table2[[#This Row],[50D EMA]])/Table2[[#This Row],[50D EMA]]</f>
        <v>1.7951349504119044E-2</v>
      </c>
      <c r="U676" s="1">
        <f>(Table2[[#This Row],[Close Price]]-Table2[[#This Row],[200D EMA]])/Table2[[#This Row],[200D EMA]]</f>
        <v>3.1870346771804302E-2</v>
      </c>
      <c r="V676">
        <v>0.71132942420999201</v>
      </c>
      <c r="W676">
        <v>579</v>
      </c>
      <c r="X676">
        <v>587.45000000000005</v>
      </c>
      <c r="Y676">
        <v>573</v>
      </c>
      <c r="Z676">
        <v>590.95000000000005</v>
      </c>
      <c r="AA676">
        <v>564.29999999999995</v>
      </c>
      <c r="AB676">
        <v>617.5</v>
      </c>
      <c r="AC676" s="1">
        <f>(Table2[[#This Row],[Close Price]]/Table2[[#This Row],[Day Low]])-1</f>
        <v>7.3402417962002975E-3</v>
      </c>
      <c r="AD676" s="1">
        <f>(Table2[[#This Row],[Day High]]/Table2[[#This Row],[Close Price]])-1</f>
        <v>7.201028718388347E-3</v>
      </c>
      <c r="AE676" s="1">
        <f>(Table2[[#This Row],[Close Price]]/Table2[[#This Row],[Current Week Low]])-1</f>
        <v>1.7888307155322858E-2</v>
      </c>
      <c r="AF676" s="1">
        <f>(Table2[[#This Row],[Current Week High]]/Table2[[#This Row],[Close Price]])-1</f>
        <v>1.320188598371197E-2</v>
      </c>
      <c r="AG676" s="1">
        <f>(Table2[[#This Row],[Close Price]]/Table2[[#This Row],[Current Month Low]])-1</f>
        <v>3.358142831827049E-2</v>
      </c>
      <c r="AH676" s="1">
        <f>(Table2[[#This Row],[Current Month High]]/Table2[[#This Row],[Close Price]])-1</f>
        <v>5.8722674667809782E-2</v>
      </c>
      <c r="AI676">
        <v>15.730818688384</v>
      </c>
      <c r="AJ676">
        <v>28.243183817062398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0</v>
      </c>
      <c r="AM676" t="s">
        <v>3134</v>
      </c>
      <c r="AN676">
        <v>-4.88</v>
      </c>
      <c r="AO676" t="s">
        <v>3132</v>
      </c>
      <c r="AP676">
        <v>-9.0853309812285996E-2</v>
      </c>
      <c r="AQ676">
        <f>(Table2[[#This Row],[Sharpe Ratio]]-AVERAGE(Table2[Sharpe Ratio]))/_xlfn.STDEV.P(Table2[Sharpe Ratio])</f>
        <v>-1.7787227846464122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-3.4914322965200775</v>
      </c>
      <c r="AS676">
        <f>_xlfn.RANK.AVG(Table2[[#This Row],[1Y Return vs Nifty Z-Score]],Table2[1Y Return vs Nifty Z-Score])</f>
        <v>664</v>
      </c>
      <c r="AT676">
        <f>_xlfn.RANK.AVG(Table2[[#This Row],[6M Return vs Nifty Z-Score]],Table2[6M Return vs Nifty Z-Score])</f>
        <v>485</v>
      </c>
      <c r="AU676">
        <f>_xlfn.RANK.AVG(Table2[[#This Row],[Sharpe Ratio Z-Score]],Table2[Sharpe Ratio Z-Score])</f>
        <v>713</v>
      </c>
      <c r="AV676">
        <f>(Table2[[#This Row],[Rank 1Y]]+Table2[[#This Row],[Rank 6M]]+Table2[[#This Row],[Rank Sharpe]])/3</f>
        <v>620.66666666666663</v>
      </c>
    </row>
    <row r="677" spans="1:48" x14ac:dyDescent="0.3">
      <c r="A677" t="s">
        <v>780</v>
      </c>
      <c r="B677" t="s">
        <v>781</v>
      </c>
      <c r="C677" t="s">
        <v>3088</v>
      </c>
      <c r="D677" t="s">
        <v>57</v>
      </c>
      <c r="E677">
        <v>20272.042692974999</v>
      </c>
      <c r="F677">
        <v>693.15</v>
      </c>
      <c r="G677">
        <v>-37.303732468466599</v>
      </c>
      <c r="H677">
        <f>(Table2[[#This Row],[1Y Return vs Nifty]]-AVERAGE(Table2[1Y Return vs Nifty]))/_xlfn.STDEV.P(Table2[1Y Return vs Nifty])</f>
        <v>-1.0746308212595237</v>
      </c>
      <c r="I677">
        <v>-13.8120439636177</v>
      </c>
      <c r="J677">
        <f>(Table2[[#This Row],[1M Return vs Nifty]]-AVERAGE(Table2[1M Return vs Nifty]))/_xlfn.STDEV.P(Table2[1M Return vs Nifty])</f>
        <v>-1.2879219781150808</v>
      </c>
      <c r="K677">
        <v>-19.699663241482501</v>
      </c>
      <c r="L677">
        <f>(Table2[[#This Row],[6M Return vs Nifty]]-AVERAGE(Table2[6M Return vs Nifty]))/_xlfn.STDEV.P(Table2[6M Return vs Nifty])</f>
        <v>-0.92555445370150291</v>
      </c>
      <c r="M677">
        <v>-7.5751174894851401</v>
      </c>
      <c r="N677">
        <f>(Table2[[#This Row],[1W Return vs Nifty]]-AVERAGE(Table2[1W Return vs Nifty]))/_xlfn.STDEV.P(Table2[1W Return vs Nifty])</f>
        <v>-1.3771773518517201</v>
      </c>
      <c r="O677">
        <v>745.49</v>
      </c>
      <c r="P677">
        <v>759.34236741323502</v>
      </c>
      <c r="Q677">
        <v>733.49309686088895</v>
      </c>
      <c r="R677">
        <v>25.956246820501502</v>
      </c>
      <c r="S677" s="1">
        <f>(Table2[[#This Row],[Close Price]]-Table2[[#This Row],[20D EMA]])/Table2[[#This Row],[20D EMA]]</f>
        <v>-7.0208855920267252E-2</v>
      </c>
      <c r="T677" s="1">
        <f>(Table2[[#This Row],[Close Price]]-Table2[[#This Row],[50D EMA]])/Table2[[#This Row],[50D EMA]]</f>
        <v>-8.7170649569738912E-2</v>
      </c>
      <c r="U677" s="1">
        <f>(Table2[[#This Row],[Close Price]]-Table2[[#This Row],[200D EMA]])/Table2[[#This Row],[200D EMA]]</f>
        <v>-5.5001331346599257E-2</v>
      </c>
      <c r="V677">
        <v>0.86228828917683797</v>
      </c>
      <c r="W677">
        <v>691.45</v>
      </c>
      <c r="X677">
        <v>701.1</v>
      </c>
      <c r="Y677">
        <v>687.8</v>
      </c>
      <c r="Z677">
        <v>710</v>
      </c>
      <c r="AA677">
        <v>687.8</v>
      </c>
      <c r="AB677">
        <v>785</v>
      </c>
      <c r="AC677" s="1">
        <f>(Table2[[#This Row],[Close Price]]/Table2[[#This Row],[Day Low]])-1</f>
        <v>2.458601489623069E-3</v>
      </c>
      <c r="AD677" s="1">
        <f>(Table2[[#This Row],[Day High]]/Table2[[#This Row],[Close Price]])-1</f>
        <v>1.1469378922311257E-2</v>
      </c>
      <c r="AE677" s="1">
        <f>(Table2[[#This Row],[Close Price]]/Table2[[#This Row],[Current Week Low]])-1</f>
        <v>7.7784239604536953E-3</v>
      </c>
      <c r="AF677" s="1">
        <f>(Table2[[#This Row],[Current Week High]]/Table2[[#This Row],[Close Price]])-1</f>
        <v>2.4309312558609353E-2</v>
      </c>
      <c r="AG677" s="1">
        <f>(Table2[[#This Row],[Close Price]]/Table2[[#This Row],[Current Month Low]])-1</f>
        <v>7.7784239604536953E-3</v>
      </c>
      <c r="AH677" s="1">
        <f>(Table2[[#This Row],[Current Month High]]/Table2[[#This Row],[Close Price]])-1</f>
        <v>0.13251100050494125</v>
      </c>
      <c r="AI677">
        <v>24.4680083675972</v>
      </c>
      <c r="AJ677">
        <v>15.515373718856701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-0.09</v>
      </c>
      <c r="AM677" t="s">
        <v>3132</v>
      </c>
      <c r="AN677">
        <v>-4.25</v>
      </c>
      <c r="AO677" t="s">
        <v>3132</v>
      </c>
      <c r="AQ677">
        <f>(Table2[[#This Row],[Sharpe Ratio]]-AVERAGE(Table2[Sharpe Ratio]))/_xlfn.STDEV.P(Table2[Sharpe Ratio])</f>
        <v>-0.74145031068490286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681</v>
      </c>
      <c r="AT677">
        <f>_xlfn.RANK.AVG(Table2[[#This Row],[6M Return vs Nifty Z-Score]],Table2[6M Return vs Nifty Z-Score])</f>
        <v>635</v>
      </c>
      <c r="AU677">
        <f>_xlfn.RANK.AVG(Table2[[#This Row],[Sharpe Ratio Z-Score]],Table2[Sharpe Ratio Z-Score])</f>
        <v>550.5</v>
      </c>
      <c r="AV677">
        <f>(Table2[[#This Row],[Rank 1Y]]+Table2[[#This Row],[Rank 6M]]+Table2[[#This Row],[Rank Sharpe]])/3</f>
        <v>622.16666666666663</v>
      </c>
    </row>
    <row r="678" spans="1:48" x14ac:dyDescent="0.3">
      <c r="A678" t="s">
        <v>2051</v>
      </c>
      <c r="B678" t="s">
        <v>2052</v>
      </c>
      <c r="C678" t="s">
        <v>3099</v>
      </c>
      <c r="D678" t="s">
        <v>92</v>
      </c>
      <c r="E678">
        <v>2962.5919496799902</v>
      </c>
      <c r="F678">
        <v>689.2</v>
      </c>
      <c r="G678">
        <v>-53.693393542165801</v>
      </c>
      <c r="H678">
        <f>(Table2[[#This Row],[1Y Return vs Nifty]]-AVERAGE(Table2[1Y Return vs Nifty]))/_xlfn.STDEV.P(Table2[1Y Return vs Nifty])</f>
        <v>-1.3212149107852464</v>
      </c>
      <c r="I678">
        <v>-15.682266451738901</v>
      </c>
      <c r="J678">
        <f>(Table2[[#This Row],[1M Return vs Nifty]]-AVERAGE(Table2[1M Return vs Nifty]))/_xlfn.STDEV.P(Table2[1M Return vs Nifty])</f>
        <v>-1.4664990965760789</v>
      </c>
      <c r="K678">
        <v>-15.556640386039501</v>
      </c>
      <c r="L678">
        <f>(Table2[[#This Row],[6M Return vs Nifty]]-AVERAGE(Table2[6M Return vs Nifty]))/_xlfn.STDEV.P(Table2[6M Return vs Nifty])</f>
        <v>-0.79064555861924668</v>
      </c>
      <c r="M678">
        <v>-2.8554068015831402</v>
      </c>
      <c r="N678">
        <f>(Table2[[#This Row],[1W Return vs Nifty]]-AVERAGE(Table2[1W Return vs Nifty]))/_xlfn.STDEV.P(Table2[1W Return vs Nifty])</f>
        <v>-0.46443448659651176</v>
      </c>
      <c r="O678">
        <v>747.13</v>
      </c>
      <c r="P678">
        <v>755.50184560243201</v>
      </c>
      <c r="Q678">
        <v>797.53876552767099</v>
      </c>
      <c r="R678">
        <v>28.841535804880898</v>
      </c>
      <c r="S678" s="1">
        <f>(Table2[[#This Row],[Close Price]]-Table2[[#This Row],[20D EMA]])/Table2[[#This Row],[20D EMA]]</f>
        <v>-7.7536707132627461E-2</v>
      </c>
      <c r="T678" s="1">
        <f>(Table2[[#This Row],[Close Price]]-Table2[[#This Row],[50D EMA]])/Table2[[#This Row],[50D EMA]]</f>
        <v>-8.775868118437663E-2</v>
      </c>
      <c r="U678" s="1">
        <f>(Table2[[#This Row],[Close Price]]-Table2[[#This Row],[200D EMA]])/Table2[[#This Row],[200D EMA]]</f>
        <v>-0.13584137876481953</v>
      </c>
      <c r="V678">
        <v>1.19319285818742</v>
      </c>
      <c r="W678">
        <v>691.25</v>
      </c>
      <c r="X678">
        <v>699</v>
      </c>
      <c r="Y678">
        <v>686.3</v>
      </c>
      <c r="Z678">
        <v>704.95</v>
      </c>
      <c r="AA678">
        <v>686.3</v>
      </c>
      <c r="AB678">
        <v>757.95</v>
      </c>
      <c r="AC678" s="1">
        <f>(Table2[[#This Row],[Close Price]]/Table2[[#This Row],[Day Low]])-1</f>
        <v>-2.9656419529836553E-3</v>
      </c>
      <c r="AD678" s="1">
        <f>(Table2[[#This Row],[Day High]]/Table2[[#This Row],[Close Price]])-1</f>
        <v>1.4219384793964007E-2</v>
      </c>
      <c r="AE678" s="1">
        <f>(Table2[[#This Row],[Close Price]]/Table2[[#This Row],[Current Week Low]])-1</f>
        <v>4.2255573364420318E-3</v>
      </c>
      <c r="AF678" s="1">
        <f>(Table2[[#This Row],[Current Week High]]/Table2[[#This Row],[Close Price]])-1</f>
        <v>2.2852582704585123E-2</v>
      </c>
      <c r="AG678" s="1">
        <f>(Table2[[#This Row],[Close Price]]/Table2[[#This Row],[Current Month Low]])-1</f>
        <v>4.2255573364420318E-3</v>
      </c>
      <c r="AH678" s="1">
        <f>(Table2[[#This Row],[Current Month High]]/Table2[[#This Row],[Close Price]])-1</f>
        <v>9.9753337202553638E-2</v>
      </c>
      <c r="AI678">
        <v>55.107370864770701</v>
      </c>
      <c r="AJ678">
        <v>11.3768584356819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-0.03</v>
      </c>
      <c r="AM678" t="s">
        <v>3132</v>
      </c>
      <c r="AN678">
        <v>-13.18</v>
      </c>
      <c r="AO678" t="s">
        <v>3132</v>
      </c>
      <c r="AQ678">
        <f>(Table2[[#This Row],[Sharpe Ratio]]-AVERAGE(Table2[Sharpe Ratio]))/_xlfn.STDEV.P(Table2[Sharpe Ratio])</f>
        <v>-0.74145031068490286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724</v>
      </c>
      <c r="AT678">
        <f>_xlfn.RANK.AVG(Table2[[#This Row],[6M Return vs Nifty Z-Score]],Table2[6M Return vs Nifty Z-Score])</f>
        <v>592</v>
      </c>
      <c r="AU678">
        <f>_xlfn.RANK.AVG(Table2[[#This Row],[Sharpe Ratio Z-Score]],Table2[Sharpe Ratio Z-Score])</f>
        <v>550.5</v>
      </c>
      <c r="AV678">
        <f>(Table2[[#This Row],[Rank 1Y]]+Table2[[#This Row],[Rank 6M]]+Table2[[#This Row],[Rank Sharpe]])/3</f>
        <v>622.16666666666663</v>
      </c>
    </row>
    <row r="679" spans="1:48" x14ac:dyDescent="0.3">
      <c r="A679" t="s">
        <v>1810</v>
      </c>
      <c r="B679" t="s">
        <v>1811</v>
      </c>
      <c r="C679" t="s">
        <v>3090</v>
      </c>
      <c r="D679" t="s">
        <v>267</v>
      </c>
      <c r="E679">
        <v>4079.0340695699902</v>
      </c>
      <c r="F679">
        <v>487.55</v>
      </c>
      <c r="G679">
        <v>-26.191442210914602</v>
      </c>
      <c r="H679">
        <f>(Table2[[#This Row],[1Y Return vs Nifty]]-AVERAGE(Table2[1Y Return vs Nifty]))/_xlfn.STDEV.P(Table2[1Y Return vs Nifty])</f>
        <v>-0.9074453033050901</v>
      </c>
      <c r="I679">
        <v>-2.37086864582459</v>
      </c>
      <c r="J679">
        <f>(Table2[[#This Row],[1M Return vs Nifty]]-AVERAGE(Table2[1M Return vs Nifty]))/_xlfn.STDEV.P(Table2[1M Return vs Nifty])</f>
        <v>-0.19546793425899936</v>
      </c>
      <c r="K679">
        <v>-29.263516311002501</v>
      </c>
      <c r="L679">
        <f>(Table2[[#This Row],[6M Return vs Nifty]]-AVERAGE(Table2[6M Return vs Nifty]))/_xlfn.STDEV.P(Table2[6M Return vs Nifty])</f>
        <v>-1.2369813744202458</v>
      </c>
      <c r="M679">
        <v>-0.77877202841055904</v>
      </c>
      <c r="N679">
        <f>(Table2[[#This Row],[1W Return vs Nifty]]-AVERAGE(Table2[1W Return vs Nifty]))/_xlfn.STDEV.P(Table2[1W Return vs Nifty])</f>
        <v>-6.283496105510683E-2</v>
      </c>
      <c r="O679">
        <v>489.73</v>
      </c>
      <c r="P679">
        <v>499.34850082356598</v>
      </c>
      <c r="Q679">
        <v>507.50006395700001</v>
      </c>
      <c r="R679">
        <v>41.482253470665498</v>
      </c>
      <c r="S679" s="1">
        <f>(Table2[[#This Row],[Close Price]]-Table2[[#This Row],[20D EMA]])/Table2[[#This Row],[20D EMA]]</f>
        <v>-4.4514324219468004E-3</v>
      </c>
      <c r="T679" s="1">
        <f>(Table2[[#This Row],[Close Price]]-Table2[[#This Row],[50D EMA]])/Table2[[#This Row],[50D EMA]]</f>
        <v>-2.3627788616781525E-2</v>
      </c>
      <c r="U679" s="1">
        <f>(Table2[[#This Row],[Close Price]]-Table2[[#This Row],[200D EMA]])/Table2[[#This Row],[200D EMA]]</f>
        <v>-3.931046589718331E-2</v>
      </c>
      <c r="V679">
        <v>0.69527764483279597</v>
      </c>
      <c r="W679">
        <v>484.4</v>
      </c>
      <c r="X679">
        <v>488.4</v>
      </c>
      <c r="Y679">
        <v>481.4</v>
      </c>
      <c r="Z679">
        <v>488.9</v>
      </c>
      <c r="AA679">
        <v>477.1</v>
      </c>
      <c r="AB679">
        <v>498.3</v>
      </c>
      <c r="AC679" s="1">
        <f>(Table2[[#This Row],[Close Price]]/Table2[[#This Row],[Day Low]])-1</f>
        <v>6.5028901734105471E-3</v>
      </c>
      <c r="AD679" s="1">
        <f>(Table2[[#This Row],[Day High]]/Table2[[#This Row],[Close Price]])-1</f>
        <v>1.7434109322120861E-3</v>
      </c>
      <c r="AE679" s="1">
        <f>(Table2[[#This Row],[Close Price]]/Table2[[#This Row],[Current Week Low]])-1</f>
        <v>1.2775238886580942E-2</v>
      </c>
      <c r="AF679" s="1">
        <f>(Table2[[#This Row],[Current Week High]]/Table2[[#This Row],[Close Price]])-1</f>
        <v>2.7689467746896401E-3</v>
      </c>
      <c r="AG679" s="1">
        <f>(Table2[[#This Row],[Close Price]]/Table2[[#This Row],[Current Month Low]])-1</f>
        <v>2.1903164954935939E-2</v>
      </c>
      <c r="AH679" s="1">
        <f>(Table2[[#This Row],[Current Month High]]/Table2[[#This Row],[Close Price]])-1</f>
        <v>2.2049020613270409E-2</v>
      </c>
      <c r="AI679">
        <v>43.369910778381701</v>
      </c>
      <c r="AJ679">
        <v>9.0715883668903903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-0.11</v>
      </c>
      <c r="AM679" t="s">
        <v>3132</v>
      </c>
      <c r="AN679">
        <v>-2.02</v>
      </c>
      <c r="AO679" t="s">
        <v>3132</v>
      </c>
      <c r="AQ679">
        <f>(Table2[[#This Row],[Sharpe Ratio]]-AVERAGE(Table2[Sharpe Ratio]))/_xlfn.STDEV.P(Table2[Sharpe Ratio])</f>
        <v>-0.74145031068490286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634</v>
      </c>
      <c r="AT679">
        <f>_xlfn.RANK.AVG(Table2[[#This Row],[6M Return vs Nifty Z-Score]],Table2[6M Return vs Nifty Z-Score])</f>
        <v>690</v>
      </c>
      <c r="AU679">
        <f>_xlfn.RANK.AVG(Table2[[#This Row],[Sharpe Ratio Z-Score]],Table2[Sharpe Ratio Z-Score])</f>
        <v>550.5</v>
      </c>
      <c r="AV679">
        <f>(Table2[[#This Row],[Rank 1Y]]+Table2[[#This Row],[Rank 6M]]+Table2[[#This Row],[Rank Sharpe]])/3</f>
        <v>624.83333333333337</v>
      </c>
    </row>
    <row r="680" spans="1:48" x14ac:dyDescent="0.3">
      <c r="A680" t="s">
        <v>2239</v>
      </c>
      <c r="B680" t="s">
        <v>2240</v>
      </c>
      <c r="C680" t="s">
        <v>3098</v>
      </c>
      <c r="D680" t="s">
        <v>395</v>
      </c>
      <c r="E680">
        <v>2432.6725492700002</v>
      </c>
      <c r="F680">
        <v>458.35</v>
      </c>
      <c r="G680">
        <v>-43.094571068500201</v>
      </c>
      <c r="H680">
        <f>(Table2[[#This Row],[1Y Return vs Nifty]]-AVERAGE(Table2[1Y Return vs Nifty]))/_xlfn.STDEV.P(Table2[1Y Return vs Nifty])</f>
        <v>-1.1617545669769453</v>
      </c>
      <c r="I680">
        <v>-2.7946494074142301</v>
      </c>
      <c r="J680">
        <f>(Table2[[#This Row],[1M Return vs Nifty]]-AVERAGE(Table2[1M Return vs Nifty]))/_xlfn.STDEV.P(Table2[1M Return vs Nifty])</f>
        <v>-0.23593239650590012</v>
      </c>
      <c r="K680">
        <v>-19.131247369154</v>
      </c>
      <c r="L680">
        <f>(Table2[[#This Row],[6M Return vs Nifty]]-AVERAGE(Table2[6M Return vs Nifty]))/_xlfn.STDEV.P(Table2[6M Return vs Nifty])</f>
        <v>-0.90704517678976471</v>
      </c>
      <c r="M680">
        <v>0.84132900383412701</v>
      </c>
      <c r="N680">
        <f>(Table2[[#This Row],[1W Return vs Nifty]]-AVERAGE(Table2[1W Return vs Nifty]))/_xlfn.STDEV.P(Table2[1W Return vs Nifty])</f>
        <v>0.25047569630454181</v>
      </c>
      <c r="O680">
        <v>468.35</v>
      </c>
      <c r="P680">
        <v>477.33536482160002</v>
      </c>
      <c r="Q680">
        <v>499.16953884599701</v>
      </c>
      <c r="R680">
        <v>41.224914622170303</v>
      </c>
      <c r="S680" s="1">
        <f>(Table2[[#This Row],[Close Price]]-Table2[[#This Row],[20D EMA]])/Table2[[#This Row],[20D EMA]]</f>
        <v>-2.1351553325504428E-2</v>
      </c>
      <c r="T680" s="1">
        <f>(Table2[[#This Row],[Close Price]]-Table2[[#This Row],[50D EMA]])/Table2[[#This Row],[50D EMA]]</f>
        <v>-3.9773639710721238E-2</v>
      </c>
      <c r="U680" s="1">
        <f>(Table2[[#This Row],[Close Price]]-Table2[[#This Row],[200D EMA]])/Table2[[#This Row],[200D EMA]]</f>
        <v>-8.1774899446719979E-2</v>
      </c>
      <c r="V680">
        <v>1.01278685879055</v>
      </c>
      <c r="W680">
        <v>454.3</v>
      </c>
      <c r="X680">
        <v>465</v>
      </c>
      <c r="Y680">
        <v>457.35</v>
      </c>
      <c r="Z680">
        <v>470.35</v>
      </c>
      <c r="AA680">
        <v>449.9</v>
      </c>
      <c r="AB680">
        <v>486.7</v>
      </c>
      <c r="AC680" s="1">
        <f>(Table2[[#This Row],[Close Price]]/Table2[[#This Row],[Day Low]])-1</f>
        <v>8.9148139995598452E-3</v>
      </c>
      <c r="AD680" s="1">
        <f>(Table2[[#This Row],[Day High]]/Table2[[#This Row],[Close Price]])-1</f>
        <v>1.450856332496997E-2</v>
      </c>
      <c r="AE680" s="1">
        <f>(Table2[[#This Row],[Close Price]]/Table2[[#This Row],[Current Week Low]])-1</f>
        <v>2.186509238001566E-3</v>
      </c>
      <c r="AF680" s="1">
        <f>(Table2[[#This Row],[Current Week High]]/Table2[[#This Row],[Close Price]])-1</f>
        <v>2.618086615032178E-2</v>
      </c>
      <c r="AG680" s="1">
        <f>(Table2[[#This Row],[Close Price]]/Table2[[#This Row],[Current Month Low]])-1</f>
        <v>1.8781951544787789E-2</v>
      </c>
      <c r="AH680" s="1">
        <f>(Table2[[#This Row],[Current Month High]]/Table2[[#This Row],[Close Price]])-1</f>
        <v>6.1852296280135111E-2</v>
      </c>
      <c r="AI680">
        <v>26.977200829060699</v>
      </c>
      <c r="AJ680">
        <v>4.1704545454545396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-0.15</v>
      </c>
      <c r="AM680" t="s">
        <v>3132</v>
      </c>
      <c r="AN680">
        <v>-2.2200000000000002</v>
      </c>
      <c r="AO680" t="s">
        <v>3132</v>
      </c>
      <c r="AQ680">
        <f>(Table2[[#This Row],[Sharpe Ratio]]-AVERAGE(Table2[Sharpe Ratio]))/_xlfn.STDEV.P(Table2[Sharpe Ratio])</f>
        <v>-0.74145031068490286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704</v>
      </c>
      <c r="AT680">
        <f>_xlfn.RANK.AVG(Table2[[#This Row],[6M Return vs Nifty Z-Score]],Table2[6M Return vs Nifty Z-Score])</f>
        <v>626</v>
      </c>
      <c r="AU680">
        <f>_xlfn.RANK.AVG(Table2[[#This Row],[Sharpe Ratio Z-Score]],Table2[Sharpe Ratio Z-Score])</f>
        <v>550.5</v>
      </c>
      <c r="AV680">
        <f>(Table2[[#This Row],[Rank 1Y]]+Table2[[#This Row],[Rank 6M]]+Table2[[#This Row],[Rank Sharpe]])/3</f>
        <v>626.83333333333337</v>
      </c>
    </row>
    <row r="681" spans="1:48" x14ac:dyDescent="0.3">
      <c r="A681" t="s">
        <v>55</v>
      </c>
      <c r="B681" t="s">
        <v>56</v>
      </c>
      <c r="C681" t="s">
        <v>3088</v>
      </c>
      <c r="D681" t="s">
        <v>57</v>
      </c>
      <c r="E681">
        <v>408707.16867917503</v>
      </c>
      <c r="F681">
        <v>6608.15</v>
      </c>
      <c r="G681">
        <v>-31.157845674206602</v>
      </c>
      <c r="H681">
        <f>(Table2[[#This Row],[1Y Return vs Nifty]]-AVERAGE(Table2[1Y Return vs Nifty]))/_xlfn.STDEV.P(Table2[1Y Return vs Nifty])</f>
        <v>-0.98216533996151922</v>
      </c>
      <c r="I681">
        <v>-4.6858174429509001</v>
      </c>
      <c r="J681">
        <f>(Table2[[#This Row],[1M Return vs Nifty]]-AVERAGE(Table2[1M Return vs Nifty]))/_xlfn.STDEV.P(Table2[1M Return vs Nifty])</f>
        <v>-0.41650948851325437</v>
      </c>
      <c r="K681">
        <v>-12.040215233554999</v>
      </c>
      <c r="L681">
        <f>(Table2[[#This Row],[6M Return vs Nifty]]-AVERAGE(Table2[6M Return vs Nifty]))/_xlfn.STDEV.P(Table2[6M Return vs Nifty])</f>
        <v>-0.6761405103697814</v>
      </c>
      <c r="M681">
        <v>-0.98647449513333296</v>
      </c>
      <c r="N681">
        <f>(Table2[[#This Row],[1W Return vs Nifty]]-AVERAGE(Table2[1W Return vs Nifty]))/_xlfn.STDEV.P(Table2[1W Return vs Nifty])</f>
        <v>-0.10300245375398466</v>
      </c>
      <c r="O681">
        <v>6750.52</v>
      </c>
      <c r="P681">
        <v>6868.6782532521402</v>
      </c>
      <c r="Q681">
        <v>6971.32261367511</v>
      </c>
      <c r="R681">
        <v>37.675255208967499</v>
      </c>
      <c r="S681" s="1">
        <f>(Table2[[#This Row],[Close Price]]-Table2[[#This Row],[20D EMA]])/Table2[[#This Row],[20D EMA]]</f>
        <v>-2.1090227123243956E-2</v>
      </c>
      <c r="T681" s="1">
        <f>(Table2[[#This Row],[Close Price]]-Table2[[#This Row],[50D EMA]])/Table2[[#This Row],[50D EMA]]</f>
        <v>-3.7929896210932165E-2</v>
      </c>
      <c r="U681" s="1">
        <f>(Table2[[#This Row],[Close Price]]-Table2[[#This Row],[200D EMA]])/Table2[[#This Row],[200D EMA]]</f>
        <v>-5.2095224077379869E-2</v>
      </c>
      <c r="V681">
        <v>0.757820982869858</v>
      </c>
      <c r="W681">
        <v>6571</v>
      </c>
      <c r="X681">
        <v>6644.95</v>
      </c>
      <c r="Y681">
        <v>6564.05</v>
      </c>
      <c r="Z681">
        <v>6645</v>
      </c>
      <c r="AA681">
        <v>6511.5</v>
      </c>
      <c r="AB681">
        <v>6844</v>
      </c>
      <c r="AC681" s="1">
        <f>(Table2[[#This Row],[Close Price]]/Table2[[#This Row],[Day Low]])-1</f>
        <v>5.6536295845379669E-3</v>
      </c>
      <c r="AD681" s="1">
        <f>(Table2[[#This Row],[Day High]]/Table2[[#This Row],[Close Price]])-1</f>
        <v>5.5688808516756172E-3</v>
      </c>
      <c r="AE681" s="1">
        <f>(Table2[[#This Row],[Close Price]]/Table2[[#This Row],[Current Week Low]])-1</f>
        <v>6.7184131747928255E-3</v>
      </c>
      <c r="AF681" s="1">
        <f>(Table2[[#This Row],[Current Week High]]/Table2[[#This Row],[Close Price]])-1</f>
        <v>5.5764472658763609E-3</v>
      </c>
      <c r="AG681" s="1">
        <f>(Table2[[#This Row],[Close Price]]/Table2[[#This Row],[Current Month Low]])-1</f>
        <v>1.4842970129770316E-2</v>
      </c>
      <c r="AH681" s="1">
        <f>(Table2[[#This Row],[Current Month High]]/Table2[[#This Row],[Close Price]])-1</f>
        <v>3.5690775784448014E-2</v>
      </c>
      <c r="AI681">
        <v>23.968130263386801</v>
      </c>
      <c r="AJ681">
        <v>6.7932059859723903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-0.09</v>
      </c>
      <c r="AM681" t="s">
        <v>3132</v>
      </c>
      <c r="AN681">
        <v>-0.6</v>
      </c>
      <c r="AO681" t="s">
        <v>3132</v>
      </c>
      <c r="AP681">
        <v>-6.4924131916176006E-2</v>
      </c>
      <c r="AQ681">
        <f>(Table2[[#This Row],[Sharpe Ratio]]-AVERAGE(Table2[Sharpe Ratio]))/_xlfn.STDEV.P(Table2[Sharpe Ratio])</f>
        <v>-1.4826892933002442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660</v>
      </c>
      <c r="AT681">
        <f>_xlfn.RANK.AVG(Table2[[#This Row],[6M Return vs Nifty Z-Score]],Table2[6M Return vs Nifty Z-Score])</f>
        <v>537</v>
      </c>
      <c r="AU681">
        <f>_xlfn.RANK.AVG(Table2[[#This Row],[Sharpe Ratio Z-Score]],Table2[Sharpe Ratio Z-Score])</f>
        <v>684</v>
      </c>
      <c r="AV681">
        <f>(Table2[[#This Row],[Rank 1Y]]+Table2[[#This Row],[Rank 6M]]+Table2[[#This Row],[Rank Sharpe]])/3</f>
        <v>627</v>
      </c>
    </row>
    <row r="682" spans="1:48" x14ac:dyDescent="0.3">
      <c r="A682" t="s">
        <v>1271</v>
      </c>
      <c r="B682" t="s">
        <v>1272</v>
      </c>
      <c r="C682" t="s">
        <v>3088</v>
      </c>
      <c r="D682" t="s">
        <v>24</v>
      </c>
      <c r="E682">
        <v>8804.4695132939996</v>
      </c>
      <c r="F682">
        <v>77.459999999999994</v>
      </c>
      <c r="G682">
        <v>-34.984830415322797</v>
      </c>
      <c r="H682">
        <f>(Table2[[#This Row],[1Y Return vs Nifty]]-AVERAGE(Table2[1Y Return vs Nifty]))/_xlfn.STDEV.P(Table2[1Y Return vs Nifty])</f>
        <v>-1.0397427080213932</v>
      </c>
      <c r="I682">
        <v>-13.4878903808409</v>
      </c>
      <c r="J682">
        <f>(Table2[[#This Row],[1M Return vs Nifty]]-AVERAGE(Table2[1M Return vs Nifty]))/_xlfn.STDEV.P(Table2[1M Return vs Nifty])</f>
        <v>-1.2569703597280932</v>
      </c>
      <c r="K682">
        <v>-36.468707607525197</v>
      </c>
      <c r="L682">
        <f>(Table2[[#This Row],[6M Return vs Nifty]]-AVERAGE(Table2[6M Return vs Nifty]))/_xlfn.STDEV.P(Table2[6M Return vs Nifty])</f>
        <v>-1.4716033957284598</v>
      </c>
      <c r="M682">
        <v>-2.4613603485259201</v>
      </c>
      <c r="N682">
        <f>(Table2[[#This Row],[1W Return vs Nifty]]-AVERAGE(Table2[1W Return vs Nifty]))/_xlfn.STDEV.P(Table2[1W Return vs Nifty])</f>
        <v>-0.38823000873963365</v>
      </c>
      <c r="O682">
        <v>83.69</v>
      </c>
      <c r="P682">
        <v>89.256781385299405</v>
      </c>
      <c r="Q682">
        <v>93.311340369785299</v>
      </c>
      <c r="R682">
        <v>13.0268585702075</v>
      </c>
      <c r="S682" s="1">
        <f>(Table2[[#This Row],[Close Price]]-Table2[[#This Row],[20D EMA]])/Table2[[#This Row],[20D EMA]]</f>
        <v>-7.4441390847174146E-2</v>
      </c>
      <c r="T682" s="1">
        <f>(Table2[[#This Row],[Close Price]]-Table2[[#This Row],[50D EMA]])/Table2[[#This Row],[50D EMA]]</f>
        <v>-0.13216677996012011</v>
      </c>
      <c r="U682" s="1">
        <f>(Table2[[#This Row],[Close Price]]-Table2[[#This Row],[200D EMA]])/Table2[[#This Row],[200D EMA]]</f>
        <v>-0.16987581902658053</v>
      </c>
      <c r="V682">
        <v>1.7520143729434401</v>
      </c>
      <c r="W682">
        <v>76.55</v>
      </c>
      <c r="X682">
        <v>78</v>
      </c>
      <c r="Y682">
        <v>77</v>
      </c>
      <c r="Z682">
        <v>79.45</v>
      </c>
      <c r="AA682">
        <v>77</v>
      </c>
      <c r="AB682">
        <v>82.36</v>
      </c>
      <c r="AC682" s="1">
        <f>(Table2[[#This Row],[Close Price]]/Table2[[#This Row],[Day Low]])-1</f>
        <v>1.1887655127367669E-2</v>
      </c>
      <c r="AD682" s="1">
        <f>(Table2[[#This Row],[Day High]]/Table2[[#This Row],[Close Price]])-1</f>
        <v>6.9713400464757047E-3</v>
      </c>
      <c r="AE682" s="1">
        <f>(Table2[[#This Row],[Close Price]]/Table2[[#This Row],[Current Week Low]])-1</f>
        <v>5.9740259740259649E-3</v>
      </c>
      <c r="AF682" s="1">
        <f>(Table2[[#This Row],[Current Week High]]/Table2[[#This Row],[Close Price]])-1</f>
        <v>2.5690679060160093E-2</v>
      </c>
      <c r="AG682" s="1">
        <f>(Table2[[#This Row],[Close Price]]/Table2[[#This Row],[Current Month Low]])-1</f>
        <v>5.9740259740259649E-3</v>
      </c>
      <c r="AH682" s="1">
        <f>(Table2[[#This Row],[Current Month High]]/Table2[[#This Row],[Close Price]])-1</f>
        <v>6.3258455977278638E-2</v>
      </c>
      <c r="AI682">
        <v>50.400206558223601</v>
      </c>
      <c r="AJ682">
        <v>0.59740259740259605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-0.22</v>
      </c>
      <c r="AM682" t="s">
        <v>3132</v>
      </c>
      <c r="AN682">
        <v>-12.59</v>
      </c>
      <c r="AO682" t="s">
        <v>3132</v>
      </c>
      <c r="AP682">
        <v>1.1855997303692E-2</v>
      </c>
      <c r="AQ682">
        <f>(Table2[[#This Row],[Sharpe Ratio]]-AVERAGE(Table2[Sharpe Ratio]))/_xlfn.STDEV.P(Table2[Sharpe Ratio])</f>
        <v>-0.60609035869316419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673</v>
      </c>
      <c r="AT682">
        <f>_xlfn.RANK.AVG(Table2[[#This Row],[6M Return vs Nifty Z-Score]],Table2[6M Return vs Nifty Z-Score])</f>
        <v>716</v>
      </c>
      <c r="AU682">
        <f>_xlfn.RANK.AVG(Table2[[#This Row],[Sharpe Ratio Z-Score]],Table2[Sharpe Ratio Z-Score])</f>
        <v>497</v>
      </c>
      <c r="AV682">
        <f>(Table2[[#This Row],[Rank 1Y]]+Table2[[#This Row],[Rank 6M]]+Table2[[#This Row],[Rank Sharpe]])/3</f>
        <v>628.66666666666663</v>
      </c>
    </row>
    <row r="683" spans="1:48" x14ac:dyDescent="0.3">
      <c r="A683" t="s">
        <v>1629</v>
      </c>
      <c r="B683" t="s">
        <v>1630</v>
      </c>
      <c r="C683" t="s">
        <v>3088</v>
      </c>
      <c r="D683" t="s">
        <v>419</v>
      </c>
      <c r="E683">
        <v>5295.37111155</v>
      </c>
      <c r="F683">
        <v>48.1</v>
      </c>
      <c r="G683">
        <v>-30.163878380418101</v>
      </c>
      <c r="H683">
        <f>(Table2[[#This Row],[1Y Return vs Nifty]]-AVERAGE(Table2[1Y Return vs Nifty]))/_xlfn.STDEV.P(Table2[1Y Return vs Nifty])</f>
        <v>-0.96721100264758331</v>
      </c>
      <c r="I683">
        <v>-3.5219694656739602</v>
      </c>
      <c r="J683">
        <f>(Table2[[#This Row],[1M Return vs Nifty]]-AVERAGE(Table2[1M Return vs Nifty]))/_xlfn.STDEV.P(Table2[1M Return vs Nifty])</f>
        <v>-0.30538013388894603</v>
      </c>
      <c r="K683">
        <v>-29.126954903493701</v>
      </c>
      <c r="L683">
        <f>(Table2[[#This Row],[6M Return vs Nifty]]-AVERAGE(Table2[6M Return vs Nifty]))/_xlfn.STDEV.P(Table2[6M Return vs Nifty])</f>
        <v>-1.2325345371131124</v>
      </c>
      <c r="M683">
        <v>-1.88482973628101</v>
      </c>
      <c r="N683">
        <f>(Table2[[#This Row],[1W Return vs Nifty]]-AVERAGE(Table2[1W Return vs Nifty]))/_xlfn.STDEV.P(Table2[1W Return vs Nifty])</f>
        <v>-0.27673499607357654</v>
      </c>
      <c r="O683">
        <v>49.56</v>
      </c>
      <c r="P683">
        <v>50.699549972656897</v>
      </c>
      <c r="Q683">
        <v>51.961517047706799</v>
      </c>
      <c r="R683">
        <v>32.802010783788901</v>
      </c>
      <c r="S683" s="1">
        <f>(Table2[[#This Row],[Close Price]]-Table2[[#This Row],[20D EMA]])/Table2[[#This Row],[20D EMA]]</f>
        <v>-2.9459241323648119E-2</v>
      </c>
      <c r="T683" s="1">
        <f>(Table2[[#This Row],[Close Price]]-Table2[[#This Row],[50D EMA]])/Table2[[#This Row],[50D EMA]]</f>
        <v>-5.1273630122138661E-2</v>
      </c>
      <c r="U683" s="1">
        <f>(Table2[[#This Row],[Close Price]]-Table2[[#This Row],[200D EMA]])/Table2[[#This Row],[200D EMA]]</f>
        <v>-7.4314940500321988E-2</v>
      </c>
      <c r="V683">
        <v>0.63267322436493401</v>
      </c>
      <c r="W683">
        <v>48.25</v>
      </c>
      <c r="X683">
        <v>48.65</v>
      </c>
      <c r="Y683">
        <v>48</v>
      </c>
      <c r="Z683">
        <v>48.85</v>
      </c>
      <c r="AA683">
        <v>47.75</v>
      </c>
      <c r="AB683">
        <v>51.1</v>
      </c>
      <c r="AC683" s="1">
        <f>(Table2[[#This Row],[Close Price]]/Table2[[#This Row],[Day Low]])-1</f>
        <v>-3.1088082901553626E-3</v>
      </c>
      <c r="AD683" s="1">
        <f>(Table2[[#This Row],[Day High]]/Table2[[#This Row],[Close Price]])-1</f>
        <v>1.1434511434511352E-2</v>
      </c>
      <c r="AE683" s="1">
        <f>(Table2[[#This Row],[Close Price]]/Table2[[#This Row],[Current Week Low]])-1</f>
        <v>2.083333333333437E-3</v>
      </c>
      <c r="AF683" s="1">
        <f>(Table2[[#This Row],[Current Week High]]/Table2[[#This Row],[Close Price]])-1</f>
        <v>1.5592515592515621E-2</v>
      </c>
      <c r="AG683" s="1">
        <f>(Table2[[#This Row],[Close Price]]/Table2[[#This Row],[Current Month Low]])-1</f>
        <v>7.3298429319372804E-3</v>
      </c>
      <c r="AH683" s="1">
        <f>(Table2[[#This Row],[Current Month High]]/Table2[[#This Row],[Close Price]])-1</f>
        <v>6.2370062370062263E-2</v>
      </c>
      <c r="AI683">
        <v>41.9958419958419</v>
      </c>
      <c r="AJ683">
        <v>7.2463768115942102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-0.13</v>
      </c>
      <c r="AM683" t="s">
        <v>3132</v>
      </c>
      <c r="AN683">
        <v>-3.36</v>
      </c>
      <c r="AO683" t="s">
        <v>3132</v>
      </c>
      <c r="AQ683">
        <f>(Table2[[#This Row],[Sharpe Ratio]]-AVERAGE(Table2[Sharpe Ratio]))/_xlfn.STDEV.P(Table2[Sharpe Ratio])</f>
        <v>-0.74145031068490286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655</v>
      </c>
      <c r="AT683">
        <f>_xlfn.RANK.AVG(Table2[[#This Row],[6M Return vs Nifty Z-Score]],Table2[6M Return vs Nifty Z-Score])</f>
        <v>689</v>
      </c>
      <c r="AU683">
        <f>_xlfn.RANK.AVG(Table2[[#This Row],[Sharpe Ratio Z-Score]],Table2[Sharpe Ratio Z-Score])</f>
        <v>550.5</v>
      </c>
      <c r="AV683">
        <f>(Table2[[#This Row],[Rank 1Y]]+Table2[[#This Row],[Rank 6M]]+Table2[[#This Row],[Rank Sharpe]])/3</f>
        <v>631.5</v>
      </c>
    </row>
    <row r="684" spans="1:48" x14ac:dyDescent="0.3">
      <c r="A684" t="s">
        <v>2372</v>
      </c>
      <c r="B684" t="s">
        <v>2373</v>
      </c>
      <c r="C684" t="s">
        <v>3093</v>
      </c>
      <c r="D684" t="s">
        <v>260</v>
      </c>
      <c r="E684">
        <v>2161.2584248200001</v>
      </c>
      <c r="F684">
        <v>482.85</v>
      </c>
      <c r="G684">
        <v>-41.306752609913701</v>
      </c>
      <c r="H684">
        <f>(Table2[[#This Row],[1Y Return vs Nifty]]-AVERAGE(Table2[1Y Return vs Nifty]))/_xlfn.STDEV.P(Table2[1Y Return vs Nifty])</f>
        <v>-1.1348566595177565</v>
      </c>
      <c r="I684">
        <v>-3.8121012380613601</v>
      </c>
      <c r="J684">
        <f>(Table2[[#This Row],[1M Return vs Nifty]]-AVERAGE(Table2[1M Return vs Nifty]))/_xlfn.STDEV.P(Table2[1M Return vs Nifty])</f>
        <v>-0.33308319928143448</v>
      </c>
      <c r="K684">
        <v>-21.3233849757748</v>
      </c>
      <c r="L684">
        <f>(Table2[[#This Row],[6M Return vs Nifty]]-AVERAGE(Table2[6M Return vs Nifty]))/_xlfn.STDEV.P(Table2[6M Return vs Nifty])</f>
        <v>-0.97842756416639698</v>
      </c>
      <c r="M684">
        <v>-3.2305526715966799</v>
      </c>
      <c r="N684">
        <f>(Table2[[#This Row],[1W Return vs Nifty]]-AVERAGE(Table2[1W Return vs Nifty]))/_xlfn.STDEV.P(Table2[1W Return vs Nifty])</f>
        <v>-0.53698378864642715</v>
      </c>
      <c r="O684">
        <v>501.23</v>
      </c>
      <c r="P684">
        <v>510.15122186892</v>
      </c>
      <c r="Q684">
        <v>537.00305682306805</v>
      </c>
      <c r="R684">
        <v>32.181653500117598</v>
      </c>
      <c r="S684" s="1">
        <f>(Table2[[#This Row],[Close Price]]-Table2[[#This Row],[20D EMA]])/Table2[[#This Row],[20D EMA]]</f>
        <v>-3.6669792310915141E-2</v>
      </c>
      <c r="T684" s="1">
        <f>(Table2[[#This Row],[Close Price]]-Table2[[#This Row],[50D EMA]])/Table2[[#This Row],[50D EMA]]</f>
        <v>-5.3515939389310825E-2</v>
      </c>
      <c r="U684" s="1">
        <f>(Table2[[#This Row],[Close Price]]-Table2[[#This Row],[200D EMA]])/Table2[[#This Row],[200D EMA]]</f>
        <v>-0.10084310719465867</v>
      </c>
      <c r="V684">
        <v>1.3872667712167599</v>
      </c>
      <c r="W684">
        <v>480</v>
      </c>
      <c r="X684">
        <v>487.7</v>
      </c>
      <c r="Y684">
        <v>480.95</v>
      </c>
      <c r="Z684">
        <v>490</v>
      </c>
      <c r="AA684">
        <v>480.95</v>
      </c>
      <c r="AB684">
        <v>521.95000000000005</v>
      </c>
      <c r="AC684" s="1">
        <f>(Table2[[#This Row],[Close Price]]/Table2[[#This Row],[Day Low]])-1</f>
        <v>5.937500000000151E-3</v>
      </c>
      <c r="AD684" s="1">
        <f>(Table2[[#This Row],[Day High]]/Table2[[#This Row],[Close Price]])-1</f>
        <v>1.0044527285906435E-2</v>
      </c>
      <c r="AE684" s="1">
        <f>(Table2[[#This Row],[Close Price]]/Table2[[#This Row],[Current Week Low]])-1</f>
        <v>3.950514606507971E-3</v>
      </c>
      <c r="AF684" s="1">
        <f>(Table2[[#This Row],[Current Week High]]/Table2[[#This Row],[Close Price]])-1</f>
        <v>1.480791135963555E-2</v>
      </c>
      <c r="AG684" s="1">
        <f>(Table2[[#This Row],[Close Price]]/Table2[[#This Row],[Current Month Low]])-1</f>
        <v>3.950514606507971E-3</v>
      </c>
      <c r="AH684" s="1">
        <f>(Table2[[#This Row],[Current Month High]]/Table2[[#This Row],[Close Price]])-1</f>
        <v>8.0977529253391412E-2</v>
      </c>
      <c r="AI684">
        <v>33.592212902557698</v>
      </c>
      <c r="AJ684">
        <v>6.3546255506607903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-0.12</v>
      </c>
      <c r="AM684" t="s">
        <v>3132</v>
      </c>
      <c r="AN684">
        <v>-1.43</v>
      </c>
      <c r="AO684" t="s">
        <v>3132</v>
      </c>
      <c r="AQ684">
        <f>(Table2[[#This Row],[Sharpe Ratio]]-AVERAGE(Table2[Sharpe Ratio]))/_xlfn.STDEV.P(Table2[Sharpe Ratio])</f>
        <v>-0.74145031068490286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698</v>
      </c>
      <c r="AT684">
        <f>_xlfn.RANK.AVG(Table2[[#This Row],[6M Return vs Nifty Z-Score]],Table2[6M Return vs Nifty Z-Score])</f>
        <v>650</v>
      </c>
      <c r="AU684">
        <f>_xlfn.RANK.AVG(Table2[[#This Row],[Sharpe Ratio Z-Score]],Table2[Sharpe Ratio Z-Score])</f>
        <v>550.5</v>
      </c>
      <c r="AV684">
        <f>(Table2[[#This Row],[Rank 1Y]]+Table2[[#This Row],[Rank 6M]]+Table2[[#This Row],[Rank Sharpe]])/3</f>
        <v>632.83333333333337</v>
      </c>
    </row>
    <row r="685" spans="1:48" x14ac:dyDescent="0.3">
      <c r="A685" t="s">
        <v>1201</v>
      </c>
      <c r="B685" t="s">
        <v>1202</v>
      </c>
      <c r="C685" t="s">
        <v>3089</v>
      </c>
      <c r="D685" t="s">
        <v>21</v>
      </c>
      <c r="E685">
        <v>9686.7007742999995</v>
      </c>
      <c r="F685">
        <v>1542.75</v>
      </c>
      <c r="G685">
        <v>-23.823820002802801</v>
      </c>
      <c r="H685">
        <f>(Table2[[#This Row],[1Y Return vs Nifty]]-AVERAGE(Table2[1Y Return vs Nifty]))/_xlfn.STDEV.P(Table2[1Y Return vs Nifty])</f>
        <v>-0.87182419046432524</v>
      </c>
      <c r="I685">
        <v>-9.2451151056317595</v>
      </c>
      <c r="J685">
        <f>(Table2[[#This Row],[1M Return vs Nifty]]-AVERAGE(Table2[1M Return vs Nifty]))/_xlfn.STDEV.P(Table2[1M Return vs Nifty])</f>
        <v>-0.85185140316717955</v>
      </c>
      <c r="K685">
        <v>-15.9461329904551</v>
      </c>
      <c r="L685">
        <f>(Table2[[#This Row],[6M Return vs Nifty]]-AVERAGE(Table2[6M Return vs Nifty]))/_xlfn.STDEV.P(Table2[6M Return vs Nifty])</f>
        <v>-0.80332857262564672</v>
      </c>
      <c r="M685">
        <v>-0.56352821605214998</v>
      </c>
      <c r="N685">
        <f>(Table2[[#This Row],[1W Return vs Nifty]]-AVERAGE(Table2[1W Return vs Nifty]))/_xlfn.STDEV.P(Table2[1W Return vs Nifty])</f>
        <v>-2.1209050694952988E-2</v>
      </c>
      <c r="O685">
        <v>1631.42</v>
      </c>
      <c r="P685">
        <v>1637.81814555394</v>
      </c>
      <c r="Q685">
        <v>1582.16289102264</v>
      </c>
      <c r="R685">
        <v>38.182699336980399</v>
      </c>
      <c r="S685" s="1">
        <f>(Table2[[#This Row],[Close Price]]-Table2[[#This Row],[20D EMA]])/Table2[[#This Row],[20D EMA]]</f>
        <v>-5.4351423912910271E-2</v>
      </c>
      <c r="T685" s="1">
        <f>(Table2[[#This Row],[Close Price]]-Table2[[#This Row],[50D EMA]])/Table2[[#This Row],[50D EMA]]</f>
        <v>-5.8045605253558966E-2</v>
      </c>
      <c r="U685" s="1">
        <f>(Table2[[#This Row],[Close Price]]-Table2[[#This Row],[200D EMA]])/Table2[[#This Row],[200D EMA]]</f>
        <v>-2.4910766929418533E-2</v>
      </c>
      <c r="V685">
        <v>0.67392805977494596</v>
      </c>
      <c r="W685">
        <v>1536.6</v>
      </c>
      <c r="X685">
        <v>1580</v>
      </c>
      <c r="Y685">
        <v>1539.1</v>
      </c>
      <c r="Z685">
        <v>1584</v>
      </c>
      <c r="AA685">
        <v>1491</v>
      </c>
      <c r="AB685">
        <v>1650.65</v>
      </c>
      <c r="AC685" s="1">
        <f>(Table2[[#This Row],[Close Price]]/Table2[[#This Row],[Day Low]])-1</f>
        <v>4.0023428348301415E-3</v>
      </c>
      <c r="AD685" s="1">
        <f>(Table2[[#This Row],[Day High]]/Table2[[#This Row],[Close Price]])-1</f>
        <v>2.4145195268189923E-2</v>
      </c>
      <c r="AE685" s="1">
        <f>(Table2[[#This Row],[Close Price]]/Table2[[#This Row],[Current Week Low]])-1</f>
        <v>2.3715158209343112E-3</v>
      </c>
      <c r="AF685" s="1">
        <f>(Table2[[#This Row],[Current Week High]]/Table2[[#This Row],[Close Price]])-1</f>
        <v>2.673796791443861E-2</v>
      </c>
      <c r="AG685" s="1">
        <f>(Table2[[#This Row],[Close Price]]/Table2[[#This Row],[Current Month Low]])-1</f>
        <v>3.4708249496981924E-2</v>
      </c>
      <c r="AH685" s="1">
        <f>(Table2[[#This Row],[Current Month High]]/Table2[[#This Row],[Close Price]])-1</f>
        <v>6.9940042132555558E-2</v>
      </c>
      <c r="AI685">
        <v>25.908280667638898</v>
      </c>
      <c r="AJ685">
        <v>11.305508459290699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-7.0000000000000007E-2</v>
      </c>
      <c r="AM685" t="s">
        <v>3132</v>
      </c>
      <c r="AN685">
        <v>-10.75</v>
      </c>
      <c r="AO685" t="s">
        <v>3132</v>
      </c>
      <c r="AP685">
        <v>-6.2823282467968006E-2</v>
      </c>
      <c r="AQ685">
        <f>(Table2[[#This Row],[Sharpe Ratio]]-AVERAGE(Table2[Sharpe Ratio]))/_xlfn.STDEV.P(Table2[Sharpe Ratio])</f>
        <v>-1.4587038896967237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629</v>
      </c>
      <c r="AT685">
        <f>_xlfn.RANK.AVG(Table2[[#This Row],[6M Return vs Nifty Z-Score]],Table2[6M Return vs Nifty Z-Score])</f>
        <v>597</v>
      </c>
      <c r="AU685">
        <f>_xlfn.RANK.AVG(Table2[[#This Row],[Sharpe Ratio Z-Score]],Table2[Sharpe Ratio Z-Score])</f>
        <v>680</v>
      </c>
      <c r="AV685">
        <f>(Table2[[#This Row],[Rank 1Y]]+Table2[[#This Row],[Rank 6M]]+Table2[[#This Row],[Rank Sharpe]])/3</f>
        <v>635.33333333333337</v>
      </c>
    </row>
    <row r="686" spans="1:48" x14ac:dyDescent="0.3">
      <c r="A686" t="s">
        <v>2119</v>
      </c>
      <c r="B686" t="s">
        <v>2120</v>
      </c>
      <c r="C686" t="s">
        <v>3104</v>
      </c>
      <c r="D686" t="s">
        <v>1866</v>
      </c>
      <c r="E686">
        <v>2758.2017186919902</v>
      </c>
      <c r="F686">
        <v>14.98</v>
      </c>
      <c r="G686">
        <v>-46.057932672098602</v>
      </c>
      <c r="H686">
        <f>(Table2[[#This Row],[1Y Return vs Nifty]]-AVERAGE(Table2[1Y Return vs Nifty]))/_xlfn.STDEV.P(Table2[1Y Return vs Nifty])</f>
        <v>-1.2063386385860524</v>
      </c>
      <c r="I686">
        <v>-0.55178038634506998</v>
      </c>
      <c r="J686">
        <f>(Table2[[#This Row],[1M Return vs Nifty]]-AVERAGE(Table2[1M Return vs Nifty]))/_xlfn.STDEV.P(Table2[1M Return vs Nifty])</f>
        <v>-2.1773338205658965E-2</v>
      </c>
      <c r="K686">
        <v>-36.3998026558262</v>
      </c>
      <c r="L686">
        <f>(Table2[[#This Row],[6M Return vs Nifty]]-AVERAGE(Table2[6M Return vs Nifty]))/_xlfn.STDEV.P(Table2[6M Return vs Nifty])</f>
        <v>-1.4693596497430388</v>
      </c>
      <c r="M686">
        <v>-4.5597183652676998</v>
      </c>
      <c r="N686">
        <f>(Table2[[#This Row],[1W Return vs Nifty]]-AVERAGE(Table2[1W Return vs Nifty]))/_xlfn.STDEV.P(Table2[1W Return vs Nifty])</f>
        <v>-0.7940305832200788</v>
      </c>
      <c r="O686">
        <v>15.36</v>
      </c>
      <c r="P686">
        <v>15.704970149486099</v>
      </c>
      <c r="Q686">
        <v>17.187614642459302</v>
      </c>
      <c r="R686">
        <v>36.896736515622401</v>
      </c>
      <c r="S686" s="1">
        <f>(Table2[[#This Row],[Close Price]]-Table2[[#This Row],[20D EMA]])/Table2[[#This Row],[20D EMA]]</f>
        <v>-2.473958333333327E-2</v>
      </c>
      <c r="T686" s="1">
        <f>(Table2[[#This Row],[Close Price]]-Table2[[#This Row],[50D EMA]])/Table2[[#This Row],[50D EMA]]</f>
        <v>-4.6161829190730523E-2</v>
      </c>
      <c r="U686" s="1">
        <f>(Table2[[#This Row],[Close Price]]-Table2[[#This Row],[200D EMA]])/Table2[[#This Row],[200D EMA]]</f>
        <v>-0.12844217702005817</v>
      </c>
      <c r="V686">
        <v>0.84005090476768696</v>
      </c>
      <c r="W686">
        <v>14.86</v>
      </c>
      <c r="X686">
        <v>15.14</v>
      </c>
      <c r="Y686">
        <v>14.71</v>
      </c>
      <c r="Z686">
        <v>15.05</v>
      </c>
      <c r="AA686">
        <v>14.71</v>
      </c>
      <c r="AB686">
        <v>16.579999999999998</v>
      </c>
      <c r="AC686" s="1">
        <f>(Table2[[#This Row],[Close Price]]/Table2[[#This Row],[Day Low]])-1</f>
        <v>8.0753701211306872E-3</v>
      </c>
      <c r="AD686" s="1">
        <f>(Table2[[#This Row],[Day High]]/Table2[[#This Row],[Close Price]])-1</f>
        <v>1.0680907877169465E-2</v>
      </c>
      <c r="AE686" s="1">
        <f>(Table2[[#This Row],[Close Price]]/Table2[[#This Row],[Current Week Low]])-1</f>
        <v>1.8354860639021142E-2</v>
      </c>
      <c r="AF686" s="1">
        <f>(Table2[[#This Row],[Current Week High]]/Table2[[#This Row],[Close Price]])-1</f>
        <v>4.6728971962617383E-3</v>
      </c>
      <c r="AG686" s="1">
        <f>(Table2[[#This Row],[Close Price]]/Table2[[#This Row],[Current Month Low]])-1</f>
        <v>1.8354860639021142E-2</v>
      </c>
      <c r="AH686" s="1">
        <f>(Table2[[#This Row],[Current Month High]]/Table2[[#This Row],[Close Price]])-1</f>
        <v>0.10680907877169554</v>
      </c>
      <c r="AI686">
        <v>73.898531375166797</v>
      </c>
      <c r="AJ686">
        <v>16.5758754863813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-0.19</v>
      </c>
      <c r="AM686" t="s">
        <v>3132</v>
      </c>
      <c r="AN686">
        <v>-4.53</v>
      </c>
      <c r="AO686" t="s">
        <v>3132</v>
      </c>
      <c r="AP686">
        <v>1.8932836610040998E-2</v>
      </c>
      <c r="AQ686">
        <f>(Table2[[#This Row],[Sharpe Ratio]]-AVERAGE(Table2[Sharpe Ratio]))/_xlfn.STDEV.P(Table2[Sharpe Ratio])</f>
        <v>-0.52529406596270378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714</v>
      </c>
      <c r="AT686">
        <f>_xlfn.RANK.AVG(Table2[[#This Row],[6M Return vs Nifty Z-Score]],Table2[6M Return vs Nifty Z-Score])</f>
        <v>715</v>
      </c>
      <c r="AU686">
        <f>_xlfn.RANK.AVG(Table2[[#This Row],[Sharpe Ratio Z-Score]],Table2[Sharpe Ratio Z-Score])</f>
        <v>477</v>
      </c>
      <c r="AV686">
        <f>(Table2[[#This Row],[Rank 1Y]]+Table2[[#This Row],[Rank 6M]]+Table2[[#This Row],[Rank Sharpe]])/3</f>
        <v>635.33333333333337</v>
      </c>
    </row>
    <row r="687" spans="1:48" x14ac:dyDescent="0.3">
      <c r="A687" t="s">
        <v>955</v>
      </c>
      <c r="B687" t="s">
        <v>956</v>
      </c>
      <c r="C687" t="s">
        <v>3088</v>
      </c>
      <c r="D687" t="s">
        <v>557</v>
      </c>
      <c r="E687">
        <v>15271.099300604999</v>
      </c>
      <c r="F687">
        <v>306.05</v>
      </c>
      <c r="G687">
        <v>-11.3108592809574</v>
      </c>
      <c r="H687">
        <f>(Table2[[#This Row],[1Y Return vs Nifty]]-AVERAGE(Table2[1Y Return vs Nifty]))/_xlfn.STDEV.P(Table2[1Y Return vs Nifty])</f>
        <v>-0.68356544533269259</v>
      </c>
      <c r="I687">
        <v>-6.4763648892501404</v>
      </c>
      <c r="J687">
        <f>(Table2[[#This Row],[1M Return vs Nifty]]-AVERAGE(Table2[1M Return vs Nifty]))/_xlfn.STDEV.P(Table2[1M Return vs Nifty])</f>
        <v>-0.58747888143774762</v>
      </c>
      <c r="K687">
        <v>-25.2908628182578</v>
      </c>
      <c r="L687">
        <f>(Table2[[#This Row],[6M Return vs Nifty]]-AVERAGE(Table2[6M Return vs Nifty]))/_xlfn.STDEV.P(Table2[6M Return vs Nifty])</f>
        <v>-1.1076202021672998</v>
      </c>
      <c r="M687">
        <v>-2.17289881006438</v>
      </c>
      <c r="N687">
        <f>(Table2[[#This Row],[1W Return vs Nifty]]-AVERAGE(Table2[1W Return vs Nifty]))/_xlfn.STDEV.P(Table2[1W Return vs Nifty])</f>
        <v>-0.33244455311706678</v>
      </c>
      <c r="O687">
        <v>316.18</v>
      </c>
      <c r="P687">
        <v>321.37622112667299</v>
      </c>
      <c r="Q687">
        <v>318.49318740717399</v>
      </c>
      <c r="R687">
        <v>20.8904482583076</v>
      </c>
      <c r="S687" s="1">
        <f>(Table2[[#This Row],[Close Price]]-Table2[[#This Row],[20D EMA]])/Table2[[#This Row],[20D EMA]]</f>
        <v>-3.2038712126004162E-2</v>
      </c>
      <c r="T687" s="1">
        <f>(Table2[[#This Row],[Close Price]]-Table2[[#This Row],[50D EMA]])/Table2[[#This Row],[50D EMA]]</f>
        <v>-4.7689343887804395E-2</v>
      </c>
      <c r="U687" s="1">
        <f>(Table2[[#This Row],[Close Price]]-Table2[[#This Row],[200D EMA]])/Table2[[#This Row],[200D EMA]]</f>
        <v>-3.9068927999599969E-2</v>
      </c>
      <c r="V687">
        <v>0.46743173665978999</v>
      </c>
      <c r="W687">
        <v>307.7</v>
      </c>
      <c r="X687">
        <v>310.64999999999998</v>
      </c>
      <c r="Y687">
        <v>304.14999999999998</v>
      </c>
      <c r="Z687">
        <v>309.7</v>
      </c>
      <c r="AA687">
        <v>304.14999999999998</v>
      </c>
      <c r="AB687">
        <v>323.5</v>
      </c>
      <c r="AC687" s="1">
        <f>(Table2[[#This Row],[Close Price]]/Table2[[#This Row],[Day Low]])-1</f>
        <v>-5.3623659408513769E-3</v>
      </c>
      <c r="AD687" s="1">
        <f>(Table2[[#This Row],[Day High]]/Table2[[#This Row],[Close Price]])-1</f>
        <v>1.5030223819637145E-2</v>
      </c>
      <c r="AE687" s="1">
        <f>(Table2[[#This Row],[Close Price]]/Table2[[#This Row],[Current Week Low]])-1</f>
        <v>6.2469176393227244E-3</v>
      </c>
      <c r="AF687" s="1">
        <f>(Table2[[#This Row],[Current Week High]]/Table2[[#This Row],[Close Price]])-1</f>
        <v>1.1926155856885945E-2</v>
      </c>
      <c r="AG687" s="1">
        <f>(Table2[[#This Row],[Close Price]]/Table2[[#This Row],[Current Month Low]])-1</f>
        <v>6.2469176393227244E-3</v>
      </c>
      <c r="AH687" s="1">
        <f>(Table2[[#This Row],[Current Month High]]/Table2[[#This Row],[Close Price]])-1</f>
        <v>5.7016827315798047E-2</v>
      </c>
      <c r="AI687">
        <v>28.083646462996199</v>
      </c>
      <c r="AJ687">
        <v>19.085603112840399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-0.06</v>
      </c>
      <c r="AM687" t="s">
        <v>3132</v>
      </c>
      <c r="AN687">
        <v>-4.6900000000000004</v>
      </c>
      <c r="AO687" t="s">
        <v>3132</v>
      </c>
      <c r="AP687">
        <v>-5.1892236918752999E-2</v>
      </c>
      <c r="AQ687">
        <f>(Table2[[#This Row],[Sharpe Ratio]]-AVERAGE(Table2[Sharpe Ratio]))/_xlfn.STDEV.P(Table2[Sharpe Ratio])</f>
        <v>-1.3339041142868144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575</v>
      </c>
      <c r="AT687">
        <f>_xlfn.RANK.AVG(Table2[[#This Row],[6M Return vs Nifty Z-Score]],Table2[6M Return vs Nifty Z-Score])</f>
        <v>672</v>
      </c>
      <c r="AU687">
        <f>_xlfn.RANK.AVG(Table2[[#This Row],[Sharpe Ratio Z-Score]],Table2[Sharpe Ratio Z-Score])</f>
        <v>660</v>
      </c>
      <c r="AV687">
        <f>(Table2[[#This Row],[Rank 1Y]]+Table2[[#This Row],[Rank 6M]]+Table2[[#This Row],[Rank Sharpe]])/3</f>
        <v>635.66666666666663</v>
      </c>
    </row>
    <row r="688" spans="1:48" x14ac:dyDescent="0.3">
      <c r="A688" t="s">
        <v>1650</v>
      </c>
      <c r="B688" t="s">
        <v>1651</v>
      </c>
      <c r="C688" t="s">
        <v>3088</v>
      </c>
      <c r="D688" t="s">
        <v>419</v>
      </c>
      <c r="E688">
        <v>5051.66201568</v>
      </c>
      <c r="F688">
        <v>278.39999999999998</v>
      </c>
      <c r="G688">
        <v>-26.318792121009899</v>
      </c>
      <c r="H688">
        <f>(Table2[[#This Row],[1Y Return vs Nifty]]-AVERAGE(Table2[1Y Return vs Nifty]))/_xlfn.STDEV.P(Table2[1Y Return vs Nifty])</f>
        <v>-0.90936129543517896</v>
      </c>
      <c r="I688">
        <v>-4.4088070679854701</v>
      </c>
      <c r="J688">
        <f>(Table2[[#This Row],[1M Return vs Nifty]]-AVERAGE(Table2[1M Return vs Nifty]))/_xlfn.STDEV.P(Table2[1M Return vs Nifty])</f>
        <v>-0.39005931220571688</v>
      </c>
      <c r="K688">
        <v>-28.4488373582194</v>
      </c>
      <c r="L688">
        <f>(Table2[[#This Row],[6M Return vs Nifty]]-AVERAGE(Table2[6M Return vs Nifty]))/_xlfn.STDEV.P(Table2[6M Return vs Nifty])</f>
        <v>-1.210453054108823</v>
      </c>
      <c r="M688">
        <v>-2.0885533309820601</v>
      </c>
      <c r="N688">
        <f>(Table2[[#This Row],[1W Return vs Nifty]]-AVERAGE(Table2[1W Return vs Nifty]))/_xlfn.STDEV.P(Table2[1W Return vs Nifty])</f>
        <v>-0.31613301638532243</v>
      </c>
      <c r="O688">
        <v>286.14</v>
      </c>
      <c r="P688">
        <v>291.09514319979098</v>
      </c>
      <c r="Q688">
        <v>293.47427895284</v>
      </c>
      <c r="R688">
        <v>36.703455224266797</v>
      </c>
      <c r="S688" s="1">
        <f>(Table2[[#This Row],[Close Price]]-Table2[[#This Row],[20D EMA]])/Table2[[#This Row],[20D EMA]]</f>
        <v>-2.7049695953030018E-2</v>
      </c>
      <c r="T688" s="1">
        <f>(Table2[[#This Row],[Close Price]]-Table2[[#This Row],[50D EMA]])/Table2[[#This Row],[50D EMA]]</f>
        <v>-4.3611662703275635E-2</v>
      </c>
      <c r="U688" s="1">
        <f>(Table2[[#This Row],[Close Price]]-Table2[[#This Row],[200D EMA]])/Table2[[#This Row],[200D EMA]]</f>
        <v>-5.136490668493094E-2</v>
      </c>
      <c r="V688">
        <v>0.95061092304601003</v>
      </c>
      <c r="W688">
        <v>276.10000000000002</v>
      </c>
      <c r="X688">
        <v>282.89999999999998</v>
      </c>
      <c r="Y688">
        <v>276.10000000000002</v>
      </c>
      <c r="Z688">
        <v>283</v>
      </c>
      <c r="AA688">
        <v>271.39999999999998</v>
      </c>
      <c r="AB688">
        <v>294.2</v>
      </c>
      <c r="AC688" s="1">
        <f>(Table2[[#This Row],[Close Price]]/Table2[[#This Row],[Day Low]])-1</f>
        <v>8.3303151032232403E-3</v>
      </c>
      <c r="AD688" s="1">
        <f>(Table2[[#This Row],[Day High]]/Table2[[#This Row],[Close Price]])-1</f>
        <v>1.6163793103448176E-2</v>
      </c>
      <c r="AE688" s="1">
        <f>(Table2[[#This Row],[Close Price]]/Table2[[#This Row],[Current Week Low]])-1</f>
        <v>8.3303151032232403E-3</v>
      </c>
      <c r="AF688" s="1">
        <f>(Table2[[#This Row],[Current Week High]]/Table2[[#This Row],[Close Price]])-1</f>
        <v>1.6522988505747183E-2</v>
      </c>
      <c r="AG688" s="1">
        <f>(Table2[[#This Row],[Close Price]]/Table2[[#This Row],[Current Month Low]])-1</f>
        <v>2.5792188651436954E-2</v>
      </c>
      <c r="AH688" s="1">
        <f>(Table2[[#This Row],[Current Month High]]/Table2[[#This Row],[Close Price]])-1</f>
        <v>5.6752873563218342E-2</v>
      </c>
      <c r="AI688">
        <v>39.349856321838999</v>
      </c>
      <c r="AJ688">
        <v>5.01037279185263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</v>
      </c>
      <c r="AM688" t="s">
        <v>3132</v>
      </c>
      <c r="AN688">
        <v>-4.12</v>
      </c>
      <c r="AO688" t="s">
        <v>3132</v>
      </c>
      <c r="AP688">
        <v>-4.59158712478E-3</v>
      </c>
      <c r="AQ688">
        <f>(Table2[[#This Row],[Sharpe Ratio]]-AVERAGE(Table2[Sharpe Ratio]))/_xlfn.STDEV.P(Table2[Sharpe Ratio])</f>
        <v>-0.79387247280723761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635</v>
      </c>
      <c r="AT688">
        <f>_xlfn.RANK.AVG(Table2[[#This Row],[6M Return vs Nifty Z-Score]],Table2[6M Return vs Nifty Z-Score])</f>
        <v>688</v>
      </c>
      <c r="AU688">
        <f>_xlfn.RANK.AVG(Table2[[#This Row],[Sharpe Ratio Z-Score]],Table2[Sharpe Ratio Z-Score])</f>
        <v>586</v>
      </c>
      <c r="AV688">
        <f>(Table2[[#This Row],[Rank 1Y]]+Table2[[#This Row],[Rank 6M]]+Table2[[#This Row],[Rank Sharpe]])/3</f>
        <v>636.33333333333337</v>
      </c>
    </row>
    <row r="689" spans="1:48" x14ac:dyDescent="0.3">
      <c r="A689" t="s">
        <v>898</v>
      </c>
      <c r="B689" t="s">
        <v>899</v>
      </c>
      <c r="C689" t="s">
        <v>3096</v>
      </c>
      <c r="D689" t="s">
        <v>127</v>
      </c>
      <c r="E689">
        <v>16521.965492759999</v>
      </c>
      <c r="F689">
        <v>2757.3</v>
      </c>
      <c r="G689">
        <v>-38.630089832796202</v>
      </c>
      <c r="H689">
        <f>(Table2[[#This Row],[1Y Return vs Nifty]]-AVERAGE(Table2[1Y Return vs Nifty]))/_xlfn.STDEV.P(Table2[1Y Return vs Nifty])</f>
        <v>-1.0945860004177912</v>
      </c>
      <c r="I689">
        <v>0.83525545157974601</v>
      </c>
      <c r="J689">
        <f>(Table2[[#This Row],[1M Return vs Nifty]]-AVERAGE(Table2[1M Return vs Nifty]))/_xlfn.STDEV.P(Table2[1M Return vs Nifty])</f>
        <v>0.11066698090716404</v>
      </c>
      <c r="K689">
        <v>-12.103409875693201</v>
      </c>
      <c r="L689">
        <f>(Table2[[#This Row],[6M Return vs Nifty]]-AVERAGE(Table2[6M Return vs Nifty]))/_xlfn.STDEV.P(Table2[6M Return vs Nifty])</f>
        <v>-0.67819831203862391</v>
      </c>
      <c r="M689">
        <v>0.95351604935518197</v>
      </c>
      <c r="N689">
        <f>(Table2[[#This Row],[1W Return vs Nifty]]-AVERAGE(Table2[1W Return vs Nifty]))/_xlfn.STDEV.P(Table2[1W Return vs Nifty])</f>
        <v>0.27217150186225958</v>
      </c>
      <c r="O689">
        <v>2815.64</v>
      </c>
      <c r="P689">
        <v>2761.8514056878998</v>
      </c>
      <c r="Q689">
        <v>2696.43325893981</v>
      </c>
      <c r="R689">
        <v>42.3815369180925</v>
      </c>
      <c r="S689" s="1">
        <f>(Table2[[#This Row],[Close Price]]-Table2[[#This Row],[20D EMA]])/Table2[[#This Row],[20D EMA]]</f>
        <v>-2.0719978406330247E-2</v>
      </c>
      <c r="T689" s="1">
        <f>(Table2[[#This Row],[Close Price]]-Table2[[#This Row],[50D EMA]])/Table2[[#This Row],[50D EMA]]</f>
        <v>-1.647954585292409E-3</v>
      </c>
      <c r="U689" s="1">
        <f>(Table2[[#This Row],[Close Price]]-Table2[[#This Row],[200D EMA]])/Table2[[#This Row],[200D EMA]]</f>
        <v>2.2573056780987009E-2</v>
      </c>
      <c r="V689">
        <v>1.7970709593527501</v>
      </c>
      <c r="W689">
        <v>2721.6</v>
      </c>
      <c r="X689">
        <v>2757.3</v>
      </c>
      <c r="Y689">
        <v>2714</v>
      </c>
      <c r="Z689">
        <v>2821.3</v>
      </c>
      <c r="AA689">
        <v>2626.25</v>
      </c>
      <c r="AB689">
        <v>2957.6</v>
      </c>
      <c r="AC689" s="1">
        <f>(Table2[[#This Row],[Close Price]]/Table2[[#This Row],[Day Low]])-1</f>
        <v>1.3117283950617287E-2</v>
      </c>
      <c r="AD689" s="1">
        <f>(Table2[[#This Row],[Day High]]/Table2[[#This Row],[Close Price]])-1</f>
        <v>0</v>
      </c>
      <c r="AE689" s="1">
        <f>(Table2[[#This Row],[Close Price]]/Table2[[#This Row],[Current Week Low]])-1</f>
        <v>1.5954310980103248E-2</v>
      </c>
      <c r="AF689" s="1">
        <f>(Table2[[#This Row],[Current Week High]]/Table2[[#This Row],[Close Price]])-1</f>
        <v>2.3211112320023153E-2</v>
      </c>
      <c r="AG689" s="1">
        <f>(Table2[[#This Row],[Close Price]]/Table2[[#This Row],[Current Month Low]])-1</f>
        <v>4.9900047596382668E-2</v>
      </c>
      <c r="AH689" s="1">
        <f>(Table2[[#This Row],[Current Month High]]/Table2[[#This Row],[Close Price]])-1</f>
        <v>7.2643528089072484E-2</v>
      </c>
      <c r="AI689">
        <v>19.392158996119299</v>
      </c>
      <c r="AJ689">
        <v>23.6457399103139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-7.0000000000000007E-2</v>
      </c>
      <c r="AM689" t="s">
        <v>3132</v>
      </c>
      <c r="AN689">
        <v>-7.85</v>
      </c>
      <c r="AO689" t="s">
        <v>3132</v>
      </c>
      <c r="AP689">
        <v>-7.0519769616882E-2</v>
      </c>
      <c r="AQ689">
        <f>(Table2[[#This Row],[Sharpe Ratio]]-AVERAGE(Table2[Sharpe Ratio]))/_xlfn.STDEV.P(Table2[Sharpe Ratio])</f>
        <v>-1.5465747034542143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-2.9365205331412056</v>
      </c>
      <c r="AS689">
        <f>_xlfn.RANK.AVG(Table2[[#This Row],[1Y Return vs Nifty Z-Score]],Table2[1Y Return vs Nifty Z-Score])</f>
        <v>687</v>
      </c>
      <c r="AT689">
        <f>_xlfn.RANK.AVG(Table2[[#This Row],[6M Return vs Nifty Z-Score]],Table2[6M Return vs Nifty Z-Score])</f>
        <v>540</v>
      </c>
      <c r="AU689">
        <f>_xlfn.RANK.AVG(Table2[[#This Row],[Sharpe Ratio Z-Score]],Table2[Sharpe Ratio Z-Score])</f>
        <v>692</v>
      </c>
      <c r="AV689">
        <f>(Table2[[#This Row],[Rank 1Y]]+Table2[[#This Row],[Rank 6M]]+Table2[[#This Row],[Rank Sharpe]])/3</f>
        <v>639.66666666666663</v>
      </c>
    </row>
    <row r="690" spans="1:48" x14ac:dyDescent="0.3">
      <c r="A690" t="s">
        <v>1695</v>
      </c>
      <c r="B690" t="s">
        <v>1696</v>
      </c>
      <c r="C690" t="s">
        <v>3092</v>
      </c>
      <c r="D690" t="s">
        <v>54</v>
      </c>
      <c r="E690">
        <v>4690.5236999999997</v>
      </c>
      <c r="F690">
        <v>510.2</v>
      </c>
      <c r="G690">
        <v>-34.510036996766701</v>
      </c>
      <c r="H690">
        <f>(Table2[[#This Row],[1Y Return vs Nifty]]-AVERAGE(Table2[1Y Return vs Nifty]))/_xlfn.STDEV.P(Table2[1Y Return vs Nifty])</f>
        <v>-1.0325993935683975</v>
      </c>
      <c r="I690">
        <v>-4.3999761019707302</v>
      </c>
      <c r="J690">
        <f>(Table2[[#This Row],[1M Return vs Nifty]]-AVERAGE(Table2[1M Return vs Nifty]))/_xlfn.STDEV.P(Table2[1M Return vs Nifty])</f>
        <v>-0.38921609249567934</v>
      </c>
      <c r="K690">
        <v>-15.4714540994141</v>
      </c>
      <c r="L690">
        <f>(Table2[[#This Row],[6M Return vs Nifty]]-AVERAGE(Table2[6M Return vs Nifty]))/_xlfn.STDEV.P(Table2[6M Return vs Nifty])</f>
        <v>-0.7878716449321197</v>
      </c>
      <c r="M690">
        <v>-0.43859305908054302</v>
      </c>
      <c r="N690">
        <f>(Table2[[#This Row],[1W Return vs Nifty]]-AVERAGE(Table2[1W Return vs Nifty]))/_xlfn.STDEV.P(Table2[1W Return vs Nifty])</f>
        <v>2.9521067754986275E-3</v>
      </c>
      <c r="O690">
        <v>514.73</v>
      </c>
      <c r="P690">
        <v>513.79131905269696</v>
      </c>
      <c r="Q690">
        <v>503.07929517861402</v>
      </c>
      <c r="R690">
        <v>46.576492583531099</v>
      </c>
      <c r="S690" s="1">
        <f>(Table2[[#This Row],[Close Price]]-Table2[[#This Row],[20D EMA]])/Table2[[#This Row],[20D EMA]]</f>
        <v>-8.8007304800575628E-3</v>
      </c>
      <c r="T690" s="1">
        <f>(Table2[[#This Row],[Close Price]]-Table2[[#This Row],[50D EMA]])/Table2[[#This Row],[50D EMA]]</f>
        <v>-6.9898398815271363E-3</v>
      </c>
      <c r="U690" s="1">
        <f>(Table2[[#This Row],[Close Price]]-Table2[[#This Row],[200D EMA]])/Table2[[#This Row],[200D EMA]]</f>
        <v>1.4154239479996538E-2</v>
      </c>
      <c r="V690">
        <v>0.85609241197264097</v>
      </c>
      <c r="W690">
        <v>505.05</v>
      </c>
      <c r="X690">
        <v>512.35</v>
      </c>
      <c r="Y690">
        <v>507.1</v>
      </c>
      <c r="Z690">
        <v>515.04999999999995</v>
      </c>
      <c r="AA690">
        <v>494.5</v>
      </c>
      <c r="AB690">
        <v>527.20000000000005</v>
      </c>
      <c r="AC690" s="1">
        <f>(Table2[[#This Row],[Close Price]]/Table2[[#This Row],[Day Low]])-1</f>
        <v>1.0197010197010137E-2</v>
      </c>
      <c r="AD690" s="1">
        <f>(Table2[[#This Row],[Day High]]/Table2[[#This Row],[Close Price]])-1</f>
        <v>4.2140337122698046E-3</v>
      </c>
      <c r="AE690" s="1">
        <f>(Table2[[#This Row],[Close Price]]/Table2[[#This Row],[Current Week Low]])-1</f>
        <v>6.113192664168654E-3</v>
      </c>
      <c r="AF690" s="1">
        <f>(Table2[[#This Row],[Current Week High]]/Table2[[#This Row],[Close Price]])-1</f>
        <v>9.506076048608314E-3</v>
      </c>
      <c r="AG690" s="1">
        <f>(Table2[[#This Row],[Close Price]]/Table2[[#This Row],[Current Month Low]])-1</f>
        <v>3.1749241658240557E-2</v>
      </c>
      <c r="AH690" s="1">
        <f>(Table2[[#This Row],[Current Month High]]/Table2[[#This Row],[Close Price]])-1</f>
        <v>3.3320266562132606E-2</v>
      </c>
      <c r="AI690">
        <v>22.500980007839999</v>
      </c>
      <c r="AJ690">
        <v>18.3621389629973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-0.1</v>
      </c>
      <c r="AM690" t="s">
        <v>3132</v>
      </c>
      <c r="AN690">
        <v>-2.93</v>
      </c>
      <c r="AO690" t="s">
        <v>3132</v>
      </c>
      <c r="AP690">
        <v>-5.0559627534560003E-2</v>
      </c>
      <c r="AQ690">
        <f>(Table2[[#This Row],[Sharpe Ratio]]-AVERAGE(Table2[Sharpe Ratio]))/_xlfn.STDEV.P(Table2[Sharpe Ratio])</f>
        <v>-1.3186897094883305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-3.5254247337090283</v>
      </c>
      <c r="AS690">
        <f>_xlfn.RANK.AVG(Table2[[#This Row],[1Y Return vs Nifty Z-Score]],Table2[1Y Return vs Nifty Z-Score])</f>
        <v>671</v>
      </c>
      <c r="AT690">
        <f>_xlfn.RANK.AVG(Table2[[#This Row],[6M Return vs Nifty Z-Score]],Table2[6M Return vs Nifty Z-Score])</f>
        <v>590</v>
      </c>
      <c r="AU690">
        <f>_xlfn.RANK.AVG(Table2[[#This Row],[Sharpe Ratio Z-Score]],Table2[Sharpe Ratio Z-Score])</f>
        <v>658</v>
      </c>
      <c r="AV690">
        <f>(Table2[[#This Row],[Rank 1Y]]+Table2[[#This Row],[Rank 6M]]+Table2[[#This Row],[Rank Sharpe]])/3</f>
        <v>639.66666666666663</v>
      </c>
    </row>
    <row r="691" spans="1:48" x14ac:dyDescent="0.3">
      <c r="A691" t="s">
        <v>1573</v>
      </c>
      <c r="B691" t="s">
        <v>1574</v>
      </c>
      <c r="C691" t="s">
        <v>3099</v>
      </c>
      <c r="D691" t="s">
        <v>260</v>
      </c>
      <c r="E691">
        <v>5962.2270468799998</v>
      </c>
      <c r="F691">
        <v>1340.6</v>
      </c>
      <c r="G691">
        <v>-37.270429813927102</v>
      </c>
      <c r="H691">
        <f>(Table2[[#This Row],[1Y Return vs Nifty]]-AVERAGE(Table2[1Y Return vs Nifty]))/_xlfn.STDEV.P(Table2[1Y Return vs Nifty])</f>
        <v>-1.0741297794923093</v>
      </c>
      <c r="I691">
        <v>-5.7259796393200801</v>
      </c>
      <c r="J691">
        <f>(Table2[[#This Row],[1M Return vs Nifty]]-AVERAGE(Table2[1M Return vs Nifty]))/_xlfn.STDEV.P(Table2[1M Return vs Nifty])</f>
        <v>-0.51582877749596356</v>
      </c>
      <c r="K691">
        <v>-14.378255841635101</v>
      </c>
      <c r="L691">
        <f>(Table2[[#This Row],[6M Return vs Nifty]]-AVERAGE(Table2[6M Return vs Nifty]))/_xlfn.STDEV.P(Table2[6M Return vs Nifty])</f>
        <v>-0.75227392456978714</v>
      </c>
      <c r="M691">
        <v>-6.8451631654273202</v>
      </c>
      <c r="N691">
        <f>(Table2[[#This Row],[1W Return vs Nifty]]-AVERAGE(Table2[1W Return vs Nifty]))/_xlfn.STDEV.P(Table2[1W Return vs Nifty])</f>
        <v>-1.2360117920741294</v>
      </c>
      <c r="O691">
        <v>1399.04</v>
      </c>
      <c r="P691">
        <v>1390.08615524421</v>
      </c>
      <c r="Q691">
        <v>1427.91406629979</v>
      </c>
      <c r="R691">
        <v>22.150996538147599</v>
      </c>
      <c r="S691" s="1">
        <f>(Table2[[#This Row],[Close Price]]-Table2[[#This Row],[20D EMA]])/Table2[[#This Row],[20D EMA]]</f>
        <v>-4.1771500457456583E-2</v>
      </c>
      <c r="T691" s="1">
        <f>(Table2[[#This Row],[Close Price]]-Table2[[#This Row],[50D EMA]])/Table2[[#This Row],[50D EMA]]</f>
        <v>-3.5599344010095797E-2</v>
      </c>
      <c r="U691" s="1">
        <f>(Table2[[#This Row],[Close Price]]-Table2[[#This Row],[200D EMA]])/Table2[[#This Row],[200D EMA]]</f>
        <v>-6.1147983874162988E-2</v>
      </c>
      <c r="V691">
        <v>0.82561450077582099</v>
      </c>
      <c r="W691">
        <v>1312</v>
      </c>
      <c r="X691">
        <v>1329</v>
      </c>
      <c r="Y691">
        <v>1323</v>
      </c>
      <c r="Z691">
        <v>1364</v>
      </c>
      <c r="AA691">
        <v>1323</v>
      </c>
      <c r="AB691">
        <v>1466.95</v>
      </c>
      <c r="AC691" s="1">
        <f>(Table2[[#This Row],[Close Price]]/Table2[[#This Row],[Day Low]])-1</f>
        <v>2.1798780487804814E-2</v>
      </c>
      <c r="AD691" s="1">
        <f>(Table2[[#This Row],[Day High]]/Table2[[#This Row],[Close Price]])-1</f>
        <v>-8.6528420110397741E-3</v>
      </c>
      <c r="AE691" s="1">
        <f>(Table2[[#This Row],[Close Price]]/Table2[[#This Row],[Current Week Low]])-1</f>
        <v>1.3303099017384579E-2</v>
      </c>
      <c r="AF691" s="1">
        <f>(Table2[[#This Row],[Current Week High]]/Table2[[#This Row],[Close Price]])-1</f>
        <v>1.7454870953304669E-2</v>
      </c>
      <c r="AG691" s="1">
        <f>(Table2[[#This Row],[Close Price]]/Table2[[#This Row],[Current Month Low]])-1</f>
        <v>1.3303099017384579E-2</v>
      </c>
      <c r="AH691" s="1">
        <f>(Table2[[#This Row],[Current Month High]]/Table2[[#This Row],[Close Price]])-1</f>
        <v>9.4248843801283178E-2</v>
      </c>
      <c r="AI691">
        <v>41.574668059078</v>
      </c>
      <c r="AJ691">
        <v>17.277578514565601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-0.03</v>
      </c>
      <c r="AM691" t="s">
        <v>3132</v>
      </c>
      <c r="AN691">
        <v>-8.5399999999999991</v>
      </c>
      <c r="AO691" t="s">
        <v>3132</v>
      </c>
      <c r="AP691">
        <v>-5.2915068963846998E-2</v>
      </c>
      <c r="AQ691">
        <f>(Table2[[#This Row],[Sharpe Ratio]]-AVERAGE(Table2[Sharpe Ratio]))/_xlfn.STDEV.P(Table2[Sharpe Ratio])</f>
        <v>-1.3455817904006933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680</v>
      </c>
      <c r="AT691">
        <f>_xlfn.RANK.AVG(Table2[[#This Row],[6M Return vs Nifty Z-Score]],Table2[6M Return vs Nifty Z-Score])</f>
        <v>579</v>
      </c>
      <c r="AU691">
        <f>_xlfn.RANK.AVG(Table2[[#This Row],[Sharpe Ratio Z-Score]],Table2[Sharpe Ratio Z-Score])</f>
        <v>663</v>
      </c>
      <c r="AV691">
        <f>(Table2[[#This Row],[Rank 1Y]]+Table2[[#This Row],[Rank 6M]]+Table2[[#This Row],[Rank Sharpe]])/3</f>
        <v>640.66666666666663</v>
      </c>
    </row>
    <row r="692" spans="1:48" x14ac:dyDescent="0.3">
      <c r="A692" t="s">
        <v>1602</v>
      </c>
      <c r="B692" t="s">
        <v>1603</v>
      </c>
      <c r="C692" t="s">
        <v>3088</v>
      </c>
      <c r="D692" t="s">
        <v>24</v>
      </c>
      <c r="E692">
        <v>5491.0238463750002</v>
      </c>
      <c r="F692">
        <v>324.75</v>
      </c>
      <c r="G692">
        <v>-18.789391373706501</v>
      </c>
      <c r="H692">
        <f>(Table2[[#This Row],[1Y Return vs Nifty]]-AVERAGE(Table2[1Y Return vs Nifty]))/_xlfn.STDEV.P(Table2[1Y Return vs Nifty])</f>
        <v>-0.7960807083870749</v>
      </c>
      <c r="I692">
        <v>-11.150574045046501</v>
      </c>
      <c r="J692">
        <f>(Table2[[#This Row],[1M Return vs Nifty]]-AVERAGE(Table2[1M Return vs Nifty]))/_xlfn.STDEV.P(Table2[1M Return vs Nifty])</f>
        <v>-1.0337930539107048</v>
      </c>
      <c r="K692">
        <v>-26.195251490605202</v>
      </c>
      <c r="L692">
        <f>(Table2[[#This Row],[6M Return vs Nifty]]-AVERAGE(Table2[6M Return vs Nifty]))/_xlfn.STDEV.P(Table2[6M Return vs Nifty])</f>
        <v>-1.1370697323215939</v>
      </c>
      <c r="M692">
        <v>-3.1786227002303802</v>
      </c>
      <c r="N692">
        <f>(Table2[[#This Row],[1W Return vs Nifty]]-AVERAGE(Table2[1W Return vs Nifty]))/_xlfn.STDEV.P(Table2[1W Return vs Nifty])</f>
        <v>-0.52694107332088946</v>
      </c>
      <c r="O692">
        <v>339.84</v>
      </c>
      <c r="P692">
        <v>349.09300973856199</v>
      </c>
      <c r="Q692">
        <v>351.19733472098198</v>
      </c>
      <c r="R692">
        <v>30.788596566962799</v>
      </c>
      <c r="S692" s="1">
        <f>(Table2[[#This Row],[Close Price]]-Table2[[#This Row],[20D EMA]])/Table2[[#This Row],[20D EMA]]</f>
        <v>-4.4403248587570554E-2</v>
      </c>
      <c r="T692" s="1">
        <f>(Table2[[#This Row],[Close Price]]-Table2[[#This Row],[50D EMA]])/Table2[[#This Row],[50D EMA]]</f>
        <v>-6.9732160368357499E-2</v>
      </c>
      <c r="U692" s="1">
        <f>(Table2[[#This Row],[Close Price]]-Table2[[#This Row],[200D EMA]])/Table2[[#This Row],[200D EMA]]</f>
        <v>-7.5306194285311906E-2</v>
      </c>
      <c r="V692">
        <v>1.1113463651356701</v>
      </c>
      <c r="W692">
        <v>322.05</v>
      </c>
      <c r="X692">
        <v>325.7</v>
      </c>
      <c r="Y692">
        <v>322.05</v>
      </c>
      <c r="Z692">
        <v>327</v>
      </c>
      <c r="AA692">
        <v>318.75</v>
      </c>
      <c r="AB692">
        <v>339</v>
      </c>
      <c r="AC692" s="1">
        <f>(Table2[[#This Row],[Close Price]]/Table2[[#This Row],[Day Low]])-1</f>
        <v>8.3837913367488248E-3</v>
      </c>
      <c r="AD692" s="1">
        <f>(Table2[[#This Row],[Day High]]/Table2[[#This Row],[Close Price]])-1</f>
        <v>2.9253271747498033E-3</v>
      </c>
      <c r="AE692" s="1">
        <f>(Table2[[#This Row],[Close Price]]/Table2[[#This Row],[Current Week Low]])-1</f>
        <v>8.3837913367488248E-3</v>
      </c>
      <c r="AF692" s="1">
        <f>(Table2[[#This Row],[Current Week High]]/Table2[[#This Row],[Close Price]])-1</f>
        <v>6.9284064665127154E-3</v>
      </c>
      <c r="AG692" s="1">
        <f>(Table2[[#This Row],[Close Price]]/Table2[[#This Row],[Current Month Low]])-1</f>
        <v>1.8823529411764683E-2</v>
      </c>
      <c r="AH692" s="1">
        <f>(Table2[[#This Row],[Current Month High]]/Table2[[#This Row],[Close Price]])-1</f>
        <v>4.387990762124705E-2</v>
      </c>
      <c r="AI692">
        <v>30.0230946882217</v>
      </c>
      <c r="AJ692">
        <v>11.944157187176801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-0.06</v>
      </c>
      <c r="AM692" t="s">
        <v>3132</v>
      </c>
      <c r="AN692">
        <v>-8.85</v>
      </c>
      <c r="AO692" t="s">
        <v>3132</v>
      </c>
      <c r="AP692">
        <v>-3.1875863745610002E-2</v>
      </c>
      <c r="AQ692">
        <f>(Table2[[#This Row],[Sharpe Ratio]]-AVERAGE(Table2[Sharpe Ratio]))/_xlfn.STDEV.P(Table2[Sharpe Ratio])</f>
        <v>-1.1053771298110637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613</v>
      </c>
      <c r="AT692">
        <f>_xlfn.RANK.AVG(Table2[[#This Row],[6M Return vs Nifty Z-Score]],Table2[6M Return vs Nifty Z-Score])</f>
        <v>678</v>
      </c>
      <c r="AU692">
        <f>_xlfn.RANK.AVG(Table2[[#This Row],[Sharpe Ratio Z-Score]],Table2[Sharpe Ratio Z-Score])</f>
        <v>633</v>
      </c>
      <c r="AV692">
        <f>(Table2[[#This Row],[Rank 1Y]]+Table2[[#This Row],[Rank 6M]]+Table2[[#This Row],[Rank Sharpe]])/3</f>
        <v>641.33333333333337</v>
      </c>
    </row>
    <row r="693" spans="1:48" x14ac:dyDescent="0.3">
      <c r="A693" t="s">
        <v>2174</v>
      </c>
      <c r="B693" t="s">
        <v>2175</v>
      </c>
      <c r="C693" t="s">
        <v>3092</v>
      </c>
      <c r="D693" t="s">
        <v>829</v>
      </c>
      <c r="E693">
        <v>2616.1528367699998</v>
      </c>
      <c r="F693">
        <v>491.7</v>
      </c>
      <c r="G693">
        <v>-37.403728673714298</v>
      </c>
      <c r="H693">
        <f>(Table2[[#This Row],[1Y Return vs Nifty]]-AVERAGE(Table2[1Y Return vs Nifty]))/_xlfn.STDEV.P(Table2[1Y Return vs Nifty])</f>
        <v>-1.0761352741653007</v>
      </c>
      <c r="I693">
        <v>-1.0569592781644599</v>
      </c>
      <c r="J693">
        <f>(Table2[[#This Row],[1M Return vs Nifty]]-AVERAGE(Table2[1M Return vs Nifty]))/_xlfn.STDEV.P(Table2[1M Return vs Nifty])</f>
        <v>-7.0010054094501714E-2</v>
      </c>
      <c r="K693">
        <v>-11.053484101579301</v>
      </c>
      <c r="L693">
        <f>(Table2[[#This Row],[6M Return vs Nifty]]-AVERAGE(Table2[6M Return vs Nifty]))/_xlfn.STDEV.P(Table2[6M Return vs Nifty])</f>
        <v>-0.64400966982102192</v>
      </c>
      <c r="M693">
        <v>-1.91843105559662</v>
      </c>
      <c r="N693">
        <f>(Table2[[#This Row],[1W Return vs Nifty]]-AVERAGE(Table2[1W Return vs Nifty]))/_xlfn.STDEV.P(Table2[1W Return vs Nifty])</f>
        <v>-0.28323314108638414</v>
      </c>
      <c r="O693">
        <v>498.84</v>
      </c>
      <c r="P693">
        <v>487.94879928615597</v>
      </c>
      <c r="Q693">
        <v>488.12884961909901</v>
      </c>
      <c r="R693">
        <v>42.976691073703599</v>
      </c>
      <c r="S693" s="1">
        <f>(Table2[[#This Row],[Close Price]]-Table2[[#This Row],[20D EMA]])/Table2[[#This Row],[20D EMA]]</f>
        <v>-1.431320663940339E-2</v>
      </c>
      <c r="T693" s="1">
        <f>(Table2[[#This Row],[Close Price]]-Table2[[#This Row],[50D EMA]])/Table2[[#This Row],[50D EMA]]</f>
        <v>7.6876932975997233E-3</v>
      </c>
      <c r="U693" s="1">
        <f>(Table2[[#This Row],[Close Price]]-Table2[[#This Row],[200D EMA]])/Table2[[#This Row],[200D EMA]]</f>
        <v>7.3159994204146008E-3</v>
      </c>
      <c r="V693">
        <v>0.93638799430043895</v>
      </c>
      <c r="W693">
        <v>487.1</v>
      </c>
      <c r="X693">
        <v>493.1</v>
      </c>
      <c r="Y693">
        <v>485.1</v>
      </c>
      <c r="Z693">
        <v>494.45</v>
      </c>
      <c r="AA693">
        <v>479</v>
      </c>
      <c r="AB693">
        <v>526.4</v>
      </c>
      <c r="AC693" s="1">
        <f>(Table2[[#This Row],[Close Price]]/Table2[[#This Row],[Day Low]])-1</f>
        <v>9.4436460685689561E-3</v>
      </c>
      <c r="AD693" s="1">
        <f>(Table2[[#This Row],[Day High]]/Table2[[#This Row],[Close Price]])-1</f>
        <v>2.847264592231058E-3</v>
      </c>
      <c r="AE693" s="1">
        <f>(Table2[[#This Row],[Close Price]]/Table2[[#This Row],[Current Week Low]])-1</f>
        <v>1.3605442176870763E-2</v>
      </c>
      <c r="AF693" s="1">
        <f>(Table2[[#This Row],[Current Week High]]/Table2[[#This Row],[Close Price]])-1</f>
        <v>5.5928411633110464E-3</v>
      </c>
      <c r="AG693" s="1">
        <f>(Table2[[#This Row],[Close Price]]/Table2[[#This Row],[Current Month Low]])-1</f>
        <v>2.651356993736953E-2</v>
      </c>
      <c r="AH693" s="1">
        <f>(Table2[[#This Row],[Current Month High]]/Table2[[#This Row],[Close Price]])-1</f>
        <v>7.0571486678869144E-2</v>
      </c>
      <c r="AI693">
        <v>24.0593858043522</v>
      </c>
      <c r="AJ693">
        <v>26.3685427910562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0.06</v>
      </c>
      <c r="AM693" t="s">
        <v>3133</v>
      </c>
      <c r="AN693">
        <v>-4.13</v>
      </c>
      <c r="AO693" t="s">
        <v>3132</v>
      </c>
      <c r="AP693">
        <v>-9.8691573971397994E-2</v>
      </c>
      <c r="AQ693">
        <f>(Table2[[#This Row],[Sharpe Ratio]]-AVERAGE(Table2[Sharpe Ratio]))/_xlfn.STDEV.P(Table2[Sharpe Ratio])</f>
        <v>-1.8682122668973549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683</v>
      </c>
      <c r="AT693">
        <f>_xlfn.RANK.AVG(Table2[[#This Row],[6M Return vs Nifty Z-Score]],Table2[6M Return vs Nifty Z-Score])</f>
        <v>526</v>
      </c>
      <c r="AU693">
        <f>_xlfn.RANK.AVG(Table2[[#This Row],[Sharpe Ratio Z-Score]],Table2[Sharpe Ratio Z-Score])</f>
        <v>717</v>
      </c>
      <c r="AV693">
        <f>(Table2[[#This Row],[Rank 1Y]]+Table2[[#This Row],[Rank 6M]]+Table2[[#This Row],[Rank Sharpe]])/3</f>
        <v>642</v>
      </c>
    </row>
    <row r="694" spans="1:48" x14ac:dyDescent="0.3">
      <c r="A694" t="s">
        <v>1444</v>
      </c>
      <c r="B694" t="s">
        <v>1445</v>
      </c>
      <c r="C694" t="s">
        <v>3099</v>
      </c>
      <c r="D694" t="s">
        <v>136</v>
      </c>
      <c r="E694">
        <v>7197.5233329299999</v>
      </c>
      <c r="F694">
        <v>405.3</v>
      </c>
      <c r="G694">
        <v>-38.268222859192903</v>
      </c>
      <c r="H694">
        <f>(Table2[[#This Row],[1Y Return vs Nifty]]-AVERAGE(Table2[1Y Return vs Nifty]))/_xlfn.STDEV.P(Table2[1Y Return vs Nifty])</f>
        <v>-1.0891416756197274</v>
      </c>
      <c r="I694">
        <v>-13.708555878196099</v>
      </c>
      <c r="J694">
        <f>(Table2[[#This Row],[1M Return vs Nifty]]-AVERAGE(Table2[1M Return vs Nifty]))/_xlfn.STDEV.P(Table2[1M Return vs Nifty])</f>
        <v>-1.2780404778085581</v>
      </c>
      <c r="K694">
        <v>-31.622506183836599</v>
      </c>
      <c r="L694">
        <f>(Table2[[#This Row],[6M Return vs Nifty]]-AVERAGE(Table2[6M Return vs Nifty]))/_xlfn.STDEV.P(Table2[6M Return vs Nifty])</f>
        <v>-1.3137969577173962</v>
      </c>
      <c r="M694">
        <v>-14.974354111519601</v>
      </c>
      <c r="N694">
        <f>(Table2[[#This Row],[1W Return vs Nifty]]-AVERAGE(Table2[1W Return vs Nifty]))/_xlfn.STDEV.P(Table2[1W Return vs Nifty])</f>
        <v>-2.8081126107455452</v>
      </c>
      <c r="O694">
        <v>454.35</v>
      </c>
      <c r="P694">
        <v>467.797513995874</v>
      </c>
      <c r="Q694">
        <v>487.73648090211998</v>
      </c>
      <c r="R694">
        <v>25.260351530122101</v>
      </c>
      <c r="S694" s="1">
        <f>(Table2[[#This Row],[Close Price]]-Table2[[#This Row],[20D EMA]])/Table2[[#This Row],[20D EMA]]</f>
        <v>-0.10795642126114231</v>
      </c>
      <c r="T694" s="1">
        <f>(Table2[[#This Row],[Close Price]]-Table2[[#This Row],[50D EMA]])/Table2[[#This Row],[50D EMA]]</f>
        <v>-0.13359950005297638</v>
      </c>
      <c r="U694" s="1">
        <f>(Table2[[#This Row],[Close Price]]-Table2[[#This Row],[200D EMA]])/Table2[[#This Row],[200D EMA]]</f>
        <v>-0.16901848463261354</v>
      </c>
      <c r="V694">
        <v>0.98159889099249298</v>
      </c>
      <c r="W694">
        <v>400.6</v>
      </c>
      <c r="X694">
        <v>409.4</v>
      </c>
      <c r="Y694">
        <v>404.25</v>
      </c>
      <c r="Z694">
        <v>418.5</v>
      </c>
      <c r="AA694">
        <v>401.55</v>
      </c>
      <c r="AB694">
        <v>505.7</v>
      </c>
      <c r="AC694" s="1">
        <f>(Table2[[#This Row],[Close Price]]/Table2[[#This Row],[Day Low]])-1</f>
        <v>1.1732401397903214E-2</v>
      </c>
      <c r="AD694" s="1">
        <f>(Table2[[#This Row],[Day High]]/Table2[[#This Row],[Close Price]])-1</f>
        <v>1.011596348383903E-2</v>
      </c>
      <c r="AE694" s="1">
        <f>(Table2[[#This Row],[Close Price]]/Table2[[#This Row],[Current Week Low]])-1</f>
        <v>2.5974025974027093E-3</v>
      </c>
      <c r="AF694" s="1">
        <f>(Table2[[#This Row],[Current Week High]]/Table2[[#This Row],[Close Price]])-1</f>
        <v>3.2568467801628476E-2</v>
      </c>
      <c r="AG694" s="1">
        <f>(Table2[[#This Row],[Close Price]]/Table2[[#This Row],[Current Month Low]])-1</f>
        <v>9.3388121031003912E-3</v>
      </c>
      <c r="AH694" s="1">
        <f>(Table2[[#This Row],[Current Month High]]/Table2[[#This Row],[Close Price]])-1</f>
        <v>0.24771773994571911</v>
      </c>
      <c r="AI694">
        <v>73.994571922033003</v>
      </c>
      <c r="AJ694">
        <v>4.9728049728049601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-0.17</v>
      </c>
      <c r="AM694" t="s">
        <v>3132</v>
      </c>
      <c r="AN694">
        <v>-13.75</v>
      </c>
      <c r="AO694" t="s">
        <v>3132</v>
      </c>
      <c r="AQ694">
        <f>(Table2[[#This Row],[Sharpe Ratio]]-AVERAGE(Table2[Sharpe Ratio]))/_xlfn.STDEV.P(Table2[Sharpe Ratio])</f>
        <v>-0.74145031068490286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685</v>
      </c>
      <c r="AT694">
        <f>_xlfn.RANK.AVG(Table2[[#This Row],[6M Return vs Nifty Z-Score]],Table2[6M Return vs Nifty Z-Score])</f>
        <v>698</v>
      </c>
      <c r="AU694">
        <f>_xlfn.RANK.AVG(Table2[[#This Row],[Sharpe Ratio Z-Score]],Table2[Sharpe Ratio Z-Score])</f>
        <v>550.5</v>
      </c>
      <c r="AV694">
        <f>(Table2[[#This Row],[Rank 1Y]]+Table2[[#This Row],[Rank 6M]]+Table2[[#This Row],[Rank Sharpe]])/3</f>
        <v>644.5</v>
      </c>
    </row>
    <row r="695" spans="1:48" x14ac:dyDescent="0.3">
      <c r="A695" t="s">
        <v>1569</v>
      </c>
      <c r="B695" t="s">
        <v>1570</v>
      </c>
      <c r="C695" t="s">
        <v>3096</v>
      </c>
      <c r="D695" t="s">
        <v>465</v>
      </c>
      <c r="E695">
        <v>6005.7990208000001</v>
      </c>
      <c r="F695">
        <v>1118.1500000000001</v>
      </c>
      <c r="G695">
        <v>-36.264149561176197</v>
      </c>
      <c r="H695">
        <f>(Table2[[#This Row],[1Y Return vs Nifty]]-AVERAGE(Table2[1Y Return vs Nifty]))/_xlfn.STDEV.P(Table2[1Y Return vs Nifty])</f>
        <v>-1.0589901924797092</v>
      </c>
      <c r="I695">
        <v>4.2332097387372203</v>
      </c>
      <c r="J695">
        <f>(Table2[[#This Row],[1M Return vs Nifty]]-AVERAGE(Table2[1M Return vs Nifty]))/_xlfn.STDEV.P(Table2[1M Return vs Nifty])</f>
        <v>0.43511869139448489</v>
      </c>
      <c r="K695">
        <v>-15.483719062087401</v>
      </c>
      <c r="L695">
        <f>(Table2[[#This Row],[6M Return vs Nifty]]-AVERAGE(Table2[6M Return vs Nifty]))/_xlfn.STDEV.P(Table2[6M Return vs Nifty])</f>
        <v>-0.7882710278513585</v>
      </c>
      <c r="M695">
        <v>-1.31451323904929</v>
      </c>
      <c r="N695">
        <f>(Table2[[#This Row],[1W Return vs Nifty]]-AVERAGE(Table2[1W Return vs Nifty]))/_xlfn.STDEV.P(Table2[1W Return vs Nifty])</f>
        <v>-0.16644172849683245</v>
      </c>
      <c r="O695">
        <v>1106.5899999999999</v>
      </c>
      <c r="P695">
        <v>1082.3858504337099</v>
      </c>
      <c r="Q695">
        <v>1114.40412423831</v>
      </c>
      <c r="R695">
        <v>49.196543641796097</v>
      </c>
      <c r="S695" s="1">
        <f>(Table2[[#This Row],[Close Price]]-Table2[[#This Row],[20D EMA]])/Table2[[#This Row],[20D EMA]]</f>
        <v>1.0446506836317131E-2</v>
      </c>
      <c r="T695" s="1">
        <f>(Table2[[#This Row],[Close Price]]-Table2[[#This Row],[50D EMA]])/Table2[[#This Row],[50D EMA]]</f>
        <v>3.3041959622771781E-2</v>
      </c>
      <c r="U695" s="1">
        <f>(Table2[[#This Row],[Close Price]]-Table2[[#This Row],[200D EMA]])/Table2[[#This Row],[200D EMA]]</f>
        <v>3.3613261833989952E-3</v>
      </c>
      <c r="V695">
        <v>0.54869799813602604</v>
      </c>
      <c r="W695">
        <v>1103</v>
      </c>
      <c r="X695">
        <v>1124.2</v>
      </c>
      <c r="Y695">
        <v>1104.45</v>
      </c>
      <c r="Z695">
        <v>1123</v>
      </c>
      <c r="AA695">
        <v>1085</v>
      </c>
      <c r="AB695">
        <v>1171.1500000000001</v>
      </c>
      <c r="AC695" s="1">
        <f>(Table2[[#This Row],[Close Price]]/Table2[[#This Row],[Day Low]])-1</f>
        <v>1.3735267452402722E-2</v>
      </c>
      <c r="AD695" s="1">
        <f>(Table2[[#This Row],[Day High]]/Table2[[#This Row],[Close Price]])-1</f>
        <v>5.4107230693556385E-3</v>
      </c>
      <c r="AE695" s="1">
        <f>(Table2[[#This Row],[Close Price]]/Table2[[#This Row],[Current Week Low]])-1</f>
        <v>1.2404364163158155E-2</v>
      </c>
      <c r="AF695" s="1">
        <f>(Table2[[#This Row],[Current Week High]]/Table2[[#This Row],[Close Price]])-1</f>
        <v>4.3375217994006121E-3</v>
      </c>
      <c r="AG695" s="1">
        <f>(Table2[[#This Row],[Close Price]]/Table2[[#This Row],[Current Month Low]])-1</f>
        <v>3.0552995391705196E-2</v>
      </c>
      <c r="AH695" s="1">
        <f>(Table2[[#This Row],[Current Month High]]/Table2[[#This Row],[Close Price]])-1</f>
        <v>4.7399722756338525E-2</v>
      </c>
      <c r="AI695">
        <v>25.6271519921298</v>
      </c>
      <c r="AJ695">
        <v>19.806064502303599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0.03</v>
      </c>
      <c r="AM695" t="s">
        <v>3133</v>
      </c>
      <c r="AN695">
        <v>-1.2</v>
      </c>
      <c r="AO695" t="s">
        <v>3132</v>
      </c>
      <c r="AP695">
        <v>-5.5716761982789999E-2</v>
      </c>
      <c r="AQ695">
        <f>(Table2[[#This Row],[Sharpe Ratio]]-AVERAGE(Table2[Sharpe Ratio]))/_xlfn.STDEV.P(Table2[Sharpe Ratio])</f>
        <v>-1.3775687268705266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676</v>
      </c>
      <c r="AT695">
        <f>_xlfn.RANK.AVG(Table2[[#This Row],[6M Return vs Nifty Z-Score]],Table2[6M Return vs Nifty Z-Score])</f>
        <v>591</v>
      </c>
      <c r="AU695">
        <f>_xlfn.RANK.AVG(Table2[[#This Row],[Sharpe Ratio Z-Score]],Table2[Sharpe Ratio Z-Score])</f>
        <v>669</v>
      </c>
      <c r="AV695">
        <f>(Table2[[#This Row],[Rank 1Y]]+Table2[[#This Row],[Rank 6M]]+Table2[[#This Row],[Rank Sharpe]])/3</f>
        <v>645.33333333333337</v>
      </c>
    </row>
    <row r="696" spans="1:48" x14ac:dyDescent="0.3">
      <c r="A696" t="s">
        <v>616</v>
      </c>
      <c r="B696" t="s">
        <v>617</v>
      </c>
      <c r="C696" t="s">
        <v>3098</v>
      </c>
      <c r="D696" t="s">
        <v>395</v>
      </c>
      <c r="E696">
        <v>29917.029130659899</v>
      </c>
      <c r="F696">
        <v>404.6</v>
      </c>
      <c r="G696">
        <v>-27.870178443881901</v>
      </c>
      <c r="H696">
        <f>(Table2[[#This Row],[1Y Return vs Nifty]]-AVERAGE(Table2[1Y Return vs Nifty]))/_xlfn.STDEV.P(Table2[1Y Return vs Nifty])</f>
        <v>-0.93270205777357362</v>
      </c>
      <c r="I696">
        <v>5.7756148020283504</v>
      </c>
      <c r="J696">
        <f>(Table2[[#This Row],[1M Return vs Nifty]]-AVERAGE(Table2[1M Return vs Nifty]))/_xlfn.STDEV.P(Table2[1M Return vs Nifty])</f>
        <v>0.58239435161760889</v>
      </c>
      <c r="K696">
        <v>-16.1627500870893</v>
      </c>
      <c r="L696">
        <f>(Table2[[#This Row],[6M Return vs Nifty]]-AVERAGE(Table2[6M Return vs Nifty]))/_xlfn.STDEV.P(Table2[6M Return vs Nifty])</f>
        <v>-0.81038225641704864</v>
      </c>
      <c r="M696">
        <v>-2.9730949795472399</v>
      </c>
      <c r="N696">
        <f>(Table2[[#This Row],[1W Return vs Nifty]]-AVERAGE(Table2[1W Return vs Nifty]))/_xlfn.STDEV.P(Table2[1W Return vs Nifty])</f>
        <v>-0.48719415384411735</v>
      </c>
      <c r="O696">
        <v>400.19</v>
      </c>
      <c r="P696">
        <v>401.61535007214599</v>
      </c>
      <c r="Q696">
        <v>414.79858839525701</v>
      </c>
      <c r="R696">
        <v>53.446743305597799</v>
      </c>
      <c r="S696" s="1">
        <f>(Table2[[#This Row],[Close Price]]-Table2[[#This Row],[20D EMA]])/Table2[[#This Row],[20D EMA]]</f>
        <v>1.1019765611334678E-2</v>
      </c>
      <c r="T696" s="1">
        <f>(Table2[[#This Row],[Close Price]]-Table2[[#This Row],[50D EMA]])/Table2[[#This Row],[50D EMA]]</f>
        <v>7.4316131774292875E-3</v>
      </c>
      <c r="U696" s="1">
        <f>(Table2[[#This Row],[Close Price]]-Table2[[#This Row],[200D EMA]])/Table2[[#This Row],[200D EMA]]</f>
        <v>-2.4586844508590441E-2</v>
      </c>
      <c r="V696">
        <v>1.9690234556109001</v>
      </c>
      <c r="W696">
        <v>404.4</v>
      </c>
      <c r="X696">
        <v>411.4</v>
      </c>
      <c r="Y696">
        <v>399.1</v>
      </c>
      <c r="Z696">
        <v>412</v>
      </c>
      <c r="AA696">
        <v>395.05</v>
      </c>
      <c r="AB696">
        <v>425.6</v>
      </c>
      <c r="AC696" s="1">
        <f>(Table2[[#This Row],[Close Price]]/Table2[[#This Row],[Day Low]])-1</f>
        <v>4.9455984174096024E-4</v>
      </c>
      <c r="AD696" s="1">
        <f>(Table2[[#This Row],[Day High]]/Table2[[#This Row],[Close Price]])-1</f>
        <v>1.6806722689075571E-2</v>
      </c>
      <c r="AE696" s="1">
        <f>(Table2[[#This Row],[Close Price]]/Table2[[#This Row],[Current Week Low]])-1</f>
        <v>1.3781007266349343E-2</v>
      </c>
      <c r="AF696" s="1">
        <f>(Table2[[#This Row],[Current Week High]]/Table2[[#This Row],[Close Price]])-1</f>
        <v>1.8289668808699977E-2</v>
      </c>
      <c r="AG696" s="1">
        <f>(Table2[[#This Row],[Close Price]]/Table2[[#This Row],[Current Month Low]])-1</f>
        <v>2.4174155170231693E-2</v>
      </c>
      <c r="AH696" s="1">
        <f>(Table2[[#This Row],[Current Month High]]/Table2[[#This Row],[Close Price]])-1</f>
        <v>5.1903114186851118E-2</v>
      </c>
      <c r="AI696">
        <v>20.612951062777999</v>
      </c>
      <c r="AJ696">
        <v>14.2292490118577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-0.03</v>
      </c>
      <c r="AM696" t="s">
        <v>3132</v>
      </c>
      <c r="AN696">
        <v>6.54</v>
      </c>
      <c r="AO696" t="s">
        <v>3133</v>
      </c>
      <c r="AP696">
        <v>-7.4367891538488995E-2</v>
      </c>
      <c r="AQ696">
        <f>(Table2[[#This Row],[Sharpe Ratio]]-AVERAGE(Table2[Sharpe Ratio]))/_xlfn.STDEV.P(Table2[Sharpe Ratio])</f>
        <v>-1.5905087214220555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643</v>
      </c>
      <c r="AT696">
        <f>_xlfn.RANK.AVG(Table2[[#This Row],[6M Return vs Nifty Z-Score]],Table2[6M Return vs Nifty Z-Score])</f>
        <v>601</v>
      </c>
      <c r="AU696">
        <f>_xlfn.RANK.AVG(Table2[[#This Row],[Sharpe Ratio Z-Score]],Table2[Sharpe Ratio Z-Score])</f>
        <v>693</v>
      </c>
      <c r="AV696">
        <f>(Table2[[#This Row],[Rank 1Y]]+Table2[[#This Row],[Rank 6M]]+Table2[[#This Row],[Rank Sharpe]])/3</f>
        <v>645.66666666666663</v>
      </c>
    </row>
    <row r="697" spans="1:48" x14ac:dyDescent="0.3">
      <c r="A697" t="s">
        <v>2021</v>
      </c>
      <c r="B697" t="s">
        <v>2022</v>
      </c>
      <c r="C697" t="s">
        <v>3092</v>
      </c>
      <c r="D697" t="s">
        <v>54</v>
      </c>
      <c r="E697">
        <v>3066.4410493250002</v>
      </c>
      <c r="F697">
        <v>332.65</v>
      </c>
      <c r="G697">
        <v>-28.136356406964001</v>
      </c>
      <c r="H697">
        <f>(Table2[[#This Row],[1Y Return vs Nifty]]-AVERAGE(Table2[1Y Return vs Nifty]))/_xlfn.STDEV.P(Table2[1Y Return vs Nifty])</f>
        <v>-0.93670673184116238</v>
      </c>
      <c r="I697">
        <v>-2.5044572782271901</v>
      </c>
      <c r="J697">
        <f>(Table2[[#This Row],[1M Return vs Nifty]]-AVERAGE(Table2[1M Return vs Nifty]))/_xlfn.STDEV.P(Table2[1M Return vs Nifty])</f>
        <v>-0.2082235679791174</v>
      </c>
      <c r="K697">
        <v>-14.085536142487101</v>
      </c>
      <c r="L697">
        <f>(Table2[[#This Row],[6M Return vs Nifty]]-AVERAGE(Table2[6M Return vs Nifty]))/_xlfn.STDEV.P(Table2[6M Return vs Nifty])</f>
        <v>-0.74274211831171033</v>
      </c>
      <c r="M697">
        <v>-9.8682084930869607E-2</v>
      </c>
      <c r="N697">
        <f>(Table2[[#This Row],[1W Return vs Nifty]]-AVERAGE(Table2[1W Return vs Nifty]))/_xlfn.STDEV.P(Table2[1W Return vs Nifty])</f>
        <v>6.8687347130871865E-2</v>
      </c>
      <c r="O697">
        <v>326.23</v>
      </c>
      <c r="P697">
        <v>327.63007988765798</v>
      </c>
      <c r="Q697">
        <v>337.68353361554</v>
      </c>
      <c r="R697">
        <v>62.7238256012742</v>
      </c>
      <c r="S697" s="1">
        <f>(Table2[[#This Row],[Close Price]]-Table2[[#This Row],[20D EMA]])/Table2[[#This Row],[20D EMA]]</f>
        <v>1.967936731753658E-2</v>
      </c>
      <c r="T697" s="1">
        <f>(Table2[[#This Row],[Close Price]]-Table2[[#This Row],[50D EMA]])/Table2[[#This Row],[50D EMA]]</f>
        <v>1.532191462414955E-2</v>
      </c>
      <c r="U697" s="1">
        <f>(Table2[[#This Row],[Close Price]]-Table2[[#This Row],[200D EMA]])/Table2[[#This Row],[200D EMA]]</f>
        <v>-1.4906067706786111E-2</v>
      </c>
      <c r="V697">
        <v>0.68966627886851894</v>
      </c>
      <c r="W697">
        <v>328.5</v>
      </c>
      <c r="X697">
        <v>334.85</v>
      </c>
      <c r="Y697">
        <v>321.2</v>
      </c>
      <c r="Z697">
        <v>338.4</v>
      </c>
      <c r="AA697">
        <v>315.14999999999998</v>
      </c>
      <c r="AB697">
        <v>338.8</v>
      </c>
      <c r="AC697" s="1">
        <f>(Table2[[#This Row],[Close Price]]/Table2[[#This Row],[Day Low]])-1</f>
        <v>1.2633181126331827E-2</v>
      </c>
      <c r="AD697" s="1">
        <f>(Table2[[#This Row],[Day High]]/Table2[[#This Row],[Close Price]])-1</f>
        <v>6.6135577934767209E-3</v>
      </c>
      <c r="AE697" s="1">
        <f>(Table2[[#This Row],[Close Price]]/Table2[[#This Row],[Current Week Low]])-1</f>
        <v>3.5647571606475692E-2</v>
      </c>
      <c r="AF697" s="1">
        <f>(Table2[[#This Row],[Current Week High]]/Table2[[#This Row],[Close Price]])-1</f>
        <v>1.7285435142041283E-2</v>
      </c>
      <c r="AG697" s="1">
        <f>(Table2[[#This Row],[Close Price]]/Table2[[#This Row],[Current Month Low]])-1</f>
        <v>5.5529113120736051E-2</v>
      </c>
      <c r="AH697" s="1">
        <f>(Table2[[#This Row],[Current Month High]]/Table2[[#This Row],[Close Price]])-1</f>
        <v>1.8487900195400586E-2</v>
      </c>
      <c r="AI697">
        <v>24.755749286036298</v>
      </c>
      <c r="AJ697">
        <v>16.067690160502401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-0.08</v>
      </c>
      <c r="AM697" t="s">
        <v>3132</v>
      </c>
      <c r="AN697">
        <v>2.62</v>
      </c>
      <c r="AO697" t="s">
        <v>3133</v>
      </c>
      <c r="AP697">
        <v>-0.10071007793433601</v>
      </c>
      <c r="AQ697">
        <f>(Table2[[#This Row],[Sharpe Ratio]]-AVERAGE(Table2[Sharpe Ratio]))/_xlfn.STDEV.P(Table2[Sharpe Ratio])</f>
        <v>-1.8912575318817977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646</v>
      </c>
      <c r="AT697">
        <f>_xlfn.RANK.AVG(Table2[[#This Row],[6M Return vs Nifty Z-Score]],Table2[6M Return vs Nifty Z-Score])</f>
        <v>573</v>
      </c>
      <c r="AU697">
        <f>_xlfn.RANK.AVG(Table2[[#This Row],[Sharpe Ratio Z-Score]],Table2[Sharpe Ratio Z-Score])</f>
        <v>718</v>
      </c>
      <c r="AV697">
        <f>(Table2[[#This Row],[Rank 1Y]]+Table2[[#This Row],[Rank 6M]]+Table2[[#This Row],[Rank Sharpe]])/3</f>
        <v>645.66666666666663</v>
      </c>
    </row>
    <row r="698" spans="1:48" x14ac:dyDescent="0.3">
      <c r="A698" t="s">
        <v>1074</v>
      </c>
      <c r="B698" t="s">
        <v>1075</v>
      </c>
      <c r="C698" t="s">
        <v>3097</v>
      </c>
      <c r="D698" t="s">
        <v>78</v>
      </c>
      <c r="E698">
        <v>11979.017371619901</v>
      </c>
      <c r="F698">
        <v>335.4</v>
      </c>
      <c r="G698">
        <v>-26.3791388340127</v>
      </c>
      <c r="H698">
        <f>(Table2[[#This Row],[1Y Return vs Nifty]]-AVERAGE(Table2[1Y Return vs Nifty]))/_xlfn.STDEV.P(Table2[1Y Return vs Nifty])</f>
        <v>-0.9102692177658942</v>
      </c>
      <c r="I698">
        <v>-6.1227924946519403</v>
      </c>
      <c r="J698">
        <f>(Table2[[#This Row],[1M Return vs Nifty]]-AVERAGE(Table2[1M Return vs Nifty]))/_xlfn.STDEV.P(Table2[1M Return vs Nifty])</f>
        <v>-0.55371822472672128</v>
      </c>
      <c r="K698">
        <v>-14.434514192031299</v>
      </c>
      <c r="L698">
        <f>(Table2[[#This Row],[6M Return vs Nifty]]-AVERAGE(Table2[6M Return vs Nifty]))/_xlfn.STDEV.P(Table2[6M Return vs Nifty])</f>
        <v>-0.75410586037026928</v>
      </c>
      <c r="M698">
        <v>-1.0614353110446599</v>
      </c>
      <c r="N698">
        <f>(Table2[[#This Row],[1W Return vs Nifty]]-AVERAGE(Table2[1W Return vs Nifty]))/_xlfn.STDEV.P(Table2[1W Return vs Nifty])</f>
        <v>-0.11749909442142073</v>
      </c>
      <c r="O698">
        <v>341.51</v>
      </c>
      <c r="P698">
        <v>342.65183009203901</v>
      </c>
      <c r="Q698">
        <v>342.46196052952899</v>
      </c>
      <c r="R698">
        <v>43.130451427383399</v>
      </c>
      <c r="S698" s="1">
        <f>(Table2[[#This Row],[Close Price]]-Table2[[#This Row],[20D EMA]])/Table2[[#This Row],[20D EMA]]</f>
        <v>-1.7891130567186945E-2</v>
      </c>
      <c r="T698" s="1">
        <f>(Table2[[#This Row],[Close Price]]-Table2[[#This Row],[50D EMA]])/Table2[[#This Row],[50D EMA]]</f>
        <v>-2.1163844623538503E-2</v>
      </c>
      <c r="U698" s="1">
        <f>(Table2[[#This Row],[Close Price]]-Table2[[#This Row],[200D EMA]])/Table2[[#This Row],[200D EMA]]</f>
        <v>-2.0621153130728792E-2</v>
      </c>
      <c r="V698">
        <v>1.1609493637192501</v>
      </c>
      <c r="W698">
        <v>332.65</v>
      </c>
      <c r="X698">
        <v>338.25</v>
      </c>
      <c r="Y698">
        <v>328.5</v>
      </c>
      <c r="Z698">
        <v>336.75</v>
      </c>
      <c r="AA698">
        <v>323.95</v>
      </c>
      <c r="AB698">
        <v>351</v>
      </c>
      <c r="AC698" s="1">
        <f>(Table2[[#This Row],[Close Price]]/Table2[[#This Row],[Day Low]])-1</f>
        <v>8.2669472418457346E-3</v>
      </c>
      <c r="AD698" s="1">
        <f>(Table2[[#This Row],[Day High]]/Table2[[#This Row],[Close Price]])-1</f>
        <v>8.497316636851604E-3</v>
      </c>
      <c r="AE698" s="1">
        <f>(Table2[[#This Row],[Close Price]]/Table2[[#This Row],[Current Week Low]])-1</f>
        <v>2.1004566210045539E-2</v>
      </c>
      <c r="AF698" s="1">
        <f>(Table2[[#This Row],[Current Week High]]/Table2[[#This Row],[Close Price]])-1</f>
        <v>4.025044722719251E-3</v>
      </c>
      <c r="AG698" s="1">
        <f>(Table2[[#This Row],[Close Price]]/Table2[[#This Row],[Current Month Low]])-1</f>
        <v>3.5344960642074374E-2</v>
      </c>
      <c r="AH698" s="1">
        <f>(Table2[[#This Row],[Current Month High]]/Table2[[#This Row],[Close Price]])-1</f>
        <v>4.6511627906976827E-2</v>
      </c>
      <c r="AI698">
        <v>18.664281454979101</v>
      </c>
      <c r="AJ698">
        <v>15.139031925849601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0.02</v>
      </c>
      <c r="AM698" t="s">
        <v>3133</v>
      </c>
      <c r="AN698">
        <v>-2.81</v>
      </c>
      <c r="AO698" t="s">
        <v>3132</v>
      </c>
      <c r="AP698">
        <v>-0.11372746815260699</v>
      </c>
      <c r="AQ698">
        <f>(Table2[[#This Row],[Sharpe Ratio]]-AVERAGE(Table2[Sharpe Ratio]))/_xlfn.STDEV.P(Table2[Sharpe Ratio])</f>
        <v>-2.0398771097939981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636</v>
      </c>
      <c r="AT698">
        <f>_xlfn.RANK.AVG(Table2[[#This Row],[6M Return vs Nifty Z-Score]],Table2[6M Return vs Nifty Z-Score])</f>
        <v>581</v>
      </c>
      <c r="AU698">
        <f>_xlfn.RANK.AVG(Table2[[#This Row],[Sharpe Ratio Z-Score]],Table2[Sharpe Ratio Z-Score])</f>
        <v>725</v>
      </c>
      <c r="AV698">
        <f>(Table2[[#This Row],[Rank 1Y]]+Table2[[#This Row],[Rank 6M]]+Table2[[#This Row],[Rank Sharpe]])/3</f>
        <v>647.33333333333337</v>
      </c>
    </row>
    <row r="699" spans="1:48" x14ac:dyDescent="0.3">
      <c r="A699" t="s">
        <v>841</v>
      </c>
      <c r="B699" t="s">
        <v>842</v>
      </c>
      <c r="C699" t="s">
        <v>3100</v>
      </c>
      <c r="D699" t="s">
        <v>554</v>
      </c>
      <c r="E699">
        <v>18235.487375199998</v>
      </c>
      <c r="F699">
        <v>1418.8</v>
      </c>
      <c r="G699">
        <v>-39.167456063970597</v>
      </c>
      <c r="H699">
        <f>(Table2[[#This Row],[1Y Return vs Nifty]]-AVERAGE(Table2[1Y Return vs Nifty]))/_xlfn.STDEV.P(Table2[1Y Return vs Nifty])</f>
        <v>-1.1026707290927875</v>
      </c>
      <c r="I699">
        <v>-5.2989936510932898</v>
      </c>
      <c r="J699">
        <f>(Table2[[#This Row],[1M Return vs Nifty]]-AVERAGE(Table2[1M Return vs Nifty]))/_xlfn.STDEV.P(Table2[1M Return vs Nifty])</f>
        <v>-0.47505826602737278</v>
      </c>
      <c r="K699">
        <v>-12.0311907043872</v>
      </c>
      <c r="L699">
        <f>(Table2[[#This Row],[6M Return vs Nifty]]-AVERAGE(Table2[6M Return vs Nifty]))/_xlfn.STDEV.P(Table2[6M Return vs Nifty])</f>
        <v>-0.6758466454066504</v>
      </c>
      <c r="M699">
        <v>-10.519386242561399</v>
      </c>
      <c r="N699">
        <f>(Table2[[#This Row],[1W Return vs Nifty]]-AVERAGE(Table2[1W Return vs Nifty]))/_xlfn.STDEV.P(Table2[1W Return vs Nifty])</f>
        <v>-1.9465682479192894</v>
      </c>
      <c r="O699">
        <v>1521.74</v>
      </c>
      <c r="P699">
        <v>1498.2575332122999</v>
      </c>
      <c r="Q699">
        <v>1490.0534127406499</v>
      </c>
      <c r="R699">
        <v>17.533272053542301</v>
      </c>
      <c r="S699" s="1">
        <f>(Table2[[#This Row],[Close Price]]-Table2[[#This Row],[20D EMA]])/Table2[[#This Row],[20D EMA]]</f>
        <v>-6.7646247059287429E-2</v>
      </c>
      <c r="T699" s="1">
        <f>(Table2[[#This Row],[Close Price]]-Table2[[#This Row],[50D EMA]])/Table2[[#This Row],[50D EMA]]</f>
        <v>-5.3033294644573618E-2</v>
      </c>
      <c r="U699" s="1">
        <f>(Table2[[#This Row],[Close Price]]-Table2[[#This Row],[200D EMA]])/Table2[[#This Row],[200D EMA]]</f>
        <v>-4.7819368172577009E-2</v>
      </c>
      <c r="V699">
        <v>1.0206698259361799</v>
      </c>
      <c r="W699">
        <v>1400</v>
      </c>
      <c r="X699">
        <v>1423.25</v>
      </c>
      <c r="Y699">
        <v>1415.6</v>
      </c>
      <c r="Z699">
        <v>1442.35</v>
      </c>
      <c r="AA699">
        <v>1415.6</v>
      </c>
      <c r="AB699">
        <v>1628</v>
      </c>
      <c r="AC699" s="1">
        <f>(Table2[[#This Row],[Close Price]]/Table2[[#This Row],[Day Low]])-1</f>
        <v>1.3428571428571345E-2</v>
      </c>
      <c r="AD699" s="1">
        <f>(Table2[[#This Row],[Day High]]/Table2[[#This Row],[Close Price]])-1</f>
        <v>3.1364533408515527E-3</v>
      </c>
      <c r="AE699" s="1">
        <f>(Table2[[#This Row],[Close Price]]/Table2[[#This Row],[Current Week Low]])-1</f>
        <v>2.2605255721954709E-3</v>
      </c>
      <c r="AF699" s="1">
        <f>(Table2[[#This Row],[Current Week High]]/Table2[[#This Row],[Close Price]])-1</f>
        <v>1.6598533972370877E-2</v>
      </c>
      <c r="AG699" s="1">
        <f>(Table2[[#This Row],[Close Price]]/Table2[[#This Row],[Current Month Low]])-1</f>
        <v>2.2605255721954709E-3</v>
      </c>
      <c r="AH699" s="1">
        <f>(Table2[[#This Row],[Current Month High]]/Table2[[#This Row],[Close Price]])-1</f>
        <v>0.1474485480687906</v>
      </c>
      <c r="AI699">
        <v>24.6123484634902</v>
      </c>
      <c r="AJ699">
        <v>11.8045705279747</v>
      </c>
      <c r="AK699" t="str">
        <f>IF(AND(Table2[[#This Row],[20D EMA]]&gt;Table2[[#This Row],[50D EMA]],Table2[[#This Row],[50D EMA]]&gt;Table2[[#This Row],[200D EMA]]),"Uptrend","Downtrend/NoTrend")</f>
        <v>Uptrend</v>
      </c>
      <c r="AL699">
        <v>-0.03</v>
      </c>
      <c r="AM699" t="s">
        <v>3132</v>
      </c>
      <c r="AN699">
        <v>-11.19</v>
      </c>
      <c r="AO699" t="s">
        <v>3132</v>
      </c>
      <c r="AP699">
        <v>-0.10747177520723999</v>
      </c>
      <c r="AQ699">
        <f>(Table2[[#This Row],[Sharpe Ratio]]-AVERAGE(Table2[Sharpe Ratio]))/_xlfn.STDEV.P(Table2[Sharpe Ratio])</f>
        <v>-1.9684558471983791</v>
      </c>
      <c r="AR6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-6.1685997356444791</v>
      </c>
      <c r="AS699">
        <f>_xlfn.RANK.AVG(Table2[[#This Row],[1Y Return vs Nifty Z-Score]],Table2[1Y Return vs Nifty Z-Score])</f>
        <v>692</v>
      </c>
      <c r="AT699">
        <f>_xlfn.RANK.AVG(Table2[[#This Row],[6M Return vs Nifty Z-Score]],Table2[6M Return vs Nifty Z-Score])</f>
        <v>536</v>
      </c>
      <c r="AU699">
        <f>_xlfn.RANK.AVG(Table2[[#This Row],[Sharpe Ratio Z-Score]],Table2[Sharpe Ratio Z-Score])</f>
        <v>720</v>
      </c>
      <c r="AV699">
        <f>(Table2[[#This Row],[Rank 1Y]]+Table2[[#This Row],[Rank 6M]]+Table2[[#This Row],[Rank Sharpe]])/3</f>
        <v>649.33333333333337</v>
      </c>
    </row>
    <row r="700" spans="1:48" x14ac:dyDescent="0.3">
      <c r="A700" t="s">
        <v>1625</v>
      </c>
      <c r="B700" t="s">
        <v>1626</v>
      </c>
      <c r="C700" t="s">
        <v>3102</v>
      </c>
      <c r="D700" t="s">
        <v>302</v>
      </c>
      <c r="E700">
        <v>5315.270765237</v>
      </c>
      <c r="F700">
        <v>158.03</v>
      </c>
      <c r="G700">
        <v>-24.9169378017517</v>
      </c>
      <c r="H700">
        <f>(Table2[[#This Row],[1Y Return vs Nifty]]-AVERAGE(Table2[1Y Return vs Nifty]))/_xlfn.STDEV.P(Table2[1Y Return vs Nifty])</f>
        <v>-0.88827025704167017</v>
      </c>
      <c r="I700">
        <v>-7.2096976469603096</v>
      </c>
      <c r="J700">
        <f>(Table2[[#This Row],[1M Return vs Nifty]]-AVERAGE(Table2[1M Return vs Nifty]))/_xlfn.STDEV.P(Table2[1M Return vs Nifty])</f>
        <v>-0.65750073796910413</v>
      </c>
      <c r="K700">
        <v>-20.164619067072199</v>
      </c>
      <c r="L700">
        <f>(Table2[[#This Row],[6M Return vs Nifty]]-AVERAGE(Table2[6M Return vs Nifty]))/_xlfn.STDEV.P(Table2[6M Return vs Nifty])</f>
        <v>-0.94069477005528679</v>
      </c>
      <c r="M700">
        <v>-5.7181630696143397</v>
      </c>
      <c r="N700">
        <f>(Table2[[#This Row],[1W Return vs Nifty]]-AVERAGE(Table2[1W Return vs Nifty]))/_xlfn.STDEV.P(Table2[1W Return vs Nifty])</f>
        <v>-1.0180617174579047</v>
      </c>
      <c r="O700">
        <v>163.38999999999999</v>
      </c>
      <c r="P700">
        <v>165.067198931223</v>
      </c>
      <c r="Q700">
        <v>165.73384979325499</v>
      </c>
      <c r="R700">
        <v>35.229589377889702</v>
      </c>
      <c r="S700" s="1">
        <f>(Table2[[#This Row],[Close Price]]-Table2[[#This Row],[20D EMA]])/Table2[[#This Row],[20D EMA]]</f>
        <v>-3.2804945223085781E-2</v>
      </c>
      <c r="T700" s="1">
        <f>(Table2[[#This Row],[Close Price]]-Table2[[#This Row],[50D EMA]])/Table2[[#This Row],[50D EMA]]</f>
        <v>-4.2632327784002236E-2</v>
      </c>
      <c r="U700" s="1">
        <f>(Table2[[#This Row],[Close Price]]-Table2[[#This Row],[200D EMA]])/Table2[[#This Row],[200D EMA]]</f>
        <v>-4.6483260980573197E-2</v>
      </c>
      <c r="V700">
        <v>1.1283613191917301</v>
      </c>
      <c r="W700">
        <v>157.30000000000001</v>
      </c>
      <c r="X700">
        <v>159.99</v>
      </c>
      <c r="Y700">
        <v>155.55000000000001</v>
      </c>
      <c r="Z700">
        <v>159.76</v>
      </c>
      <c r="AA700">
        <v>155.55000000000001</v>
      </c>
      <c r="AB700">
        <v>176.01</v>
      </c>
      <c r="AC700" s="1">
        <f>(Table2[[#This Row],[Close Price]]/Table2[[#This Row],[Day Low]])-1</f>
        <v>4.6408137317226483E-3</v>
      </c>
      <c r="AD700" s="1">
        <f>(Table2[[#This Row],[Day High]]/Table2[[#This Row],[Close Price]])-1</f>
        <v>1.2402708346516578E-2</v>
      </c>
      <c r="AE700" s="1">
        <f>(Table2[[#This Row],[Close Price]]/Table2[[#This Row],[Current Week Low]])-1</f>
        <v>1.5943426550948159E-2</v>
      </c>
      <c r="AF700" s="1">
        <f>(Table2[[#This Row],[Current Week High]]/Table2[[#This Row],[Close Price]])-1</f>
        <v>1.0947288489527196E-2</v>
      </c>
      <c r="AG700" s="1">
        <f>(Table2[[#This Row],[Close Price]]/Table2[[#This Row],[Current Month Low]])-1</f>
        <v>1.5943426550948159E-2</v>
      </c>
      <c r="AH700" s="1">
        <f>(Table2[[#This Row],[Current Month High]]/Table2[[#This Row],[Close Price]])-1</f>
        <v>0.11377586534202355</v>
      </c>
      <c r="AI700">
        <v>38.960956780358103</v>
      </c>
      <c r="AJ700">
        <v>21.514801999231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</v>
      </c>
      <c r="AM700" t="s">
        <v>3132</v>
      </c>
      <c r="AN700">
        <v>-2.19</v>
      </c>
      <c r="AO700" t="s">
        <v>3132</v>
      </c>
      <c r="AP700">
        <v>-5.7323922404147999E-2</v>
      </c>
      <c r="AQ700">
        <f>(Table2[[#This Row],[Sharpe Ratio]]-AVERAGE(Table2[Sharpe Ratio]))/_xlfn.STDEV.P(Table2[Sharpe Ratio])</f>
        <v>-1.3959176815729959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632</v>
      </c>
      <c r="AT700">
        <f>_xlfn.RANK.AVG(Table2[[#This Row],[6M Return vs Nifty Z-Score]],Table2[6M Return vs Nifty Z-Score])</f>
        <v>643</v>
      </c>
      <c r="AU700">
        <f>_xlfn.RANK.AVG(Table2[[#This Row],[Sharpe Ratio Z-Score]],Table2[Sharpe Ratio Z-Score])</f>
        <v>675</v>
      </c>
      <c r="AV700">
        <f>(Table2[[#This Row],[Rank 1Y]]+Table2[[#This Row],[Rank 6M]]+Table2[[#This Row],[Rank Sharpe]])/3</f>
        <v>650</v>
      </c>
    </row>
    <row r="701" spans="1:48" x14ac:dyDescent="0.3">
      <c r="A701" t="s">
        <v>2206</v>
      </c>
      <c r="B701" t="s">
        <v>2207</v>
      </c>
      <c r="C701" t="s">
        <v>3093</v>
      </c>
      <c r="D701" t="s">
        <v>1612</v>
      </c>
      <c r="E701">
        <v>2495.7670003500002</v>
      </c>
      <c r="F701">
        <v>603.85</v>
      </c>
      <c r="G701">
        <v>-42.027536758944002</v>
      </c>
      <c r="H701">
        <f>(Table2[[#This Row],[1Y Return vs Nifty]]-AVERAGE(Table2[1Y Return vs Nifty]))/_xlfn.STDEV.P(Table2[1Y Return vs Nifty])</f>
        <v>-1.1457009291053943</v>
      </c>
      <c r="I701">
        <v>-10.0953553434484</v>
      </c>
      <c r="J701">
        <f>(Table2[[#This Row],[1M Return vs Nifty]]-AVERAGE(Table2[1M Return vs Nifty]))/_xlfn.STDEV.P(Table2[1M Return vs Nifty])</f>
        <v>-0.93303610318723929</v>
      </c>
      <c r="K701">
        <v>-31.7213976730085</v>
      </c>
      <c r="L701">
        <f>(Table2[[#This Row],[6M Return vs Nifty]]-AVERAGE(Table2[6M Return vs Nifty]))/_xlfn.STDEV.P(Table2[6M Return vs Nifty])</f>
        <v>-1.3170171527302461</v>
      </c>
      <c r="M701">
        <v>-4.7630762112568901</v>
      </c>
      <c r="N701">
        <f>(Table2[[#This Row],[1W Return vs Nifty]]-AVERAGE(Table2[1W Return vs Nifty]))/_xlfn.STDEV.P(Table2[1W Return vs Nifty])</f>
        <v>-0.83335787154223862</v>
      </c>
      <c r="O701">
        <v>629.41999999999996</v>
      </c>
      <c r="P701">
        <v>663.83272399806401</v>
      </c>
      <c r="Q701">
        <v>709.931658674809</v>
      </c>
      <c r="R701">
        <v>23.095324558874001</v>
      </c>
      <c r="S701" s="1">
        <f>(Table2[[#This Row],[Close Price]]-Table2[[#This Row],[20D EMA]])/Table2[[#This Row],[20D EMA]]</f>
        <v>-4.0624702106701306E-2</v>
      </c>
      <c r="T701" s="1">
        <f>(Table2[[#This Row],[Close Price]]-Table2[[#This Row],[50D EMA]])/Table2[[#This Row],[50D EMA]]</f>
        <v>-9.0358190896053084E-2</v>
      </c>
      <c r="U701" s="1">
        <f>(Table2[[#This Row],[Close Price]]-Table2[[#This Row],[200D EMA]])/Table2[[#This Row],[200D EMA]]</f>
        <v>-0.14942516984356757</v>
      </c>
      <c r="V701">
        <v>0.75892763707060196</v>
      </c>
      <c r="W701">
        <v>601.75</v>
      </c>
      <c r="X701">
        <v>612.54999999999995</v>
      </c>
      <c r="Y701">
        <v>602</v>
      </c>
      <c r="Z701">
        <v>611.79999999999995</v>
      </c>
      <c r="AA701">
        <v>600.45000000000005</v>
      </c>
      <c r="AB701">
        <v>649.54999999999995</v>
      </c>
      <c r="AC701" s="1">
        <f>(Table2[[#This Row],[Close Price]]/Table2[[#This Row],[Day Low]])-1</f>
        <v>3.489821354383027E-3</v>
      </c>
      <c r="AD701" s="1">
        <f>(Table2[[#This Row],[Day High]]/Table2[[#This Row],[Close Price]])-1</f>
        <v>1.4407551544257657E-2</v>
      </c>
      <c r="AE701" s="1">
        <f>(Table2[[#This Row],[Close Price]]/Table2[[#This Row],[Current Week Low]])-1</f>
        <v>3.073089700996734E-3</v>
      </c>
      <c r="AF701" s="1">
        <f>(Table2[[#This Row],[Current Week High]]/Table2[[#This Row],[Close Price]])-1</f>
        <v>1.3165521238718059E-2</v>
      </c>
      <c r="AG701" s="1">
        <f>(Table2[[#This Row],[Close Price]]/Table2[[#This Row],[Current Month Low]])-1</f>
        <v>5.6624198517778446E-3</v>
      </c>
      <c r="AH701" s="1">
        <f>(Table2[[#This Row],[Current Month High]]/Table2[[#This Row],[Close Price]])-1</f>
        <v>7.5681046617537273E-2</v>
      </c>
      <c r="AI701">
        <v>49.8716568684275</v>
      </c>
      <c r="AJ701">
        <v>0.56624198517778401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-0.26</v>
      </c>
      <c r="AM701" t="s">
        <v>3132</v>
      </c>
      <c r="AN701">
        <v>-6.51</v>
      </c>
      <c r="AO701" t="s">
        <v>3132</v>
      </c>
      <c r="AQ701">
        <f>(Table2[[#This Row],[Sharpe Ratio]]-AVERAGE(Table2[Sharpe Ratio]))/_xlfn.STDEV.P(Table2[Sharpe Ratio])</f>
        <v>-0.74145031068490286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702</v>
      </c>
      <c r="AT701">
        <f>_xlfn.RANK.AVG(Table2[[#This Row],[6M Return vs Nifty Z-Score]],Table2[6M Return vs Nifty Z-Score])</f>
        <v>699</v>
      </c>
      <c r="AU701">
        <f>_xlfn.RANK.AVG(Table2[[#This Row],[Sharpe Ratio Z-Score]],Table2[Sharpe Ratio Z-Score])</f>
        <v>550.5</v>
      </c>
      <c r="AV701">
        <f>(Table2[[#This Row],[Rank 1Y]]+Table2[[#This Row],[Rank 6M]]+Table2[[#This Row],[Rank Sharpe]])/3</f>
        <v>650.5</v>
      </c>
    </row>
    <row r="702" spans="1:48" x14ac:dyDescent="0.3">
      <c r="A702" t="s">
        <v>1398</v>
      </c>
      <c r="B702" t="s">
        <v>1399</v>
      </c>
      <c r="C702" t="s">
        <v>3096</v>
      </c>
      <c r="D702" t="s">
        <v>127</v>
      </c>
      <c r="E702">
        <v>7697.6241372000004</v>
      </c>
      <c r="F702">
        <v>644.4</v>
      </c>
      <c r="G702">
        <v>-52.928964566720701</v>
      </c>
      <c r="H702">
        <f>(Table2[[#This Row],[1Y Return vs Nifty]]-AVERAGE(Table2[1Y Return vs Nifty]))/_xlfn.STDEV.P(Table2[1Y Return vs Nifty])</f>
        <v>-1.3097140004204986</v>
      </c>
      <c r="I702">
        <v>-2.8427060601990299</v>
      </c>
      <c r="J702">
        <f>(Table2[[#This Row],[1M Return vs Nifty]]-AVERAGE(Table2[1M Return vs Nifty]))/_xlfn.STDEV.P(Table2[1M Return vs Nifty])</f>
        <v>-0.24052105835319265</v>
      </c>
      <c r="K702">
        <v>-9.2072080711546498</v>
      </c>
      <c r="L702">
        <f>(Table2[[#This Row],[6M Return vs Nifty]]-AVERAGE(Table2[6M Return vs Nifty]))/_xlfn.STDEV.P(Table2[6M Return vs Nifty])</f>
        <v>-0.58388954305073149</v>
      </c>
      <c r="M702">
        <v>-5.7739853392673401</v>
      </c>
      <c r="N702">
        <f>(Table2[[#This Row],[1W Return vs Nifty]]-AVERAGE(Table2[1W Return vs Nifty]))/_xlfn.STDEV.P(Table2[1W Return vs Nifty])</f>
        <v>-1.0288571627123633</v>
      </c>
      <c r="O702">
        <v>666.66</v>
      </c>
      <c r="P702">
        <v>677.30349926391295</v>
      </c>
      <c r="Q702">
        <v>708.50133786076503</v>
      </c>
      <c r="R702">
        <v>24.307509464745898</v>
      </c>
      <c r="S702" s="1">
        <f>(Table2[[#This Row],[Close Price]]-Table2[[#This Row],[20D EMA]])/Table2[[#This Row],[20D EMA]]</f>
        <v>-3.3390333903339023E-2</v>
      </c>
      <c r="T702" s="1">
        <f>(Table2[[#This Row],[Close Price]]-Table2[[#This Row],[50D EMA]])/Table2[[#This Row],[50D EMA]]</f>
        <v>-4.8580140660239003E-2</v>
      </c>
      <c r="U702" s="1">
        <f>(Table2[[#This Row],[Close Price]]-Table2[[#This Row],[200D EMA]])/Table2[[#This Row],[200D EMA]]</f>
        <v>-9.047454737955947E-2</v>
      </c>
      <c r="V702">
        <v>1.05265650625798</v>
      </c>
      <c r="W702">
        <v>642.1</v>
      </c>
      <c r="X702">
        <v>647.20000000000005</v>
      </c>
      <c r="Y702">
        <v>640.54999999999995</v>
      </c>
      <c r="Z702">
        <v>649.29999999999995</v>
      </c>
      <c r="AA702">
        <v>640.54999999999995</v>
      </c>
      <c r="AB702">
        <v>710.95</v>
      </c>
      <c r="AC702" s="1">
        <f>(Table2[[#This Row],[Close Price]]/Table2[[#This Row],[Day Low]])-1</f>
        <v>3.5819965737422521E-3</v>
      </c>
      <c r="AD702" s="1">
        <f>(Table2[[#This Row],[Day High]]/Table2[[#This Row],[Close Price]])-1</f>
        <v>4.3451272501553451E-3</v>
      </c>
      <c r="AE702" s="1">
        <f>(Table2[[#This Row],[Close Price]]/Table2[[#This Row],[Current Week Low]])-1</f>
        <v>6.0104597611427835E-3</v>
      </c>
      <c r="AF702" s="1">
        <f>(Table2[[#This Row],[Current Week High]]/Table2[[#This Row],[Close Price]])-1</f>
        <v>7.6039726877714653E-3</v>
      </c>
      <c r="AG702" s="1">
        <f>(Table2[[#This Row],[Close Price]]/Table2[[#This Row],[Current Month Low]])-1</f>
        <v>6.0104597611427835E-3</v>
      </c>
      <c r="AH702" s="1">
        <f>(Table2[[#This Row],[Current Month High]]/Table2[[#This Row],[Close Price]])-1</f>
        <v>0.10327436374922416</v>
      </c>
      <c r="AI702">
        <v>42.7684667908131</v>
      </c>
      <c r="AJ702">
        <v>7.6511861009020903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-0.22</v>
      </c>
      <c r="AM702" t="s">
        <v>3132</v>
      </c>
      <c r="AN702">
        <v>-5.42</v>
      </c>
      <c r="AO702" t="s">
        <v>3132</v>
      </c>
      <c r="AP702">
        <v>-0.109142453788757</v>
      </c>
      <c r="AQ702">
        <f>(Table2[[#This Row],[Sharpe Ratio]]-AVERAGE(Table2[Sharpe Ratio]))/_xlfn.STDEV.P(Table2[Sharpe Ratio])</f>
        <v>-1.9875299889002624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723</v>
      </c>
      <c r="AT702">
        <f>_xlfn.RANK.AVG(Table2[[#This Row],[6M Return vs Nifty Z-Score]],Table2[6M Return vs Nifty Z-Score])</f>
        <v>506</v>
      </c>
      <c r="AU702">
        <f>_xlfn.RANK.AVG(Table2[[#This Row],[Sharpe Ratio Z-Score]],Table2[Sharpe Ratio Z-Score])</f>
        <v>723</v>
      </c>
      <c r="AV702">
        <f>(Table2[[#This Row],[Rank 1Y]]+Table2[[#This Row],[Rank 6M]]+Table2[[#This Row],[Rank Sharpe]])/3</f>
        <v>650.66666666666663</v>
      </c>
    </row>
    <row r="703" spans="1:48" x14ac:dyDescent="0.3">
      <c r="A703" t="s">
        <v>1627</v>
      </c>
      <c r="B703" t="s">
        <v>1628</v>
      </c>
      <c r="C703" t="s">
        <v>3096</v>
      </c>
      <c r="D703" t="s">
        <v>482</v>
      </c>
      <c r="E703">
        <v>5312.7026141019996</v>
      </c>
      <c r="F703">
        <v>106.67</v>
      </c>
      <c r="G703">
        <v>-33.794240408406303</v>
      </c>
      <c r="H703">
        <f>(Table2[[#This Row],[1Y Return vs Nifty]]-AVERAGE(Table2[1Y Return vs Nifty]))/_xlfn.STDEV.P(Table2[1Y Return vs Nifty])</f>
        <v>-1.0218301623297046</v>
      </c>
      <c r="I703">
        <v>-7.2717578638545701</v>
      </c>
      <c r="J703">
        <f>(Table2[[#This Row],[1M Return vs Nifty]]-AVERAGE(Table2[1M Return vs Nifty]))/_xlfn.STDEV.P(Table2[1M Return vs Nifty])</f>
        <v>-0.66342652208004971</v>
      </c>
      <c r="K703">
        <v>-14.002369065922499</v>
      </c>
      <c r="L703">
        <f>(Table2[[#This Row],[6M Return vs Nifty]]-AVERAGE(Table2[6M Return vs Nifty]))/_xlfn.STDEV.P(Table2[6M Return vs Nifty])</f>
        <v>-0.74003395598723476</v>
      </c>
      <c r="M703">
        <v>-4.80184601371539</v>
      </c>
      <c r="N703">
        <f>(Table2[[#This Row],[1W Return vs Nifty]]-AVERAGE(Table2[1W Return vs Nifty]))/_xlfn.STDEV.P(Table2[1W Return vs Nifty])</f>
        <v>-0.8408555473366589</v>
      </c>
      <c r="O703">
        <v>108.58</v>
      </c>
      <c r="P703">
        <v>107.899034462942</v>
      </c>
      <c r="Q703">
        <v>108.767026797052</v>
      </c>
      <c r="R703">
        <v>41.824820430104602</v>
      </c>
      <c r="S703" s="1">
        <f>(Table2[[#This Row],[Close Price]]-Table2[[#This Row],[20D EMA]])/Table2[[#This Row],[20D EMA]]</f>
        <v>-1.7590716522379781E-2</v>
      </c>
      <c r="T703" s="1">
        <f>(Table2[[#This Row],[Close Price]]-Table2[[#This Row],[50D EMA]])/Table2[[#This Row],[50D EMA]]</f>
        <v>-1.1390597414141912E-2</v>
      </c>
      <c r="U703" s="1">
        <f>(Table2[[#This Row],[Close Price]]-Table2[[#This Row],[200D EMA]])/Table2[[#This Row],[200D EMA]]</f>
        <v>-1.9279986396657053E-2</v>
      </c>
      <c r="V703">
        <v>1.0311667657742301</v>
      </c>
      <c r="W703">
        <v>106.7</v>
      </c>
      <c r="X703">
        <v>108.75</v>
      </c>
      <c r="Y703">
        <v>105.57</v>
      </c>
      <c r="Z703">
        <v>108.27</v>
      </c>
      <c r="AA703">
        <v>104.83</v>
      </c>
      <c r="AB703">
        <v>114.74</v>
      </c>
      <c r="AC703" s="1">
        <f>(Table2[[#This Row],[Close Price]]/Table2[[#This Row],[Day Low]])-1</f>
        <v>-2.811621368322692E-4</v>
      </c>
      <c r="AD703" s="1">
        <f>(Table2[[#This Row],[Day High]]/Table2[[#This Row],[Close Price]])-1</f>
        <v>1.949939064404238E-2</v>
      </c>
      <c r="AE703" s="1">
        <f>(Table2[[#This Row],[Close Price]]/Table2[[#This Row],[Current Week Low]])-1</f>
        <v>1.0419626787913305E-2</v>
      </c>
      <c r="AF703" s="1">
        <f>(Table2[[#This Row],[Current Week High]]/Table2[[#This Row],[Close Price]])-1</f>
        <v>1.4999531264648036E-2</v>
      </c>
      <c r="AG703" s="1">
        <f>(Table2[[#This Row],[Close Price]]/Table2[[#This Row],[Current Month Low]])-1</f>
        <v>1.7552227415816191E-2</v>
      </c>
      <c r="AH703" s="1">
        <f>(Table2[[#This Row],[Current Month High]]/Table2[[#This Row],[Close Price]])-1</f>
        <v>7.5653885816068245E-2</v>
      </c>
      <c r="AI703">
        <v>29.0897159463766</v>
      </c>
      <c r="AJ703">
        <v>16.579234972677501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-0.04</v>
      </c>
      <c r="AM703" t="s">
        <v>3132</v>
      </c>
      <c r="AN703">
        <v>-0.15</v>
      </c>
      <c r="AO703" t="s">
        <v>3132</v>
      </c>
      <c r="AP703">
        <v>-9.4889807051557001E-2</v>
      </c>
      <c r="AQ703">
        <f>(Table2[[#This Row],[Sharpe Ratio]]-AVERAGE(Table2[Sharpe Ratio]))/_xlfn.STDEV.P(Table2[Sharpe Ratio])</f>
        <v>-1.8248074841050033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666</v>
      </c>
      <c r="AT703">
        <f>_xlfn.RANK.AVG(Table2[[#This Row],[6M Return vs Nifty Z-Score]],Table2[6M Return vs Nifty Z-Score])</f>
        <v>571</v>
      </c>
      <c r="AU703">
        <f>_xlfn.RANK.AVG(Table2[[#This Row],[Sharpe Ratio Z-Score]],Table2[Sharpe Ratio Z-Score])</f>
        <v>715</v>
      </c>
      <c r="AV703">
        <f>(Table2[[#This Row],[Rank 1Y]]+Table2[[#This Row],[Rank 6M]]+Table2[[#This Row],[Rank Sharpe]])/3</f>
        <v>650.66666666666663</v>
      </c>
    </row>
    <row r="704" spans="1:48" x14ac:dyDescent="0.3">
      <c r="A704" t="s">
        <v>1498</v>
      </c>
      <c r="B704" t="s">
        <v>1499</v>
      </c>
      <c r="C704" t="s">
        <v>3099</v>
      </c>
      <c r="D704" t="s">
        <v>436</v>
      </c>
      <c r="E704">
        <v>6595.5211677449997</v>
      </c>
      <c r="F704">
        <v>596.54999999999995</v>
      </c>
      <c r="G704">
        <v>-37.200500646276602</v>
      </c>
      <c r="H704">
        <f>(Table2[[#This Row],[1Y Return vs Nifty]]-AVERAGE(Table2[1Y Return vs Nifty]))/_xlfn.STDEV.P(Table2[1Y Return vs Nifty])</f>
        <v>-1.0730776881733459</v>
      </c>
      <c r="I704">
        <v>-11.402802363690601</v>
      </c>
      <c r="J704">
        <f>(Table2[[#This Row],[1M Return vs Nifty]]-AVERAGE(Table2[1M Return vs Nifty]))/_xlfn.STDEV.P(Table2[1M Return vs Nifty])</f>
        <v>-1.0578769298259039</v>
      </c>
      <c r="K704">
        <v>-16.3618102653916</v>
      </c>
      <c r="L704">
        <f>(Table2[[#This Row],[6M Return vs Nifty]]-AVERAGE(Table2[6M Return vs Nifty]))/_xlfn.STDEV.P(Table2[6M Return vs Nifty])</f>
        <v>-0.81686423579458423</v>
      </c>
      <c r="M704">
        <v>-5.8589885382707303</v>
      </c>
      <c r="N704">
        <f>(Table2[[#This Row],[1W Return vs Nifty]]-AVERAGE(Table2[1W Return vs Nifty]))/_xlfn.STDEV.P(Table2[1W Return vs Nifty])</f>
        <v>-1.0452958956230665</v>
      </c>
      <c r="O704">
        <v>636.34</v>
      </c>
      <c r="P704">
        <v>649.55018727107904</v>
      </c>
      <c r="Q704">
        <v>647.00031428814998</v>
      </c>
      <c r="R704">
        <v>29.917127487046699</v>
      </c>
      <c r="S704" s="1">
        <f>(Table2[[#This Row],[Close Price]]-Table2[[#This Row],[20D EMA]])/Table2[[#This Row],[20D EMA]]</f>
        <v>-6.2529465380142812E-2</v>
      </c>
      <c r="T704" s="1">
        <f>(Table2[[#This Row],[Close Price]]-Table2[[#This Row],[50D EMA]])/Table2[[#This Row],[50D EMA]]</f>
        <v>-8.159521513456254E-2</v>
      </c>
      <c r="U704" s="1">
        <f>(Table2[[#This Row],[Close Price]]-Table2[[#This Row],[200D EMA]])/Table2[[#This Row],[200D EMA]]</f>
        <v>-7.7975718363687413E-2</v>
      </c>
      <c r="V704">
        <v>0.79635876332966304</v>
      </c>
      <c r="W704">
        <v>593</v>
      </c>
      <c r="X704">
        <v>605.5</v>
      </c>
      <c r="Y704">
        <v>589.5</v>
      </c>
      <c r="Z704">
        <v>601.95000000000005</v>
      </c>
      <c r="AA704">
        <v>577.5</v>
      </c>
      <c r="AB704">
        <v>680.3</v>
      </c>
      <c r="AC704" s="1">
        <f>(Table2[[#This Row],[Close Price]]/Table2[[#This Row],[Day Low]])-1</f>
        <v>5.9865092748734305E-3</v>
      </c>
      <c r="AD704" s="1">
        <f>(Table2[[#This Row],[Day High]]/Table2[[#This Row],[Close Price]])-1</f>
        <v>1.5002933534490115E-2</v>
      </c>
      <c r="AE704" s="1">
        <f>(Table2[[#This Row],[Close Price]]/Table2[[#This Row],[Current Week Low]])-1</f>
        <v>1.1959287531806639E-2</v>
      </c>
      <c r="AF704" s="1">
        <f>(Table2[[#This Row],[Current Week High]]/Table2[[#This Row],[Close Price]])-1</f>
        <v>9.0520492833796595E-3</v>
      </c>
      <c r="AG704" s="1">
        <f>(Table2[[#This Row],[Close Price]]/Table2[[#This Row],[Current Month Low]])-1</f>
        <v>3.2987012987012898E-2</v>
      </c>
      <c r="AH704" s="1">
        <f>(Table2[[#This Row],[Current Month High]]/Table2[[#This Row],[Close Price]])-1</f>
        <v>0.1403905791635236</v>
      </c>
      <c r="AI704">
        <v>30.081300813008099</v>
      </c>
      <c r="AJ704">
        <v>14.4240913014289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-0.13</v>
      </c>
      <c r="AM704" t="s">
        <v>3132</v>
      </c>
      <c r="AN704">
        <v>-11</v>
      </c>
      <c r="AO704" t="s">
        <v>3132</v>
      </c>
      <c r="AP704">
        <v>-5.5750972252582E-2</v>
      </c>
      <c r="AQ704">
        <f>(Table2[[#This Row],[Sharpe Ratio]]-AVERAGE(Table2[Sharpe Ratio]))/_xlfn.STDEV.P(Table2[Sharpe Ratio])</f>
        <v>-1.377959305609544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679</v>
      </c>
      <c r="AT704">
        <f>_xlfn.RANK.AVG(Table2[[#This Row],[6M Return vs Nifty Z-Score]],Table2[6M Return vs Nifty Z-Score])</f>
        <v>605</v>
      </c>
      <c r="AU704">
        <f>_xlfn.RANK.AVG(Table2[[#This Row],[Sharpe Ratio Z-Score]],Table2[Sharpe Ratio Z-Score])</f>
        <v>670</v>
      </c>
      <c r="AV704">
        <f>(Table2[[#This Row],[Rank 1Y]]+Table2[[#This Row],[Rank 6M]]+Table2[[#This Row],[Rank Sharpe]])/3</f>
        <v>651.33333333333337</v>
      </c>
    </row>
    <row r="705" spans="1:48" x14ac:dyDescent="0.3">
      <c r="A705" t="s">
        <v>1479</v>
      </c>
      <c r="B705" t="s">
        <v>1480</v>
      </c>
      <c r="C705" t="s">
        <v>3100</v>
      </c>
      <c r="D705" t="s">
        <v>98</v>
      </c>
      <c r="E705">
        <v>6822.4207025550004</v>
      </c>
      <c r="F705">
        <v>1432.65</v>
      </c>
      <c r="G705">
        <v>-30.977010185012499</v>
      </c>
      <c r="H705">
        <f>(Table2[[#This Row],[1Y Return vs Nifty]]-AVERAGE(Table2[1Y Return vs Nifty]))/_xlfn.STDEV.P(Table2[1Y Return vs Nifty])</f>
        <v>-0.97944465194629093</v>
      </c>
      <c r="I705">
        <v>-7.6295979361771797</v>
      </c>
      <c r="J705">
        <f>(Table2[[#This Row],[1M Return vs Nifty]]-AVERAGE(Table2[1M Return vs Nifty]))/_xlfn.STDEV.P(Table2[1M Return vs Nifty])</f>
        <v>-0.69759467554367416</v>
      </c>
      <c r="K705">
        <v>-13.789549961985401</v>
      </c>
      <c r="L705">
        <f>(Table2[[#This Row],[6M Return vs Nifty]]-AVERAGE(Table2[6M Return vs Nifty]))/_xlfn.STDEV.P(Table2[6M Return vs Nifty])</f>
        <v>-0.73310394590369643</v>
      </c>
      <c r="M705">
        <v>-3.48588634556662</v>
      </c>
      <c r="N705">
        <f>(Table2[[#This Row],[1W Return vs Nifty]]-AVERAGE(Table2[1W Return vs Nifty]))/_xlfn.STDEV.P(Table2[1W Return vs Nifty])</f>
        <v>-0.58636266048551</v>
      </c>
      <c r="O705">
        <v>1461.36</v>
      </c>
      <c r="P705">
        <v>1436.8216169277</v>
      </c>
      <c r="Q705">
        <v>1416.8363630889401</v>
      </c>
      <c r="R705">
        <v>36.811543497148598</v>
      </c>
      <c r="S705" s="1">
        <f>(Table2[[#This Row],[Close Price]]-Table2[[#This Row],[20D EMA]])/Table2[[#This Row],[20D EMA]]</f>
        <v>-1.9646083100673215E-2</v>
      </c>
      <c r="T705" s="1">
        <f>(Table2[[#This Row],[Close Price]]-Table2[[#This Row],[50D EMA]])/Table2[[#This Row],[50D EMA]]</f>
        <v>-2.9033645363854715E-3</v>
      </c>
      <c r="U705" s="1">
        <f>(Table2[[#This Row],[Close Price]]-Table2[[#This Row],[200D EMA]])/Table2[[#This Row],[200D EMA]]</f>
        <v>1.116123027544526E-2</v>
      </c>
      <c r="V705">
        <v>1.05957008399304</v>
      </c>
      <c r="W705">
        <v>1429.05</v>
      </c>
      <c r="X705">
        <v>1441.65</v>
      </c>
      <c r="Y705">
        <v>1414</v>
      </c>
      <c r="Z705">
        <v>1444</v>
      </c>
      <c r="AA705">
        <v>1410</v>
      </c>
      <c r="AB705">
        <v>1517.3</v>
      </c>
      <c r="AC705" s="1">
        <f>(Table2[[#This Row],[Close Price]]/Table2[[#This Row],[Day Low]])-1</f>
        <v>2.5191560827124704E-3</v>
      </c>
      <c r="AD705" s="1">
        <f>(Table2[[#This Row],[Day High]]/Table2[[#This Row],[Close Price]])-1</f>
        <v>6.2820647052663769E-3</v>
      </c>
      <c r="AE705" s="1">
        <f>(Table2[[#This Row],[Close Price]]/Table2[[#This Row],[Current Week Low]])-1</f>
        <v>1.3189533239038154E-2</v>
      </c>
      <c r="AF705" s="1">
        <f>(Table2[[#This Row],[Current Week High]]/Table2[[#This Row],[Close Price]])-1</f>
        <v>7.9223816005304926E-3</v>
      </c>
      <c r="AG705" s="1">
        <f>(Table2[[#This Row],[Close Price]]/Table2[[#This Row],[Current Month Low]])-1</f>
        <v>1.6063829787234196E-2</v>
      </c>
      <c r="AH705" s="1">
        <f>(Table2[[#This Row],[Current Month High]]/Table2[[#This Row],[Close Price]])-1</f>
        <v>5.9086308588978342E-2</v>
      </c>
      <c r="AI705">
        <v>12.0301539105852</v>
      </c>
      <c r="AJ705">
        <v>14.612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0.02</v>
      </c>
      <c r="AM705" t="s">
        <v>3133</v>
      </c>
      <c r="AN705">
        <v>-3.05</v>
      </c>
      <c r="AO705" t="s">
        <v>3132</v>
      </c>
      <c r="AP705">
        <v>-0.13492175592464201</v>
      </c>
      <c r="AQ705">
        <f>(Table2[[#This Row],[Sharpe Ratio]]-AVERAGE(Table2[Sharpe Ratio]))/_xlfn.STDEV.P(Table2[Sharpe Ratio])</f>
        <v>-2.2818523483028983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-5.2783582821820696</v>
      </c>
      <c r="AS705">
        <f>_xlfn.RANK.AVG(Table2[[#This Row],[1Y Return vs Nifty Z-Score]],Table2[1Y Return vs Nifty Z-Score])</f>
        <v>657</v>
      </c>
      <c r="AT705">
        <f>_xlfn.RANK.AVG(Table2[[#This Row],[6M Return vs Nifty Z-Score]],Table2[6M Return vs Nifty Z-Score])</f>
        <v>568</v>
      </c>
      <c r="AU705">
        <f>_xlfn.RANK.AVG(Table2[[#This Row],[Sharpe Ratio Z-Score]],Table2[Sharpe Ratio Z-Score])</f>
        <v>732</v>
      </c>
      <c r="AV705">
        <f>(Table2[[#This Row],[Rank 1Y]]+Table2[[#This Row],[Rank 6M]]+Table2[[#This Row],[Rank Sharpe]])/3</f>
        <v>652.33333333333337</v>
      </c>
    </row>
    <row r="706" spans="1:48" x14ac:dyDescent="0.3">
      <c r="A706" t="s">
        <v>1303</v>
      </c>
      <c r="B706" t="s">
        <v>1304</v>
      </c>
      <c r="C706" t="s">
        <v>3102</v>
      </c>
      <c r="D706" t="s">
        <v>539</v>
      </c>
      <c r="E706">
        <v>8483.63130112</v>
      </c>
      <c r="F706">
        <v>772.4</v>
      </c>
      <c r="G706">
        <v>-43.913387325782701</v>
      </c>
      <c r="H706">
        <f>(Table2[[#This Row],[1Y Return vs Nifty]]-AVERAGE(Table2[1Y Return vs Nifty]))/_xlfn.STDEV.P(Table2[1Y Return vs Nifty])</f>
        <v>-1.174073739434689</v>
      </c>
      <c r="I706">
        <v>5.1521504024985303</v>
      </c>
      <c r="J706">
        <f>(Table2[[#This Row],[1M Return vs Nifty]]-AVERAGE(Table2[1M Return vs Nifty]))/_xlfn.STDEV.P(Table2[1M Return vs Nifty])</f>
        <v>0.52286321206698838</v>
      </c>
      <c r="K706">
        <v>-19.624085391649398</v>
      </c>
      <c r="L706">
        <f>(Table2[[#This Row],[6M Return vs Nifty]]-AVERAGE(Table2[6M Return vs Nifty]))/_xlfn.STDEV.P(Table2[6M Return vs Nifty])</f>
        <v>-0.92309341871100525</v>
      </c>
      <c r="M706">
        <v>-8.2589670614789501E-2</v>
      </c>
      <c r="N706">
        <f>(Table2[[#This Row],[1W Return vs Nifty]]-AVERAGE(Table2[1W Return vs Nifty]))/_xlfn.STDEV.P(Table2[1W Return vs Nifty])</f>
        <v>7.1799452368462621E-2</v>
      </c>
      <c r="O706">
        <v>779.45</v>
      </c>
      <c r="P706">
        <v>783.67554757245102</v>
      </c>
      <c r="Q706">
        <v>849.17111641080601</v>
      </c>
      <c r="R706">
        <v>36.017391425485599</v>
      </c>
      <c r="S706" s="1">
        <f>(Table2[[#This Row],[Close Price]]-Table2[[#This Row],[20D EMA]])/Table2[[#This Row],[20D EMA]]</f>
        <v>-9.0448393097697956E-3</v>
      </c>
      <c r="T706" s="1">
        <f>(Table2[[#This Row],[Close Price]]-Table2[[#This Row],[50D EMA]])/Table2[[#This Row],[50D EMA]]</f>
        <v>-1.4388030362027621E-2</v>
      </c>
      <c r="U706" s="1">
        <f>(Table2[[#This Row],[Close Price]]-Table2[[#This Row],[200D EMA]])/Table2[[#This Row],[200D EMA]]</f>
        <v>-9.0407121635618898E-2</v>
      </c>
      <c r="V706">
        <v>1.64429203708978</v>
      </c>
      <c r="W706">
        <v>770.8</v>
      </c>
      <c r="X706">
        <v>776.1</v>
      </c>
      <c r="Y706">
        <v>770.25</v>
      </c>
      <c r="Z706">
        <v>777.95</v>
      </c>
      <c r="AA706">
        <v>760.05</v>
      </c>
      <c r="AB706">
        <v>819.9</v>
      </c>
      <c r="AC706" s="1">
        <f>(Table2[[#This Row],[Close Price]]/Table2[[#This Row],[Day Low]])-1</f>
        <v>2.0757654385055169E-3</v>
      </c>
      <c r="AD706" s="1">
        <f>(Table2[[#This Row],[Day High]]/Table2[[#This Row],[Close Price]])-1</f>
        <v>4.7902641118591216E-3</v>
      </c>
      <c r="AE706" s="1">
        <f>(Table2[[#This Row],[Close Price]]/Table2[[#This Row],[Current Week Low]])-1</f>
        <v>2.7913015254787954E-3</v>
      </c>
      <c r="AF706" s="1">
        <f>(Table2[[#This Row],[Current Week High]]/Table2[[#This Row],[Close Price]])-1</f>
        <v>7.1853961677887934E-3</v>
      </c>
      <c r="AG706" s="1">
        <f>(Table2[[#This Row],[Close Price]]/Table2[[#This Row],[Current Month Low]])-1</f>
        <v>1.6248930991382249E-2</v>
      </c>
      <c r="AH706" s="1">
        <f>(Table2[[#This Row],[Current Month High]]/Table2[[#This Row],[Close Price]])-1</f>
        <v>6.1496633868461936E-2</v>
      </c>
      <c r="AI706">
        <v>43.2288969445882</v>
      </c>
      <c r="AJ706">
        <v>7.2182121043864402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-0.01</v>
      </c>
      <c r="AM706" t="s">
        <v>3132</v>
      </c>
      <c r="AN706">
        <v>-1.26</v>
      </c>
      <c r="AO706" t="s">
        <v>3132</v>
      </c>
      <c r="AP706">
        <v>-2.7661763393994999E-2</v>
      </c>
      <c r="AQ706">
        <f>(Table2[[#This Row],[Sharpe Ratio]]-AVERAGE(Table2[Sharpe Ratio]))/_xlfn.STDEV.P(Table2[Sharpe Ratio])</f>
        <v>-1.0572647351578242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711</v>
      </c>
      <c r="AT706">
        <f>_xlfn.RANK.AVG(Table2[[#This Row],[6M Return vs Nifty Z-Score]],Table2[6M Return vs Nifty Z-Score])</f>
        <v>632</v>
      </c>
      <c r="AU706">
        <f>_xlfn.RANK.AVG(Table2[[#This Row],[Sharpe Ratio Z-Score]],Table2[Sharpe Ratio Z-Score])</f>
        <v>622</v>
      </c>
      <c r="AV706">
        <f>(Table2[[#This Row],[Rank 1Y]]+Table2[[#This Row],[Rank 6M]]+Table2[[#This Row],[Rank Sharpe]])/3</f>
        <v>655</v>
      </c>
    </row>
    <row r="707" spans="1:48" x14ac:dyDescent="0.3">
      <c r="A707" t="s">
        <v>597</v>
      </c>
      <c r="B707" t="s">
        <v>598</v>
      </c>
      <c r="C707" t="s">
        <v>3088</v>
      </c>
      <c r="D707" t="s">
        <v>24</v>
      </c>
      <c r="E707">
        <v>31744.167180144999</v>
      </c>
      <c r="F707">
        <v>197.05</v>
      </c>
      <c r="G707">
        <v>-38.796884576802398</v>
      </c>
      <c r="H707">
        <f>(Table2[[#This Row],[1Y Return vs Nifty]]-AVERAGE(Table2[1Y Return vs Nifty]))/_xlfn.STDEV.P(Table2[1Y Return vs Nifty])</f>
        <v>-1.0970954440178451</v>
      </c>
      <c r="I707">
        <v>1.7738941493836</v>
      </c>
      <c r="J707">
        <f>(Table2[[#This Row],[1M Return vs Nifty]]-AVERAGE(Table2[1M Return vs Nifty]))/_xlfn.STDEV.P(Table2[1M Return vs Nifty])</f>
        <v>0.20029235702922313</v>
      </c>
      <c r="K707">
        <v>-14.4525341262142</v>
      </c>
      <c r="L707">
        <f>(Table2[[#This Row],[6M Return vs Nifty]]-AVERAGE(Table2[6M Return vs Nifty]))/_xlfn.STDEV.P(Table2[6M Return vs Nifty])</f>
        <v>-0.75469264192926466</v>
      </c>
      <c r="M707">
        <v>-4.8996870840670903</v>
      </c>
      <c r="N707">
        <f>(Table2[[#This Row],[1W Return vs Nifty]]-AVERAGE(Table2[1W Return vs Nifty]))/_xlfn.STDEV.P(Table2[1W Return vs Nifty])</f>
        <v>-0.85977699078897873</v>
      </c>
      <c r="O707">
        <v>202.14</v>
      </c>
      <c r="P707">
        <v>199.578271867262</v>
      </c>
      <c r="Q707">
        <v>206.15236682701101</v>
      </c>
      <c r="R707">
        <v>39.498636289310902</v>
      </c>
      <c r="S707" s="1">
        <f>(Table2[[#This Row],[Close Price]]-Table2[[#This Row],[20D EMA]])/Table2[[#This Row],[20D EMA]]</f>
        <v>-2.5180567923221406E-2</v>
      </c>
      <c r="T707" s="1">
        <f>(Table2[[#This Row],[Close Price]]-Table2[[#This Row],[50D EMA]])/Table2[[#This Row],[50D EMA]]</f>
        <v>-1.266807174752734E-2</v>
      </c>
      <c r="U707" s="1">
        <f>(Table2[[#This Row],[Close Price]]-Table2[[#This Row],[200D EMA]])/Table2[[#This Row],[200D EMA]]</f>
        <v>-4.4153588761118037E-2</v>
      </c>
      <c r="V707">
        <v>1.5030665750569401</v>
      </c>
      <c r="W707">
        <v>192.42</v>
      </c>
      <c r="X707">
        <v>197.82</v>
      </c>
      <c r="Y707">
        <v>196.4</v>
      </c>
      <c r="Z707">
        <v>200</v>
      </c>
      <c r="AA707">
        <v>196.4</v>
      </c>
      <c r="AB707">
        <v>218.49</v>
      </c>
      <c r="AC707" s="1">
        <f>(Table2[[#This Row],[Close Price]]/Table2[[#This Row],[Day Low]])-1</f>
        <v>2.406194782247173E-2</v>
      </c>
      <c r="AD707" s="1">
        <f>(Table2[[#This Row],[Day High]]/Table2[[#This Row],[Close Price]])-1</f>
        <v>3.9076376554172398E-3</v>
      </c>
      <c r="AE707" s="1">
        <f>(Table2[[#This Row],[Close Price]]/Table2[[#This Row],[Current Week Low]])-1</f>
        <v>3.3095723014255896E-3</v>
      </c>
      <c r="AF707" s="1">
        <f>(Table2[[#This Row],[Current Week High]]/Table2[[#This Row],[Close Price]])-1</f>
        <v>1.4970819588936868E-2</v>
      </c>
      <c r="AG707" s="1">
        <f>(Table2[[#This Row],[Close Price]]/Table2[[#This Row],[Current Month Low]])-1</f>
        <v>3.3095723014255896E-3</v>
      </c>
      <c r="AH707" s="1">
        <f>(Table2[[#This Row],[Current Month High]]/Table2[[#This Row],[Close Price]])-1</f>
        <v>0.10880487185993393</v>
      </c>
      <c r="AI707">
        <v>33.519411316924597</v>
      </c>
      <c r="AJ707">
        <v>16.4942358853088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0.01</v>
      </c>
      <c r="AM707" t="s">
        <v>3133</v>
      </c>
      <c r="AN707">
        <v>6.04</v>
      </c>
      <c r="AO707" t="s">
        <v>3133</v>
      </c>
      <c r="AP707">
        <v>-7.6123866005227997E-2</v>
      </c>
      <c r="AQ707">
        <f>(Table2[[#This Row],[Sharpe Ratio]]-AVERAGE(Table2[Sharpe Ratio]))/_xlfn.STDEV.P(Table2[Sharpe Ratio])</f>
        <v>-1.6105566864669272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689</v>
      </c>
      <c r="AT707">
        <f>_xlfn.RANK.AVG(Table2[[#This Row],[6M Return vs Nifty Z-Score]],Table2[6M Return vs Nifty Z-Score])</f>
        <v>583</v>
      </c>
      <c r="AU707">
        <f>_xlfn.RANK.AVG(Table2[[#This Row],[Sharpe Ratio Z-Score]],Table2[Sharpe Ratio Z-Score])</f>
        <v>695</v>
      </c>
      <c r="AV707">
        <f>(Table2[[#This Row],[Rank 1Y]]+Table2[[#This Row],[Rank 6M]]+Table2[[#This Row],[Rank Sharpe]])/3</f>
        <v>655.66666666666663</v>
      </c>
    </row>
    <row r="708" spans="1:48" x14ac:dyDescent="0.3">
      <c r="A708" t="s">
        <v>307</v>
      </c>
      <c r="B708" t="s">
        <v>308</v>
      </c>
      <c r="C708" t="s">
        <v>3097</v>
      </c>
      <c r="D708" t="s">
        <v>78</v>
      </c>
      <c r="E708">
        <v>88067.152544580007</v>
      </c>
      <c r="F708">
        <v>24408.35</v>
      </c>
      <c r="G708">
        <v>-22.417596432939799</v>
      </c>
      <c r="H708">
        <f>(Table2[[#This Row],[1Y Return vs Nifty]]-AVERAGE(Table2[1Y Return vs Nifty]))/_xlfn.STDEV.P(Table2[1Y Return vs Nifty])</f>
        <v>-0.85066741625862063</v>
      </c>
      <c r="I708">
        <v>-11.9480372142209</v>
      </c>
      <c r="J708">
        <f>(Table2[[#This Row],[1M Return vs Nifty]]-AVERAGE(Table2[1M Return vs Nifty]))/_xlfn.STDEV.P(Table2[1M Return vs Nifty])</f>
        <v>-1.1099383658906721</v>
      </c>
      <c r="K708">
        <v>-23.112892947908801</v>
      </c>
      <c r="L708">
        <f>(Table2[[#This Row],[6M Return vs Nifty]]-AVERAGE(Table2[6M Return vs Nifty]))/_xlfn.STDEV.P(Table2[6M Return vs Nifty])</f>
        <v>-1.0366991575621018</v>
      </c>
      <c r="M708">
        <v>-11.223952941118499</v>
      </c>
      <c r="N708">
        <f>(Table2[[#This Row],[1W Return vs Nifty]]-AVERAGE(Table2[1W Return vs Nifty]))/_xlfn.STDEV.P(Table2[1W Return vs Nifty])</f>
        <v>-2.0828241054770062</v>
      </c>
      <c r="O708">
        <v>26398.12</v>
      </c>
      <c r="P708">
        <v>26708.557349893599</v>
      </c>
      <c r="Q708">
        <v>26282.026658792602</v>
      </c>
      <c r="R708">
        <v>19.854297800555301</v>
      </c>
      <c r="S708" s="1">
        <f>(Table2[[#This Row],[Close Price]]-Table2[[#This Row],[20D EMA]])/Table2[[#This Row],[20D EMA]]</f>
        <v>-7.537544340278779E-2</v>
      </c>
      <c r="T708" s="1">
        <f>(Table2[[#This Row],[Close Price]]-Table2[[#This Row],[50D EMA]])/Table2[[#This Row],[50D EMA]]</f>
        <v>-8.6122485754655115E-2</v>
      </c>
      <c r="U708" s="1">
        <f>(Table2[[#This Row],[Close Price]]-Table2[[#This Row],[200D EMA]])/Table2[[#This Row],[200D EMA]]</f>
        <v>-7.1291178687156842E-2</v>
      </c>
      <c r="V708">
        <v>1.95370321582622</v>
      </c>
      <c r="W708">
        <v>24262</v>
      </c>
      <c r="X708">
        <v>24509.25</v>
      </c>
      <c r="Y708">
        <v>24008.45</v>
      </c>
      <c r="Z708">
        <v>24456.400000000001</v>
      </c>
      <c r="AA708">
        <v>23850</v>
      </c>
      <c r="AB708">
        <v>27899.8</v>
      </c>
      <c r="AC708" s="1">
        <f>(Table2[[#This Row],[Close Price]]/Table2[[#This Row],[Day Low]])-1</f>
        <v>6.0320666062154693E-3</v>
      </c>
      <c r="AD708" s="1">
        <f>(Table2[[#This Row],[Day High]]/Table2[[#This Row],[Close Price]])-1</f>
        <v>4.133831250371367E-3</v>
      </c>
      <c r="AE708" s="1">
        <f>(Table2[[#This Row],[Close Price]]/Table2[[#This Row],[Current Week Low]])-1</f>
        <v>1.6656635476259396E-2</v>
      </c>
      <c r="AF708" s="1">
        <f>(Table2[[#This Row],[Current Week High]]/Table2[[#This Row],[Close Price]])-1</f>
        <v>1.968588618239453E-3</v>
      </c>
      <c r="AG708" s="1">
        <f>(Table2[[#This Row],[Close Price]]/Table2[[#This Row],[Current Month Low]])-1</f>
        <v>2.3410901467505241E-2</v>
      </c>
      <c r="AH708" s="1">
        <f>(Table2[[#This Row],[Current Month High]]/Table2[[#This Row],[Close Price]])-1</f>
        <v>0.14304326183457716</v>
      </c>
      <c r="AI708">
        <v>25.931289906937501</v>
      </c>
      <c r="AJ708">
        <v>4.0823419043964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-0.08</v>
      </c>
      <c r="AM708" t="s">
        <v>3132</v>
      </c>
      <c r="AN708">
        <v>-11.19</v>
      </c>
      <c r="AO708" t="s">
        <v>3132</v>
      </c>
      <c r="AP708">
        <v>-6.6876461871135995E-2</v>
      </c>
      <c r="AQ708">
        <f>(Table2[[#This Row],[Sharpe Ratio]]-AVERAGE(Table2[Sharpe Ratio]))/_xlfn.STDEV.P(Table2[Sharpe Ratio])</f>
        <v>-1.5049790494638293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626</v>
      </c>
      <c r="AT708">
        <f>_xlfn.RANK.AVG(Table2[[#This Row],[6M Return vs Nifty Z-Score]],Table2[6M Return vs Nifty Z-Score])</f>
        <v>662</v>
      </c>
      <c r="AU708">
        <f>_xlfn.RANK.AVG(Table2[[#This Row],[Sharpe Ratio Z-Score]],Table2[Sharpe Ratio Z-Score])</f>
        <v>686</v>
      </c>
      <c r="AV708">
        <f>(Table2[[#This Row],[Rank 1Y]]+Table2[[#This Row],[Rank 6M]]+Table2[[#This Row],[Rank Sharpe]])/3</f>
        <v>658</v>
      </c>
    </row>
    <row r="709" spans="1:48" x14ac:dyDescent="0.3">
      <c r="A709" t="s">
        <v>2172</v>
      </c>
      <c r="B709" t="s">
        <v>2173</v>
      </c>
      <c r="C709" t="s">
        <v>3090</v>
      </c>
      <c r="D709" t="s">
        <v>380</v>
      </c>
      <c r="E709">
        <v>2620.0274366399999</v>
      </c>
      <c r="F709">
        <v>52.32</v>
      </c>
      <c r="G709">
        <v>-43.117663258930499</v>
      </c>
      <c r="H709">
        <f>(Table2[[#This Row],[1Y Return vs Nifty]]-AVERAGE(Table2[1Y Return vs Nifty]))/_xlfn.STDEV.P(Table2[1Y Return vs Nifty])</f>
        <v>-1.1621019912907737</v>
      </c>
      <c r="I709">
        <v>-1.4520983181348199</v>
      </c>
      <c r="J709">
        <f>(Table2[[#This Row],[1M Return vs Nifty]]-AVERAGE(Table2[1M Return vs Nifty]))/_xlfn.STDEV.P(Table2[1M Return vs Nifty])</f>
        <v>-0.10773967802830353</v>
      </c>
      <c r="K709">
        <v>-42.827361656143701</v>
      </c>
      <c r="L709">
        <f>(Table2[[#This Row],[6M Return vs Nifty]]-AVERAGE(Table2[6M Return vs Nifty]))/_xlfn.STDEV.P(Table2[6M Return vs Nifty])</f>
        <v>-1.6786596978153359</v>
      </c>
      <c r="M709">
        <v>-1.788838693088</v>
      </c>
      <c r="N709">
        <f>(Table2[[#This Row],[1W Return vs Nifty]]-AVERAGE(Table2[1W Return vs Nifty]))/_xlfn.STDEV.P(Table2[1W Return vs Nifty])</f>
        <v>-0.25817132859552377</v>
      </c>
      <c r="O709">
        <v>52.41</v>
      </c>
      <c r="P709">
        <v>53.661234706561302</v>
      </c>
      <c r="Q709">
        <v>60.425717788223899</v>
      </c>
      <c r="R709">
        <v>52.105227870978702</v>
      </c>
      <c r="S709" s="1">
        <f>(Table2[[#This Row],[Close Price]]-Table2[[#This Row],[20D EMA]])/Table2[[#This Row],[20D EMA]]</f>
        <v>-1.7172295363479548E-3</v>
      </c>
      <c r="T709" s="1">
        <f>(Table2[[#This Row],[Close Price]]-Table2[[#This Row],[50D EMA]])/Table2[[#This Row],[50D EMA]]</f>
        <v>-2.4994480911511817E-2</v>
      </c>
      <c r="U709" s="1">
        <f>(Table2[[#This Row],[Close Price]]-Table2[[#This Row],[200D EMA]])/Table2[[#This Row],[200D EMA]]</f>
        <v>-0.13414350850795498</v>
      </c>
      <c r="V709">
        <v>0.86196362261674497</v>
      </c>
      <c r="W709">
        <v>51.8</v>
      </c>
      <c r="X709">
        <v>52.9</v>
      </c>
      <c r="Y709">
        <v>50.42</v>
      </c>
      <c r="Z709">
        <v>53.01</v>
      </c>
      <c r="AA709">
        <v>49</v>
      </c>
      <c r="AB709">
        <v>54</v>
      </c>
      <c r="AC709" s="1">
        <f>(Table2[[#This Row],[Close Price]]/Table2[[#This Row],[Day Low]])-1</f>
        <v>1.0038610038610063E-2</v>
      </c>
      <c r="AD709" s="1">
        <f>(Table2[[#This Row],[Day High]]/Table2[[#This Row],[Close Price]])-1</f>
        <v>1.1085626911314872E-2</v>
      </c>
      <c r="AE709" s="1">
        <f>(Table2[[#This Row],[Close Price]]/Table2[[#This Row],[Current Week Low]])-1</f>
        <v>3.7683458944863135E-2</v>
      </c>
      <c r="AF709" s="1">
        <f>(Table2[[#This Row],[Current Week High]]/Table2[[#This Row],[Close Price]])-1</f>
        <v>1.3188073394495348E-2</v>
      </c>
      <c r="AG709" s="1">
        <f>(Table2[[#This Row],[Close Price]]/Table2[[#This Row],[Current Month Low]])-1</f>
        <v>6.7755102040816251E-2</v>
      </c>
      <c r="AH709" s="1">
        <f>(Table2[[#This Row],[Current Month High]]/Table2[[#This Row],[Close Price]])-1</f>
        <v>3.2110091743119185E-2</v>
      </c>
      <c r="AI709">
        <v>60.646024464831797</v>
      </c>
      <c r="AJ709">
        <v>8.7733887733887794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-0.12</v>
      </c>
      <c r="AM709" t="s">
        <v>3132</v>
      </c>
      <c r="AN709">
        <v>-4.05</v>
      </c>
      <c r="AO709" t="s">
        <v>3132</v>
      </c>
      <c r="AQ709">
        <f>(Table2[[#This Row],[Sharpe Ratio]]-AVERAGE(Table2[Sharpe Ratio]))/_xlfn.STDEV.P(Table2[Sharpe Ratio])</f>
        <v>-0.74145031068490286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705</v>
      </c>
      <c r="AT709">
        <f>_xlfn.RANK.AVG(Table2[[#This Row],[6M Return vs Nifty Z-Score]],Table2[6M Return vs Nifty Z-Score])</f>
        <v>724</v>
      </c>
      <c r="AU709">
        <f>_xlfn.RANK.AVG(Table2[[#This Row],[Sharpe Ratio Z-Score]],Table2[Sharpe Ratio Z-Score])</f>
        <v>550.5</v>
      </c>
      <c r="AV709">
        <f>(Table2[[#This Row],[Rank 1Y]]+Table2[[#This Row],[Rank 6M]]+Table2[[#This Row],[Rank Sharpe]])/3</f>
        <v>659.83333333333337</v>
      </c>
    </row>
    <row r="710" spans="1:48" x14ac:dyDescent="0.3">
      <c r="A710" t="s">
        <v>707</v>
      </c>
      <c r="B710" t="s">
        <v>708</v>
      </c>
      <c r="C710" t="s">
        <v>3100</v>
      </c>
      <c r="D710" t="s">
        <v>98</v>
      </c>
      <c r="E710">
        <v>23891.713606975001</v>
      </c>
      <c r="F710">
        <v>295.55</v>
      </c>
      <c r="G710">
        <v>-33.417316309467303</v>
      </c>
      <c r="H710">
        <f>(Table2[[#This Row],[1Y Return vs Nifty]]-AVERAGE(Table2[1Y Return vs Nifty]))/_xlfn.STDEV.P(Table2[1Y Return vs Nifty])</f>
        <v>-1.0161593015755233</v>
      </c>
      <c r="I710">
        <v>5.2458544404291096</v>
      </c>
      <c r="J710">
        <f>(Table2[[#This Row],[1M Return vs Nifty]]-AVERAGE(Table2[1M Return vs Nifty]))/_xlfn.STDEV.P(Table2[1M Return vs Nifty])</f>
        <v>0.53181048822695642</v>
      </c>
      <c r="K710">
        <v>-15.5731440113208</v>
      </c>
      <c r="L710">
        <f>(Table2[[#This Row],[6M Return vs Nifty]]-AVERAGE(Table2[6M Return vs Nifty]))/_xlfn.STDEV.P(Table2[6M Return vs Nifty])</f>
        <v>-0.79118296474256233</v>
      </c>
      <c r="M710">
        <v>-2.9017369175635799</v>
      </c>
      <c r="N710">
        <f>(Table2[[#This Row],[1W Return vs Nifty]]-AVERAGE(Table2[1W Return vs Nifty]))/_xlfn.STDEV.P(Table2[1W Return vs Nifty])</f>
        <v>-0.47339424824376442</v>
      </c>
      <c r="O710">
        <v>290.02</v>
      </c>
      <c r="P710">
        <v>283.73826541577898</v>
      </c>
      <c r="Q710">
        <v>291.56565138934599</v>
      </c>
      <c r="R710">
        <v>56.986163816602499</v>
      </c>
      <c r="S710" s="1">
        <f>(Table2[[#This Row],[Close Price]]-Table2[[#This Row],[20D EMA]])/Table2[[#This Row],[20D EMA]]</f>
        <v>1.90676505068617E-2</v>
      </c>
      <c r="T710" s="1">
        <f>(Table2[[#This Row],[Close Price]]-Table2[[#This Row],[50D EMA]])/Table2[[#This Row],[50D EMA]]</f>
        <v>4.1628980028169879E-2</v>
      </c>
      <c r="U710" s="1">
        <f>(Table2[[#This Row],[Close Price]]-Table2[[#This Row],[200D EMA]])/Table2[[#This Row],[200D EMA]]</f>
        <v>1.3665356641525213E-2</v>
      </c>
      <c r="V710">
        <v>2.7125560075797601</v>
      </c>
      <c r="W710">
        <v>291.25</v>
      </c>
      <c r="X710">
        <v>296.95</v>
      </c>
      <c r="Y710">
        <v>289.60000000000002</v>
      </c>
      <c r="Z710">
        <v>296.5</v>
      </c>
      <c r="AA710">
        <v>289.60000000000002</v>
      </c>
      <c r="AB710">
        <v>310</v>
      </c>
      <c r="AC710" s="1">
        <f>(Table2[[#This Row],[Close Price]]/Table2[[#This Row],[Day Low]])-1</f>
        <v>1.4763948497854118E-2</v>
      </c>
      <c r="AD710" s="1">
        <f>(Table2[[#This Row],[Day High]]/Table2[[#This Row],[Close Price]])-1</f>
        <v>4.736931145322254E-3</v>
      </c>
      <c r="AE710" s="1">
        <f>(Table2[[#This Row],[Close Price]]/Table2[[#This Row],[Current Week Low]])-1</f>
        <v>2.054558011049723E-2</v>
      </c>
      <c r="AF710" s="1">
        <f>(Table2[[#This Row],[Current Week High]]/Table2[[#This Row],[Close Price]])-1</f>
        <v>3.2143461343256963E-3</v>
      </c>
      <c r="AG710" s="1">
        <f>(Table2[[#This Row],[Close Price]]/Table2[[#This Row],[Current Month Low]])-1</f>
        <v>2.054558011049723E-2</v>
      </c>
      <c r="AH710" s="1">
        <f>(Table2[[#This Row],[Current Month High]]/Table2[[#This Row],[Close Price]])-1</f>
        <v>4.889189646421932E-2</v>
      </c>
      <c r="AI710">
        <v>20.893249873117899</v>
      </c>
      <c r="AJ710">
        <v>17.3515981735159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7.0000000000000007E-2</v>
      </c>
      <c r="AM710" t="s">
        <v>3133</v>
      </c>
      <c r="AN710">
        <v>7.47</v>
      </c>
      <c r="AO710" t="s">
        <v>3133</v>
      </c>
      <c r="AP710">
        <v>-0.114577730687609</v>
      </c>
      <c r="AQ710">
        <f>(Table2[[#This Row],[Sharpe Ratio]]-AVERAGE(Table2[Sharpe Ratio]))/_xlfn.STDEV.P(Table2[Sharpe Ratio])</f>
        <v>-2.0495845593632049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665</v>
      </c>
      <c r="AT710">
        <f>_xlfn.RANK.AVG(Table2[[#This Row],[6M Return vs Nifty Z-Score]],Table2[6M Return vs Nifty Z-Score])</f>
        <v>593</v>
      </c>
      <c r="AU710">
        <f>_xlfn.RANK.AVG(Table2[[#This Row],[Sharpe Ratio Z-Score]],Table2[Sharpe Ratio Z-Score])</f>
        <v>726</v>
      </c>
      <c r="AV710">
        <f>(Table2[[#This Row],[Rank 1Y]]+Table2[[#This Row],[Rank 6M]]+Table2[[#This Row],[Rank Sharpe]])/3</f>
        <v>661.33333333333337</v>
      </c>
    </row>
    <row r="711" spans="1:48" x14ac:dyDescent="0.3">
      <c r="A711" t="s">
        <v>2097</v>
      </c>
      <c r="B711" t="s">
        <v>2098</v>
      </c>
      <c r="C711" t="s">
        <v>3100</v>
      </c>
      <c r="D711" t="s">
        <v>1180</v>
      </c>
      <c r="E711">
        <v>2847.0320351</v>
      </c>
      <c r="F711">
        <v>393.8</v>
      </c>
      <c r="G711">
        <v>-49.506238037816601</v>
      </c>
      <c r="H711">
        <f>(Table2[[#This Row],[1Y Return vs Nifty]]-AVERAGE(Table2[1Y Return vs Nifty]))/_xlfn.STDEV.P(Table2[1Y Return vs Nifty])</f>
        <v>-1.2582187375819203</v>
      </c>
      <c r="I711">
        <v>-9.6919409933902507</v>
      </c>
      <c r="J711">
        <f>(Table2[[#This Row],[1M Return vs Nifty]]-AVERAGE(Table2[1M Return vs Nifty]))/_xlfn.STDEV.P(Table2[1M Return vs Nifty])</f>
        <v>-0.89451631602995219</v>
      </c>
      <c r="K711">
        <v>-26.302648662856502</v>
      </c>
      <c r="L711">
        <f>(Table2[[#This Row],[6M Return vs Nifty]]-AVERAGE(Table2[6M Return vs Nifty]))/_xlfn.STDEV.P(Table2[6M Return vs Nifty])</f>
        <v>-1.1405668971572516</v>
      </c>
      <c r="M711">
        <v>-2.47973398532061</v>
      </c>
      <c r="N711">
        <f>(Table2[[#This Row],[1W Return vs Nifty]]-AVERAGE(Table2[1W Return vs Nifty]))/_xlfn.STDEV.P(Table2[1W Return vs Nifty])</f>
        <v>-0.39178327863308943</v>
      </c>
      <c r="O711">
        <v>429.84</v>
      </c>
      <c r="P711">
        <v>424.45970825649101</v>
      </c>
      <c r="Q711">
        <v>431.77914281791402</v>
      </c>
      <c r="R711">
        <v>20.071128771253701</v>
      </c>
      <c r="S711" s="1">
        <f>(Table2[[#This Row],[Close Price]]-Table2[[#This Row],[20D EMA]])/Table2[[#This Row],[20D EMA]]</f>
        <v>-8.3845151684347585E-2</v>
      </c>
      <c r="T711" s="1">
        <f>(Table2[[#This Row],[Close Price]]-Table2[[#This Row],[50D EMA]])/Table2[[#This Row],[50D EMA]]</f>
        <v>-7.2232317131886783E-2</v>
      </c>
      <c r="U711" s="1">
        <f>(Table2[[#This Row],[Close Price]]-Table2[[#This Row],[200D EMA]])/Table2[[#This Row],[200D EMA]]</f>
        <v>-8.7959651246818635E-2</v>
      </c>
      <c r="V711">
        <v>0.61119130147702305</v>
      </c>
      <c r="W711">
        <v>384.45</v>
      </c>
      <c r="X711">
        <v>396.75</v>
      </c>
      <c r="Y711">
        <v>390</v>
      </c>
      <c r="Z711">
        <v>400.25</v>
      </c>
      <c r="AA711">
        <v>390</v>
      </c>
      <c r="AB711">
        <v>453.8</v>
      </c>
      <c r="AC711" s="1">
        <f>(Table2[[#This Row],[Close Price]]/Table2[[#This Row],[Day Low]])-1</f>
        <v>2.4320457796852768E-2</v>
      </c>
      <c r="AD711" s="1">
        <f>(Table2[[#This Row],[Day High]]/Table2[[#This Row],[Close Price]])-1</f>
        <v>7.4911122397156582E-3</v>
      </c>
      <c r="AE711" s="1">
        <f>(Table2[[#This Row],[Close Price]]/Table2[[#This Row],[Current Week Low]])-1</f>
        <v>9.7435897435897978E-3</v>
      </c>
      <c r="AF711" s="1">
        <f>(Table2[[#This Row],[Current Week High]]/Table2[[#This Row],[Close Price]])-1</f>
        <v>1.6378872524123844E-2</v>
      </c>
      <c r="AG711" s="1">
        <f>(Table2[[#This Row],[Close Price]]/Table2[[#This Row],[Current Month Low]])-1</f>
        <v>9.7435897435897978E-3</v>
      </c>
      <c r="AH711" s="1">
        <f>(Table2[[#This Row],[Current Month High]]/Table2[[#This Row],[Close Price]])-1</f>
        <v>0.15236160487557138</v>
      </c>
      <c r="AI711">
        <v>56.157948197054303</v>
      </c>
      <c r="AJ711">
        <v>25.015873015873002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-0.01</v>
      </c>
      <c r="AM711" t="s">
        <v>3132</v>
      </c>
      <c r="AN711">
        <v>-14.06</v>
      </c>
      <c r="AO711" t="s">
        <v>3132</v>
      </c>
      <c r="AP711">
        <v>-5.5457703360789999E-3</v>
      </c>
      <c r="AQ711">
        <f>(Table2[[#This Row],[Sharpe Ratio]]-AVERAGE(Table2[Sharpe Ratio]))/_xlfn.STDEV.P(Table2[Sharpe Ratio])</f>
        <v>-0.8047663850074821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719</v>
      </c>
      <c r="AT711">
        <f>_xlfn.RANK.AVG(Table2[[#This Row],[6M Return vs Nifty Z-Score]],Table2[6M Return vs Nifty Z-Score])</f>
        <v>682</v>
      </c>
      <c r="AU711">
        <f>_xlfn.RANK.AVG(Table2[[#This Row],[Sharpe Ratio Z-Score]],Table2[Sharpe Ratio Z-Score])</f>
        <v>588</v>
      </c>
      <c r="AV711">
        <f>(Table2[[#This Row],[Rank 1Y]]+Table2[[#This Row],[Rank 6M]]+Table2[[#This Row],[Rank Sharpe]])/3</f>
        <v>663</v>
      </c>
    </row>
    <row r="712" spans="1:48" x14ac:dyDescent="0.3">
      <c r="A712" t="s">
        <v>1929</v>
      </c>
      <c r="B712" t="s">
        <v>1930</v>
      </c>
      <c r="C712" t="s">
        <v>3100</v>
      </c>
      <c r="D712" t="s">
        <v>1495</v>
      </c>
      <c r="E712">
        <v>3475.9650000000001</v>
      </c>
      <c r="F712">
        <v>313.14999999999998</v>
      </c>
      <c r="G712">
        <v>-52.245204998677899</v>
      </c>
      <c r="H712">
        <f>(Table2[[#This Row],[1Y Return vs Nifty]]-AVERAGE(Table2[1Y Return vs Nifty]))/_xlfn.STDEV.P(Table2[1Y Return vs Nifty])</f>
        <v>-1.299426769355611</v>
      </c>
      <c r="I712">
        <v>-4.27007411191504</v>
      </c>
      <c r="J712">
        <f>(Table2[[#This Row],[1M Return vs Nifty]]-AVERAGE(Table2[1M Return vs Nifty]))/_xlfn.STDEV.P(Table2[1M Return vs Nifty])</f>
        <v>-0.37681247569937065</v>
      </c>
      <c r="K712">
        <v>-25.7804809593652</v>
      </c>
      <c r="L712">
        <f>(Table2[[#This Row],[6M Return vs Nifty]]-AVERAGE(Table2[6M Return vs Nifty]))/_xlfn.STDEV.P(Table2[6M Return vs Nifty])</f>
        <v>-1.1235635953692582</v>
      </c>
      <c r="M712">
        <v>0.43954524531925698</v>
      </c>
      <c r="N712">
        <f>(Table2[[#This Row],[1W Return vs Nifty]]-AVERAGE(Table2[1W Return vs Nifty]))/_xlfn.STDEV.P(Table2[1W Return vs Nifty])</f>
        <v>0.17277490419881103</v>
      </c>
      <c r="O712">
        <v>318</v>
      </c>
      <c r="P712">
        <v>321.960107036723</v>
      </c>
      <c r="Q712">
        <v>343.98499497844398</v>
      </c>
      <c r="R712">
        <v>41.807556472320798</v>
      </c>
      <c r="S712" s="1">
        <f>(Table2[[#This Row],[Close Price]]-Table2[[#This Row],[20D EMA]])/Table2[[#This Row],[20D EMA]]</f>
        <v>-1.5251572327044096E-2</v>
      </c>
      <c r="T712" s="1">
        <f>(Table2[[#This Row],[Close Price]]-Table2[[#This Row],[50D EMA]])/Table2[[#This Row],[50D EMA]]</f>
        <v>-2.7363971014328609E-2</v>
      </c>
      <c r="U712" s="1">
        <f>(Table2[[#This Row],[Close Price]]-Table2[[#This Row],[200D EMA]])/Table2[[#This Row],[200D EMA]]</f>
        <v>-8.9640523361713187E-2</v>
      </c>
      <c r="V712">
        <v>0.80305789344463296</v>
      </c>
      <c r="W712">
        <v>307.3</v>
      </c>
      <c r="X712">
        <v>312.89999999999998</v>
      </c>
      <c r="Y712">
        <v>310.75</v>
      </c>
      <c r="Z712">
        <v>315.8</v>
      </c>
      <c r="AA712">
        <v>307</v>
      </c>
      <c r="AB712">
        <v>324.60000000000002</v>
      </c>
      <c r="AC712" s="1">
        <f>(Table2[[#This Row],[Close Price]]/Table2[[#This Row],[Day Low]])-1</f>
        <v>1.9036771884152204E-2</v>
      </c>
      <c r="AD712" s="1">
        <f>(Table2[[#This Row],[Day High]]/Table2[[#This Row],[Close Price]])-1</f>
        <v>-7.9833945393581462E-4</v>
      </c>
      <c r="AE712" s="1">
        <f>(Table2[[#This Row],[Close Price]]/Table2[[#This Row],[Current Week Low]])-1</f>
        <v>7.7232502011261861E-3</v>
      </c>
      <c r="AF712" s="1">
        <f>(Table2[[#This Row],[Current Week High]]/Table2[[#This Row],[Close Price]])-1</f>
        <v>8.4623982117197905E-3</v>
      </c>
      <c r="AG712" s="1">
        <f>(Table2[[#This Row],[Close Price]]/Table2[[#This Row],[Current Month Low]])-1</f>
        <v>2.0032573289902267E-2</v>
      </c>
      <c r="AH712" s="1">
        <f>(Table2[[#This Row],[Current Month High]]/Table2[[#This Row],[Close Price]])-1</f>
        <v>3.6563946990260332E-2</v>
      </c>
      <c r="AI712">
        <v>49.034009260737598</v>
      </c>
      <c r="AJ712">
        <v>7.8340220385674897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-0.06</v>
      </c>
      <c r="AM712" t="s">
        <v>3132</v>
      </c>
      <c r="AN712">
        <v>-0.85</v>
      </c>
      <c r="AO712" t="s">
        <v>3132</v>
      </c>
      <c r="AP712">
        <v>-9.1372844964710005E-3</v>
      </c>
      <c r="AQ712">
        <f>(Table2[[#This Row],[Sharpe Ratio]]-AVERAGE(Table2[Sharpe Ratio]))/_xlfn.STDEV.P(Table2[Sharpe Ratio])</f>
        <v>-0.84577071149943583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721</v>
      </c>
      <c r="AT712">
        <f>_xlfn.RANK.AVG(Table2[[#This Row],[6M Return vs Nifty Z-Score]],Table2[6M Return vs Nifty Z-Score])</f>
        <v>676</v>
      </c>
      <c r="AU712">
        <f>_xlfn.RANK.AVG(Table2[[#This Row],[Sharpe Ratio Z-Score]],Table2[Sharpe Ratio Z-Score])</f>
        <v>597</v>
      </c>
      <c r="AV712">
        <f>(Table2[[#This Row],[Rank 1Y]]+Table2[[#This Row],[Rank 6M]]+Table2[[#This Row],[Rank Sharpe]])/3</f>
        <v>664.66666666666663</v>
      </c>
    </row>
    <row r="713" spans="1:48" x14ac:dyDescent="0.3">
      <c r="A713" t="s">
        <v>1512</v>
      </c>
      <c r="B713" t="s">
        <v>1513</v>
      </c>
      <c r="C713" t="s">
        <v>3090</v>
      </c>
      <c r="D713" t="s">
        <v>380</v>
      </c>
      <c r="E713">
        <v>6485.5950898199999</v>
      </c>
      <c r="F713">
        <v>283.35000000000002</v>
      </c>
      <c r="G713">
        <v>-54.328841687088698</v>
      </c>
      <c r="H713">
        <f>(Table2[[#This Row],[1Y Return vs Nifty]]-AVERAGE(Table2[1Y Return vs Nifty]))/_xlfn.STDEV.P(Table2[1Y Return vs Nifty])</f>
        <v>-1.3307752916590199</v>
      </c>
      <c r="I713">
        <v>-12.009054180056999</v>
      </c>
      <c r="J713">
        <f>(Table2[[#This Row],[1M Return vs Nifty]]-AVERAGE(Table2[1M Return vs Nifty]))/_xlfn.STDEV.P(Table2[1M Return vs Nifty])</f>
        <v>-1.1157645357744435</v>
      </c>
      <c r="K713">
        <v>-32.659301549462299</v>
      </c>
      <c r="L713">
        <f>(Table2[[#This Row],[6M Return vs Nifty]]-AVERAGE(Table2[6M Return vs Nifty]))/_xlfn.STDEV.P(Table2[6M Return vs Nifty])</f>
        <v>-1.347558035578506</v>
      </c>
      <c r="M713">
        <v>-2.6002492374148098</v>
      </c>
      <c r="N713">
        <f>(Table2[[#This Row],[1W Return vs Nifty]]-AVERAGE(Table2[1W Return vs Nifty]))/_xlfn.STDEV.P(Table2[1W Return vs Nifty])</f>
        <v>-0.41508967255790657</v>
      </c>
      <c r="O713">
        <v>295.69</v>
      </c>
      <c r="P713">
        <v>298.55290052922697</v>
      </c>
      <c r="Q713">
        <v>318.92173436578298</v>
      </c>
      <c r="R713">
        <v>36.4060143125376</v>
      </c>
      <c r="S713" s="1">
        <f>(Table2[[#This Row],[Close Price]]-Table2[[#This Row],[20D EMA]])/Table2[[#This Row],[20D EMA]]</f>
        <v>-4.173289593831369E-2</v>
      </c>
      <c r="T713" s="1">
        <f>(Table2[[#This Row],[Close Price]]-Table2[[#This Row],[50D EMA]])/Table2[[#This Row],[50D EMA]]</f>
        <v>-5.0921965595637067E-2</v>
      </c>
      <c r="U713" s="1">
        <f>(Table2[[#This Row],[Close Price]]-Table2[[#This Row],[200D EMA]])/Table2[[#This Row],[200D EMA]]</f>
        <v>-0.11153750444924032</v>
      </c>
      <c r="V713">
        <v>0.762015124482053</v>
      </c>
      <c r="W713">
        <v>283.95</v>
      </c>
      <c r="X713">
        <v>295.8</v>
      </c>
      <c r="Y713">
        <v>280.10000000000002</v>
      </c>
      <c r="Z713">
        <v>288.60000000000002</v>
      </c>
      <c r="AA713">
        <v>275</v>
      </c>
      <c r="AB713">
        <v>304.89999999999998</v>
      </c>
      <c r="AC713" s="1">
        <f>(Table2[[#This Row],[Close Price]]/Table2[[#This Row],[Day Low]])-1</f>
        <v>-2.1130480718435374E-3</v>
      </c>
      <c r="AD713" s="1">
        <f>(Table2[[#This Row],[Day High]]/Table2[[#This Row],[Close Price]])-1</f>
        <v>4.3938591847538344E-2</v>
      </c>
      <c r="AE713" s="1">
        <f>(Table2[[#This Row],[Close Price]]/Table2[[#This Row],[Current Week Low]])-1</f>
        <v>1.1602998928953889E-2</v>
      </c>
      <c r="AF713" s="1">
        <f>(Table2[[#This Row],[Current Week High]]/Table2[[#This Row],[Close Price]])-1</f>
        <v>1.8528321863419794E-2</v>
      </c>
      <c r="AG713" s="1">
        <f>(Table2[[#This Row],[Close Price]]/Table2[[#This Row],[Current Month Low]])-1</f>
        <v>3.036363636363637E-2</v>
      </c>
      <c r="AH713" s="1">
        <f>(Table2[[#This Row],[Current Month High]]/Table2[[#This Row],[Close Price]])-1</f>
        <v>7.605434974413261E-2</v>
      </c>
      <c r="AI713">
        <v>66.190224104464406</v>
      </c>
      <c r="AJ713">
        <v>9.7617664148750904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</v>
      </c>
      <c r="AM713" t="s">
        <v>3132</v>
      </c>
      <c r="AN713">
        <v>-7.6</v>
      </c>
      <c r="AO713" t="s">
        <v>3132</v>
      </c>
      <c r="AP713">
        <v>-8.13128981284E-4</v>
      </c>
      <c r="AQ713">
        <f>(Table2[[#This Row],[Sharpe Ratio]]-AVERAGE(Table2[Sharpe Ratio]))/_xlfn.STDEV.P(Table2[Sharpe Ratio])</f>
        <v>-0.75073380637492115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725</v>
      </c>
      <c r="AT713">
        <f>_xlfn.RANK.AVG(Table2[[#This Row],[6M Return vs Nifty Z-Score]],Table2[6M Return vs Nifty Z-Score])</f>
        <v>704</v>
      </c>
      <c r="AU713">
        <f>_xlfn.RANK.AVG(Table2[[#This Row],[Sharpe Ratio Z-Score]],Table2[Sharpe Ratio Z-Score])</f>
        <v>574</v>
      </c>
      <c r="AV713">
        <f>(Table2[[#This Row],[Rank 1Y]]+Table2[[#This Row],[Rank 6M]]+Table2[[#This Row],[Rank Sharpe]])/3</f>
        <v>667.66666666666663</v>
      </c>
    </row>
    <row r="714" spans="1:48" x14ac:dyDescent="0.3">
      <c r="A714" t="s">
        <v>2049</v>
      </c>
      <c r="B714" t="s">
        <v>2050</v>
      </c>
      <c r="C714" t="s">
        <v>3103</v>
      </c>
      <c r="D714" t="s">
        <v>116</v>
      </c>
      <c r="E714">
        <v>2974.3806166200002</v>
      </c>
      <c r="F714">
        <v>17.54</v>
      </c>
      <c r="G714">
        <v>-52.385798999964898</v>
      </c>
      <c r="H714">
        <f>(Table2[[#This Row],[1Y Return vs Nifty]]-AVERAGE(Table2[1Y Return vs Nifty]))/_xlfn.STDEV.P(Table2[1Y Return vs Nifty])</f>
        <v>-1.3015420201618504</v>
      </c>
      <c r="I714">
        <v>-13.449919845614801</v>
      </c>
      <c r="J714">
        <f>(Table2[[#This Row],[1M Return vs Nifty]]-AVERAGE(Table2[1M Return vs Nifty]))/_xlfn.STDEV.P(Table2[1M Return vs Nifty])</f>
        <v>-1.2533447650140064</v>
      </c>
      <c r="K714">
        <v>-69.056259596385402</v>
      </c>
      <c r="L714">
        <f>(Table2[[#This Row],[6M Return vs Nifty]]-AVERAGE(Table2[6M Return vs Nifty]))/_xlfn.STDEV.P(Table2[6M Return vs Nifty])</f>
        <v>-2.5327490339855347</v>
      </c>
      <c r="M714">
        <v>-4.9373877457861903</v>
      </c>
      <c r="N714">
        <f>(Table2[[#This Row],[1W Return vs Nifty]]-AVERAGE(Table2[1W Return vs Nifty]))/_xlfn.STDEV.P(Table2[1W Return vs Nifty])</f>
        <v>-0.86706790590538918</v>
      </c>
      <c r="O714">
        <v>18.61</v>
      </c>
      <c r="P714">
        <v>20.253519304846499</v>
      </c>
      <c r="Q714">
        <v>24.165367252594098</v>
      </c>
      <c r="R714">
        <v>64.314195734013794</v>
      </c>
      <c r="S714" s="1">
        <f>(Table2[[#This Row],[Close Price]]-Table2[[#This Row],[20D EMA]])/Table2[[#This Row],[20D EMA]]</f>
        <v>-5.749596990865128E-2</v>
      </c>
      <c r="T714" s="1">
        <f>(Table2[[#This Row],[Close Price]]-Table2[[#This Row],[50D EMA]])/Table2[[#This Row],[50D EMA]]</f>
        <v>-0.13397766896724844</v>
      </c>
      <c r="U714" s="1">
        <f>(Table2[[#This Row],[Close Price]]-Table2[[#This Row],[200D EMA]])/Table2[[#This Row],[200D EMA]]</f>
        <v>-0.27416786938683418</v>
      </c>
      <c r="V714">
        <v>0.89210365090368304</v>
      </c>
      <c r="W714">
        <v>19.95</v>
      </c>
      <c r="X714">
        <v>21.2</v>
      </c>
      <c r="Y714">
        <v>17.07</v>
      </c>
      <c r="Z714">
        <v>19.29</v>
      </c>
      <c r="AA714">
        <v>17.07</v>
      </c>
      <c r="AB714">
        <v>19.29</v>
      </c>
      <c r="AC714" s="1">
        <f>(Table2[[#This Row],[Close Price]]/Table2[[#This Row],[Day Low]])-1</f>
        <v>-0.12080200501253135</v>
      </c>
      <c r="AD714" s="1">
        <f>(Table2[[#This Row],[Day High]]/Table2[[#This Row],[Close Price]])-1</f>
        <v>0.20866590649942984</v>
      </c>
      <c r="AE714" s="1">
        <f>(Table2[[#This Row],[Close Price]]/Table2[[#This Row],[Current Week Low]])-1</f>
        <v>2.7533684827182103E-2</v>
      </c>
      <c r="AF714" s="1">
        <f>(Table2[[#This Row],[Current Week High]]/Table2[[#This Row],[Close Price]])-1</f>
        <v>9.9771949828962425E-2</v>
      </c>
      <c r="AG714" s="1">
        <f>(Table2[[#This Row],[Close Price]]/Table2[[#This Row],[Current Month Low]])-1</f>
        <v>2.7533684827182103E-2</v>
      </c>
      <c r="AH714" s="1">
        <f>(Table2[[#This Row],[Current Month High]]/Table2[[#This Row],[Close Price]])-1</f>
        <v>9.9771949828962425E-2</v>
      </c>
      <c r="AI714">
        <v>157.41163055872201</v>
      </c>
      <c r="AJ714">
        <v>5.0299401197604698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</v>
      </c>
      <c r="AM714" t="s">
        <v>3132</v>
      </c>
      <c r="AN714">
        <v>4.67</v>
      </c>
      <c r="AO714" t="s">
        <v>3133</v>
      </c>
      <c r="AQ714">
        <f>(Table2[[#This Row],[Sharpe Ratio]]-AVERAGE(Table2[Sharpe Ratio]))/_xlfn.STDEV.P(Table2[Sharpe Ratio])</f>
        <v>-0.74145031068490286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722</v>
      </c>
      <c r="AT714">
        <f>_xlfn.RANK.AVG(Table2[[#This Row],[6M Return vs Nifty Z-Score]],Table2[6M Return vs Nifty Z-Score])</f>
        <v>733</v>
      </c>
      <c r="AU714">
        <f>_xlfn.RANK.AVG(Table2[[#This Row],[Sharpe Ratio Z-Score]],Table2[Sharpe Ratio Z-Score])</f>
        <v>550.5</v>
      </c>
      <c r="AV714">
        <f>(Table2[[#This Row],[Rank 1Y]]+Table2[[#This Row],[Rank 6M]]+Table2[[#This Row],[Rank Sharpe]])/3</f>
        <v>668.5</v>
      </c>
    </row>
    <row r="715" spans="1:48" x14ac:dyDescent="0.3">
      <c r="A715" t="s">
        <v>383</v>
      </c>
      <c r="B715" t="s">
        <v>384</v>
      </c>
      <c r="C715" t="s">
        <v>3100</v>
      </c>
      <c r="D715" t="s">
        <v>98</v>
      </c>
      <c r="E715">
        <v>61326.7011576449</v>
      </c>
      <c r="F715">
        <v>526.04999999999995</v>
      </c>
      <c r="G715">
        <v>-35.053375530414101</v>
      </c>
      <c r="H715">
        <f>(Table2[[#This Row],[1Y Return vs Nifty]]-AVERAGE(Table2[1Y Return vs Nifty]))/_xlfn.STDEV.P(Table2[1Y Return vs Nifty])</f>
        <v>-1.0407739761312231</v>
      </c>
      <c r="I715">
        <v>2.2191464923437798</v>
      </c>
      <c r="J715">
        <f>(Table2[[#This Row],[1M Return vs Nifty]]-AVERAGE(Table2[1M Return vs Nifty]))/_xlfn.STDEV.P(Table2[1M Return vs Nifty])</f>
        <v>0.24280702087208683</v>
      </c>
      <c r="K715">
        <v>-17.162030019444501</v>
      </c>
      <c r="L715">
        <f>(Table2[[#This Row],[6M Return vs Nifty]]-AVERAGE(Table2[6M Return vs Nifty]))/_xlfn.STDEV.P(Table2[6M Return vs Nifty])</f>
        <v>-0.84292172246773667</v>
      </c>
      <c r="M715">
        <v>-2.9759575399523901</v>
      </c>
      <c r="N715">
        <f>(Table2[[#This Row],[1W Return vs Nifty]]-AVERAGE(Table2[1W Return vs Nifty]))/_xlfn.STDEV.P(Table2[1W Return vs Nifty])</f>
        <v>-0.48774774319713859</v>
      </c>
      <c r="O715">
        <v>531.88</v>
      </c>
      <c r="P715">
        <v>522.88033877319401</v>
      </c>
      <c r="Q715">
        <v>535.01456510659295</v>
      </c>
      <c r="R715">
        <v>41.411120034026801</v>
      </c>
      <c r="S715" s="1">
        <f>(Table2[[#This Row],[Close Price]]-Table2[[#This Row],[20D EMA]])/Table2[[#This Row],[20D EMA]]</f>
        <v>-1.0961119049409718E-2</v>
      </c>
      <c r="T715" s="1">
        <f>(Table2[[#This Row],[Close Price]]-Table2[[#This Row],[50D EMA]])/Table2[[#This Row],[50D EMA]]</f>
        <v>6.0619246733253501E-3</v>
      </c>
      <c r="U715" s="1">
        <f>(Table2[[#This Row],[Close Price]]-Table2[[#This Row],[200D EMA]])/Table2[[#This Row],[200D EMA]]</f>
        <v>-1.6755740294298261E-2</v>
      </c>
      <c r="V715">
        <v>0.49375548550559001</v>
      </c>
      <c r="W715">
        <v>521</v>
      </c>
      <c r="X715">
        <v>531.95000000000005</v>
      </c>
      <c r="Y715">
        <v>521.75</v>
      </c>
      <c r="Z715">
        <v>546.04999999999995</v>
      </c>
      <c r="AA715">
        <v>514.79999999999995</v>
      </c>
      <c r="AB715">
        <v>558</v>
      </c>
      <c r="AC715" s="1">
        <f>(Table2[[#This Row],[Close Price]]/Table2[[#This Row],[Day Low]])-1</f>
        <v>9.6928982725525969E-3</v>
      </c>
      <c r="AD715" s="1">
        <f>(Table2[[#This Row],[Day High]]/Table2[[#This Row],[Close Price]])-1</f>
        <v>1.1215663910274953E-2</v>
      </c>
      <c r="AE715" s="1">
        <f>(Table2[[#This Row],[Close Price]]/Table2[[#This Row],[Current Week Low]])-1</f>
        <v>8.2414949688547345E-3</v>
      </c>
      <c r="AF715" s="1">
        <f>(Table2[[#This Row],[Current Week High]]/Table2[[#This Row],[Close Price]])-1</f>
        <v>3.8019199695846329E-2</v>
      </c>
      <c r="AG715" s="1">
        <f>(Table2[[#This Row],[Close Price]]/Table2[[#This Row],[Current Month Low]])-1</f>
        <v>2.1853146853146876E-2</v>
      </c>
      <c r="AH715" s="1">
        <f>(Table2[[#This Row],[Current Month High]]/Table2[[#This Row],[Close Price]])-1</f>
        <v>6.0735671514114742E-2</v>
      </c>
      <c r="AI715">
        <v>29.2177549662579</v>
      </c>
      <c r="AJ715">
        <v>19.829157175398599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0.06</v>
      </c>
      <c r="AM715" t="s">
        <v>3133</v>
      </c>
      <c r="AN715">
        <v>-0.8</v>
      </c>
      <c r="AO715" t="s">
        <v>3132</v>
      </c>
      <c r="AP715">
        <v>-0.108402482227461</v>
      </c>
      <c r="AQ715">
        <f>(Table2[[#This Row],[Sharpe Ratio]]-AVERAGE(Table2[Sharpe Ratio]))/_xlfn.STDEV.P(Table2[Sharpe Ratio])</f>
        <v>-1.9790817316641471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674</v>
      </c>
      <c r="AT715">
        <f>_xlfn.RANK.AVG(Table2[[#This Row],[6M Return vs Nifty Z-Score]],Table2[6M Return vs Nifty Z-Score])</f>
        <v>611</v>
      </c>
      <c r="AU715">
        <f>_xlfn.RANK.AVG(Table2[[#This Row],[Sharpe Ratio Z-Score]],Table2[Sharpe Ratio Z-Score])</f>
        <v>722</v>
      </c>
      <c r="AV715">
        <f>(Table2[[#This Row],[Rank 1Y]]+Table2[[#This Row],[Rank 6M]]+Table2[[#This Row],[Rank Sharpe]])/3</f>
        <v>669</v>
      </c>
    </row>
    <row r="716" spans="1:48" x14ac:dyDescent="0.3">
      <c r="A716" t="s">
        <v>2313</v>
      </c>
      <c r="B716" t="s">
        <v>2314</v>
      </c>
      <c r="C716" t="s">
        <v>3096</v>
      </c>
      <c r="D716" t="s">
        <v>609</v>
      </c>
      <c r="E716">
        <v>2259.0223440770001</v>
      </c>
      <c r="F716">
        <v>153.31</v>
      </c>
      <c r="G716">
        <v>-62.716130273538298</v>
      </c>
      <c r="H716">
        <f>(Table2[[#This Row],[1Y Return vs Nifty]]-AVERAGE(Table2[1Y Return vs Nifty]))/_xlfn.STDEV.P(Table2[1Y Return vs Nifty])</f>
        <v>-1.4569628870204634</v>
      </c>
      <c r="I716">
        <v>-9.4929370502535999</v>
      </c>
      <c r="J716">
        <f>(Table2[[#This Row],[1M Return vs Nifty]]-AVERAGE(Table2[1M Return vs Nifty]))/_xlfn.STDEV.P(Table2[1M Return vs Nifty])</f>
        <v>-0.87551453899356335</v>
      </c>
      <c r="K716">
        <v>-47.809375035041803</v>
      </c>
      <c r="L716">
        <f>(Table2[[#This Row],[6M Return vs Nifty]]-AVERAGE(Table2[6M Return vs Nifty]))/_xlfn.STDEV.P(Table2[6M Return vs Nifty])</f>
        <v>-1.8408885687831</v>
      </c>
      <c r="M716">
        <v>-5.7836586742488896</v>
      </c>
      <c r="N716">
        <f>(Table2[[#This Row],[1W Return vs Nifty]]-AVERAGE(Table2[1W Return vs Nifty]))/_xlfn.STDEV.P(Table2[1W Return vs Nifty])</f>
        <v>-1.0307278848967261</v>
      </c>
      <c r="O716">
        <v>165.03</v>
      </c>
      <c r="P716">
        <v>173.40603792703899</v>
      </c>
      <c r="Q716">
        <v>216.611687780034</v>
      </c>
      <c r="R716">
        <v>16.686689027422101</v>
      </c>
      <c r="S716" s="1">
        <f>(Table2[[#This Row],[Close Price]]-Table2[[#This Row],[20D EMA]])/Table2[[#This Row],[20D EMA]]</f>
        <v>-7.1017390777434394E-2</v>
      </c>
      <c r="T716" s="1">
        <f>(Table2[[#This Row],[Close Price]]-Table2[[#This Row],[50D EMA]])/Table2[[#This Row],[50D EMA]]</f>
        <v>-0.11589007030709304</v>
      </c>
      <c r="U716" s="1">
        <f>(Table2[[#This Row],[Close Price]]-Table2[[#This Row],[200D EMA]])/Table2[[#This Row],[200D EMA]]</f>
        <v>-0.29223579036194913</v>
      </c>
      <c r="V716">
        <v>0.83194112001962395</v>
      </c>
      <c r="W716">
        <v>154.01</v>
      </c>
      <c r="X716">
        <v>156.5</v>
      </c>
      <c r="Y716">
        <v>152.75</v>
      </c>
      <c r="Z716">
        <v>159.30000000000001</v>
      </c>
      <c r="AA716">
        <v>152.75</v>
      </c>
      <c r="AB716">
        <v>174.2</v>
      </c>
      <c r="AC716" s="1">
        <f>(Table2[[#This Row],[Close Price]]/Table2[[#This Row],[Day Low]])-1</f>
        <v>-4.5451594052333677E-3</v>
      </c>
      <c r="AD716" s="1">
        <f>(Table2[[#This Row],[Day High]]/Table2[[#This Row],[Close Price]])-1</f>
        <v>2.0807514186941489E-2</v>
      </c>
      <c r="AE716" s="1">
        <f>(Table2[[#This Row],[Close Price]]/Table2[[#This Row],[Current Week Low]])-1</f>
        <v>3.6661211129296323E-3</v>
      </c>
      <c r="AF716" s="1">
        <f>(Table2[[#This Row],[Current Week High]]/Table2[[#This Row],[Close Price]])-1</f>
        <v>3.907116300306579E-2</v>
      </c>
      <c r="AG716" s="1">
        <f>(Table2[[#This Row],[Close Price]]/Table2[[#This Row],[Current Month Low]])-1</f>
        <v>3.6661211129296323E-3</v>
      </c>
      <c r="AH716" s="1">
        <f>(Table2[[#This Row],[Current Month High]]/Table2[[#This Row],[Close Price]])-1</f>
        <v>0.13625986563172643</v>
      </c>
      <c r="AI716">
        <v>103.509229665383</v>
      </c>
      <c r="AJ716">
        <v>6.4652777777777803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-0.21</v>
      </c>
      <c r="AM716" t="s">
        <v>3132</v>
      </c>
      <c r="AN716">
        <v>-10.83</v>
      </c>
      <c r="AO716" t="s">
        <v>3132</v>
      </c>
      <c r="AQ716">
        <f>(Table2[[#This Row],[Sharpe Ratio]]-AVERAGE(Table2[Sharpe Ratio]))/_xlfn.STDEV.P(Table2[Sharpe Ratio])</f>
        <v>-0.74145031068490286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730</v>
      </c>
      <c r="AT716">
        <f>_xlfn.RANK.AVG(Table2[[#This Row],[6M Return vs Nifty Z-Score]],Table2[6M Return vs Nifty Z-Score])</f>
        <v>727</v>
      </c>
      <c r="AU716">
        <f>_xlfn.RANK.AVG(Table2[[#This Row],[Sharpe Ratio Z-Score]],Table2[Sharpe Ratio Z-Score])</f>
        <v>550.5</v>
      </c>
      <c r="AV716">
        <f>(Table2[[#This Row],[Rank 1Y]]+Table2[[#This Row],[Rank 6M]]+Table2[[#This Row],[Rank Sharpe]])/3</f>
        <v>669.16666666666663</v>
      </c>
    </row>
    <row r="717" spans="1:48" x14ac:dyDescent="0.3">
      <c r="A717" t="s">
        <v>1463</v>
      </c>
      <c r="B717" t="s">
        <v>1464</v>
      </c>
      <c r="C717" t="s">
        <v>3092</v>
      </c>
      <c r="D717" t="s">
        <v>54</v>
      </c>
      <c r="E717">
        <v>6981.7574442320001</v>
      </c>
      <c r="F717">
        <v>215.14</v>
      </c>
      <c r="G717">
        <v>-31.1227961345102</v>
      </c>
      <c r="H717">
        <f>(Table2[[#This Row],[1Y Return vs Nifty]]-AVERAGE(Table2[1Y Return vs Nifty]))/_xlfn.STDEV.P(Table2[1Y Return vs Nifty])</f>
        <v>-0.98163801613246204</v>
      </c>
      <c r="I717">
        <v>-8.1235695687304403</v>
      </c>
      <c r="J717">
        <f>(Table2[[#This Row],[1M Return vs Nifty]]-AVERAGE(Table2[1M Return vs Nifty]))/_xlfn.STDEV.P(Table2[1M Return vs Nifty])</f>
        <v>-0.74476127272829729</v>
      </c>
      <c r="K717">
        <v>-49.579972032580599</v>
      </c>
      <c r="L717">
        <f>(Table2[[#This Row],[6M Return vs Nifty]]-AVERAGE(Table2[6M Return vs Nifty]))/_xlfn.STDEV.P(Table2[6M Return vs Nifty])</f>
        <v>-1.8985443657478935</v>
      </c>
      <c r="M717">
        <v>-2.6933423305078898</v>
      </c>
      <c r="N717">
        <f>(Table2[[#This Row],[1W Return vs Nifty]]-AVERAGE(Table2[1W Return vs Nifty]))/_xlfn.STDEV.P(Table2[1W Return vs Nifty])</f>
        <v>-0.43309290668474637</v>
      </c>
      <c r="O717">
        <v>224.04</v>
      </c>
      <c r="P717">
        <v>234.05686265628299</v>
      </c>
      <c r="Q717">
        <v>265.79225718106699</v>
      </c>
      <c r="R717">
        <v>32.228483612852699</v>
      </c>
      <c r="S717" s="1">
        <f>(Table2[[#This Row],[Close Price]]-Table2[[#This Row],[20D EMA]])/Table2[[#This Row],[20D EMA]]</f>
        <v>-3.972504909837532E-2</v>
      </c>
      <c r="T717" s="1">
        <f>(Table2[[#This Row],[Close Price]]-Table2[[#This Row],[50D EMA]])/Table2[[#This Row],[50D EMA]]</f>
        <v>-8.0821653514440109E-2</v>
      </c>
      <c r="U717" s="1">
        <f>(Table2[[#This Row],[Close Price]]-Table2[[#This Row],[200D EMA]])/Table2[[#This Row],[200D EMA]]</f>
        <v>-0.19057085303489826</v>
      </c>
      <c r="V717">
        <v>0.608392125885029</v>
      </c>
      <c r="W717">
        <v>215.46</v>
      </c>
      <c r="X717">
        <v>220.84</v>
      </c>
      <c r="Y717">
        <v>214.1</v>
      </c>
      <c r="Z717">
        <v>219.99</v>
      </c>
      <c r="AA717">
        <v>210.13</v>
      </c>
      <c r="AB717">
        <v>232.76</v>
      </c>
      <c r="AC717" s="1">
        <f>(Table2[[#This Row],[Close Price]]/Table2[[#This Row],[Day Low]])-1</f>
        <v>-1.4851944676507189E-3</v>
      </c>
      <c r="AD717" s="1">
        <f>(Table2[[#This Row],[Day High]]/Table2[[#This Row],[Close Price]])-1</f>
        <v>2.6494375755322208E-2</v>
      </c>
      <c r="AE717" s="1">
        <f>(Table2[[#This Row],[Close Price]]/Table2[[#This Row],[Current Week Low]])-1</f>
        <v>4.8575432041102484E-3</v>
      </c>
      <c r="AF717" s="1">
        <f>(Table2[[#This Row],[Current Week High]]/Table2[[#This Row],[Close Price]])-1</f>
        <v>2.2543460072510957E-2</v>
      </c>
      <c r="AG717" s="1">
        <f>(Table2[[#This Row],[Close Price]]/Table2[[#This Row],[Current Month Low]])-1</f>
        <v>2.3842383286536872E-2</v>
      </c>
      <c r="AH717" s="1">
        <f>(Table2[[#This Row],[Current Month High]]/Table2[[#This Row],[Close Price]])-1</f>
        <v>8.1900158036627424E-2</v>
      </c>
      <c r="AI717">
        <v>119.76387468625001</v>
      </c>
      <c r="AJ717">
        <v>9.7093319734829109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-0.13</v>
      </c>
      <c r="AM717" t="s">
        <v>3132</v>
      </c>
      <c r="AN717">
        <v>-5.2</v>
      </c>
      <c r="AO717" t="s">
        <v>3132</v>
      </c>
      <c r="AP717">
        <v>-2.7287495282487001E-2</v>
      </c>
      <c r="AQ717">
        <f>(Table2[[#This Row],[Sharpe Ratio]]-AVERAGE(Table2[Sharpe Ratio]))/_xlfn.STDEV.P(Table2[Sharpe Ratio])</f>
        <v>-1.0529917151572221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659</v>
      </c>
      <c r="AT717">
        <f>_xlfn.RANK.AVG(Table2[[#This Row],[6M Return vs Nifty Z-Score]],Table2[6M Return vs Nifty Z-Score])</f>
        <v>730</v>
      </c>
      <c r="AU717">
        <f>_xlfn.RANK.AVG(Table2[[#This Row],[Sharpe Ratio Z-Score]],Table2[Sharpe Ratio Z-Score])</f>
        <v>620</v>
      </c>
      <c r="AV717">
        <f>(Table2[[#This Row],[Rank 1Y]]+Table2[[#This Row],[Rank 6M]]+Table2[[#This Row],[Rank Sharpe]])/3</f>
        <v>669.66666666666663</v>
      </c>
    </row>
    <row r="718" spans="1:48" x14ac:dyDescent="0.3">
      <c r="A718" t="s">
        <v>1941</v>
      </c>
      <c r="B718" t="s">
        <v>1942</v>
      </c>
      <c r="C718" t="s">
        <v>3096</v>
      </c>
      <c r="D718" t="s">
        <v>1435</v>
      </c>
      <c r="E718">
        <v>3433.093234637</v>
      </c>
      <c r="F718">
        <v>128.21</v>
      </c>
      <c r="G718">
        <v>-54.9880641200578</v>
      </c>
      <c r="H718">
        <f>(Table2[[#This Row],[1Y Return vs Nifty]]-AVERAGE(Table2[1Y Return vs Nifty]))/_xlfn.STDEV.P(Table2[1Y Return vs Nifty])</f>
        <v>-1.3406933590734504</v>
      </c>
      <c r="I718">
        <v>-10.7892338754872</v>
      </c>
      <c r="J718">
        <f>(Table2[[#This Row],[1M Return vs Nifty]]-AVERAGE(Table2[1M Return vs Nifty]))/_xlfn.STDEV.P(Table2[1M Return vs Nifty])</f>
        <v>-0.99929069567581297</v>
      </c>
      <c r="K718">
        <v>-19.627007799153301</v>
      </c>
      <c r="L718">
        <f>(Table2[[#This Row],[6M Return vs Nifty]]-AVERAGE(Table2[6M Return vs Nifty]))/_xlfn.STDEV.P(Table2[6M Return vs Nifty])</f>
        <v>-0.92318858081391608</v>
      </c>
      <c r="M718">
        <v>-3.55308422343056</v>
      </c>
      <c r="N718">
        <f>(Table2[[#This Row],[1W Return vs Nifty]]-AVERAGE(Table2[1W Return vs Nifty]))/_xlfn.STDEV.P(Table2[1W Return vs Nifty])</f>
        <v>-0.59935802982834285</v>
      </c>
      <c r="O718">
        <v>132.03</v>
      </c>
      <c r="P718">
        <v>131.58928854745801</v>
      </c>
      <c r="Q718">
        <v>139.455175278648</v>
      </c>
      <c r="R718">
        <v>38.237016878100903</v>
      </c>
      <c r="S718" s="1">
        <f>(Table2[[#This Row],[Close Price]]-Table2[[#This Row],[20D EMA]])/Table2[[#This Row],[20D EMA]]</f>
        <v>-2.8932818298871416E-2</v>
      </c>
      <c r="T718" s="1">
        <f>(Table2[[#This Row],[Close Price]]-Table2[[#This Row],[50D EMA]])/Table2[[#This Row],[50D EMA]]</f>
        <v>-2.5680574648287231E-2</v>
      </c>
      <c r="U718" s="1">
        <f>(Table2[[#This Row],[Close Price]]-Table2[[#This Row],[200D EMA]])/Table2[[#This Row],[200D EMA]]</f>
        <v>-8.0636485925881171E-2</v>
      </c>
      <c r="V718">
        <v>0.35080154582249701</v>
      </c>
      <c r="W718">
        <v>127.67</v>
      </c>
      <c r="X718">
        <v>134.19999999999999</v>
      </c>
      <c r="Y718">
        <v>126.01</v>
      </c>
      <c r="Z718">
        <v>129.80000000000001</v>
      </c>
      <c r="AA718">
        <v>124.3</v>
      </c>
      <c r="AB718">
        <v>136.69999999999999</v>
      </c>
      <c r="AC718" s="1">
        <f>(Table2[[#This Row],[Close Price]]/Table2[[#This Row],[Day Low]])-1</f>
        <v>4.2296545782094519E-3</v>
      </c>
      <c r="AD718" s="1">
        <f>(Table2[[#This Row],[Day High]]/Table2[[#This Row],[Close Price]])-1</f>
        <v>4.6720224631463747E-2</v>
      </c>
      <c r="AE718" s="1">
        <f>(Table2[[#This Row],[Close Price]]/Table2[[#This Row],[Current Week Low]])-1</f>
        <v>1.7458931830807156E-2</v>
      </c>
      <c r="AF718" s="1">
        <f>(Table2[[#This Row],[Current Week High]]/Table2[[#This Row],[Close Price]])-1</f>
        <v>1.2401528741907919E-2</v>
      </c>
      <c r="AG718" s="1">
        <f>(Table2[[#This Row],[Close Price]]/Table2[[#This Row],[Current Month Low]])-1</f>
        <v>3.1456154465004049E-2</v>
      </c>
      <c r="AH718" s="1">
        <f>(Table2[[#This Row],[Current Month High]]/Table2[[#This Row],[Close Price]])-1</f>
        <v>6.6219483659620826E-2</v>
      </c>
      <c r="AI718">
        <v>48.818344902893699</v>
      </c>
      <c r="AJ718">
        <v>22.747726184777399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-0.01</v>
      </c>
      <c r="AM718" t="s">
        <v>3132</v>
      </c>
      <c r="AN718">
        <v>-3.06</v>
      </c>
      <c r="AO718" t="s">
        <v>3132</v>
      </c>
      <c r="AP718">
        <v>-4.4064914713801001E-2</v>
      </c>
      <c r="AQ718">
        <f>(Table2[[#This Row],[Sharpe Ratio]]-AVERAGE(Table2[Sharpe Ratio]))/_xlfn.STDEV.P(Table2[Sharpe Ratio])</f>
        <v>-1.2445395563549195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726</v>
      </c>
      <c r="AT718">
        <f>_xlfn.RANK.AVG(Table2[[#This Row],[6M Return vs Nifty Z-Score]],Table2[6M Return vs Nifty Z-Score])</f>
        <v>633</v>
      </c>
      <c r="AU718">
        <f>_xlfn.RANK.AVG(Table2[[#This Row],[Sharpe Ratio Z-Score]],Table2[Sharpe Ratio Z-Score])</f>
        <v>650</v>
      </c>
      <c r="AV718">
        <f>(Table2[[#This Row],[Rank 1Y]]+Table2[[#This Row],[Rank 6M]]+Table2[[#This Row],[Rank Sharpe]])/3</f>
        <v>669.66666666666663</v>
      </c>
    </row>
    <row r="719" spans="1:48" x14ac:dyDescent="0.3">
      <c r="A719" t="s">
        <v>580</v>
      </c>
      <c r="B719" t="s">
        <v>581</v>
      </c>
      <c r="C719" t="s">
        <v>3097</v>
      </c>
      <c r="D719" t="s">
        <v>78</v>
      </c>
      <c r="E719">
        <v>32727.061260499999</v>
      </c>
      <c r="F719">
        <v>1745</v>
      </c>
      <c r="G719">
        <v>-34.020464487404602</v>
      </c>
      <c r="H719">
        <f>(Table2[[#This Row],[1Y Return vs Nifty]]-AVERAGE(Table2[1Y Return vs Nifty]))/_xlfn.STDEV.P(Table2[1Y Return vs Nifty])</f>
        <v>-1.0252337262165814</v>
      </c>
      <c r="I719">
        <v>-6.50300288584749</v>
      </c>
      <c r="J719">
        <f>(Table2[[#This Row],[1M Return vs Nifty]]-AVERAGE(Table2[1M Return vs Nifty]))/_xlfn.STDEV.P(Table2[1M Return vs Nifty])</f>
        <v>-0.5900223952197402</v>
      </c>
      <c r="K719">
        <v>-27.601128838959799</v>
      </c>
      <c r="L719">
        <f>(Table2[[#This Row],[6M Return vs Nifty]]-AVERAGE(Table2[6M Return vs Nifty]))/_xlfn.STDEV.P(Table2[6M Return vs Nifty])</f>
        <v>-1.1828491948795936</v>
      </c>
      <c r="M719">
        <v>-3.4360700169182499</v>
      </c>
      <c r="N719">
        <f>(Table2[[#This Row],[1W Return vs Nifty]]-AVERAGE(Table2[1W Return vs Nifty]))/_xlfn.STDEV.P(Table2[1W Return vs Nifty])</f>
        <v>-0.57672870163638812</v>
      </c>
      <c r="O719">
        <v>1794.37</v>
      </c>
      <c r="P719">
        <v>1823.21230002329</v>
      </c>
      <c r="Q719">
        <v>1941.6297039932099</v>
      </c>
      <c r="R719">
        <v>36.333442986466103</v>
      </c>
      <c r="S719" s="1">
        <f>(Table2[[#This Row],[Close Price]]-Table2[[#This Row],[20D EMA]])/Table2[[#This Row],[20D EMA]]</f>
        <v>-2.751383493928225E-2</v>
      </c>
      <c r="T719" s="1">
        <f>(Table2[[#This Row],[Close Price]]-Table2[[#This Row],[50D EMA]])/Table2[[#This Row],[50D EMA]]</f>
        <v>-4.289807611669301E-2</v>
      </c>
      <c r="U719" s="1">
        <f>(Table2[[#This Row],[Close Price]]-Table2[[#This Row],[200D EMA]])/Table2[[#This Row],[200D EMA]]</f>
        <v>-0.10127044491996376</v>
      </c>
      <c r="V719">
        <v>0.86800721071952303</v>
      </c>
      <c r="W719">
        <v>1732.35</v>
      </c>
      <c r="X719">
        <v>1746.6</v>
      </c>
      <c r="Y719">
        <v>1726.15</v>
      </c>
      <c r="Z719">
        <v>1754</v>
      </c>
      <c r="AA719">
        <v>1722.2</v>
      </c>
      <c r="AB719">
        <v>1866</v>
      </c>
      <c r="AC719" s="1">
        <f>(Table2[[#This Row],[Close Price]]/Table2[[#This Row],[Day Low]])-1</f>
        <v>7.3022195283862779E-3</v>
      </c>
      <c r="AD719" s="1">
        <f>(Table2[[#This Row],[Day High]]/Table2[[#This Row],[Close Price]])-1</f>
        <v>9.1690544412603714E-4</v>
      </c>
      <c r="AE719" s="1">
        <f>(Table2[[#This Row],[Close Price]]/Table2[[#This Row],[Current Week Low]])-1</f>
        <v>1.0920256061176525E-2</v>
      </c>
      <c r="AF719" s="1">
        <f>(Table2[[#This Row],[Current Week High]]/Table2[[#This Row],[Close Price]])-1</f>
        <v>5.1575931232090699E-3</v>
      </c>
      <c r="AG719" s="1">
        <f>(Table2[[#This Row],[Close Price]]/Table2[[#This Row],[Current Month Low]])-1</f>
        <v>1.323888050168387E-2</v>
      </c>
      <c r="AH719" s="1">
        <f>(Table2[[#This Row],[Current Month High]]/Table2[[#This Row],[Close Price]])-1</f>
        <v>6.9340974212034334E-2</v>
      </c>
      <c r="AI719">
        <v>39.295128939827997</v>
      </c>
      <c r="AJ719">
        <v>5.6679181300714498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-7.0000000000000007E-2</v>
      </c>
      <c r="AM719" t="s">
        <v>3132</v>
      </c>
      <c r="AN719">
        <v>-1.5</v>
      </c>
      <c r="AO719" t="s">
        <v>3132</v>
      </c>
      <c r="AP719">
        <v>-5.2892454556424003E-2</v>
      </c>
      <c r="AQ719">
        <f>(Table2[[#This Row],[Sharpe Ratio]]-AVERAGE(Table2[Sharpe Ratio]))/_xlfn.STDEV.P(Table2[Sharpe Ratio])</f>
        <v>-1.3453236016524428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667</v>
      </c>
      <c r="AT719">
        <f>_xlfn.RANK.AVG(Table2[[#This Row],[6M Return vs Nifty Z-Score]],Table2[6M Return vs Nifty Z-Score])</f>
        <v>684</v>
      </c>
      <c r="AU719">
        <f>_xlfn.RANK.AVG(Table2[[#This Row],[Sharpe Ratio Z-Score]],Table2[Sharpe Ratio Z-Score])</f>
        <v>662</v>
      </c>
      <c r="AV719">
        <f>(Table2[[#This Row],[Rank 1Y]]+Table2[[#This Row],[Rank 6M]]+Table2[[#This Row],[Rank Sharpe]])/3</f>
        <v>671</v>
      </c>
    </row>
    <row r="720" spans="1:48" x14ac:dyDescent="0.3">
      <c r="A720" t="s">
        <v>821</v>
      </c>
      <c r="B720" t="s">
        <v>822</v>
      </c>
      <c r="C720" t="s">
        <v>3097</v>
      </c>
      <c r="D720" t="s">
        <v>78</v>
      </c>
      <c r="E720">
        <v>18932.9269475</v>
      </c>
      <c r="F720">
        <v>801.25</v>
      </c>
      <c r="G720">
        <v>-29.9870313126785</v>
      </c>
      <c r="H720">
        <f>(Table2[[#This Row],[1Y Return vs Nifty]]-AVERAGE(Table2[1Y Return vs Nifty]))/_xlfn.STDEV.P(Table2[1Y Return vs Nifty])</f>
        <v>-0.9645503208319085</v>
      </c>
      <c r="I720">
        <v>-0.46704987308129697</v>
      </c>
      <c r="J720">
        <f>(Table2[[#This Row],[1M Return vs Nifty]]-AVERAGE(Table2[1M Return vs Nifty]))/_xlfn.STDEV.P(Table2[1M Return vs Nifty])</f>
        <v>-1.3682893886616324E-2</v>
      </c>
      <c r="K720">
        <v>-21.7943777788661</v>
      </c>
      <c r="L720">
        <f>(Table2[[#This Row],[6M Return vs Nifty]]-AVERAGE(Table2[6M Return vs Nifty]))/_xlfn.STDEV.P(Table2[6M Return vs Nifty])</f>
        <v>-0.9937644620966759</v>
      </c>
      <c r="M720">
        <v>-3.9350957570862199</v>
      </c>
      <c r="N720">
        <f>(Table2[[#This Row],[1W Return vs Nifty]]-AVERAGE(Table2[1W Return vs Nifty]))/_xlfn.STDEV.P(Table2[1W Return vs Nifty])</f>
        <v>-0.67323507968293839</v>
      </c>
      <c r="O720">
        <v>809.38</v>
      </c>
      <c r="P720">
        <v>811.82425932943704</v>
      </c>
      <c r="Q720">
        <v>845.30290180242503</v>
      </c>
      <c r="R720">
        <v>43.902359162670699</v>
      </c>
      <c r="S720" s="1">
        <f>(Table2[[#This Row],[Close Price]]-Table2[[#This Row],[20D EMA]])/Table2[[#This Row],[20D EMA]]</f>
        <v>-1.0044725592428767E-2</v>
      </c>
      <c r="T720" s="1">
        <f>(Table2[[#This Row],[Close Price]]-Table2[[#This Row],[50D EMA]])/Table2[[#This Row],[50D EMA]]</f>
        <v>-1.3025305918021382E-2</v>
      </c>
      <c r="U720" s="1">
        <f>(Table2[[#This Row],[Close Price]]-Table2[[#This Row],[200D EMA]])/Table2[[#This Row],[200D EMA]]</f>
        <v>-5.2114930291250354E-2</v>
      </c>
      <c r="V720">
        <v>0.54508626110600999</v>
      </c>
      <c r="W720">
        <v>795.55</v>
      </c>
      <c r="X720">
        <v>803.85</v>
      </c>
      <c r="Y720">
        <v>791</v>
      </c>
      <c r="Z720">
        <v>804.8</v>
      </c>
      <c r="AA720">
        <v>791</v>
      </c>
      <c r="AB720">
        <v>840.9</v>
      </c>
      <c r="AC720" s="1">
        <f>(Table2[[#This Row],[Close Price]]/Table2[[#This Row],[Day Low]])-1</f>
        <v>7.1648545031739452E-3</v>
      </c>
      <c r="AD720" s="1">
        <f>(Table2[[#This Row],[Day High]]/Table2[[#This Row],[Close Price]])-1</f>
        <v>3.2449297971919311E-3</v>
      </c>
      <c r="AE720" s="1">
        <f>(Table2[[#This Row],[Close Price]]/Table2[[#This Row],[Current Week Low]])-1</f>
        <v>1.2958280657395793E-2</v>
      </c>
      <c r="AF720" s="1">
        <f>(Table2[[#This Row],[Current Week High]]/Table2[[#This Row],[Close Price]])-1</f>
        <v>4.4305772230888163E-3</v>
      </c>
      <c r="AG720" s="1">
        <f>(Table2[[#This Row],[Close Price]]/Table2[[#This Row],[Current Month Low]])-1</f>
        <v>1.2958280657395793E-2</v>
      </c>
      <c r="AH720" s="1">
        <f>(Table2[[#This Row],[Current Month High]]/Table2[[#This Row],[Close Price]])-1</f>
        <v>4.9485179407176227E-2</v>
      </c>
      <c r="AI720">
        <v>32.068642745709802</v>
      </c>
      <c r="AJ720">
        <v>14.464285714285699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-0.01</v>
      </c>
      <c r="AM720" t="s">
        <v>3132</v>
      </c>
      <c r="AN720">
        <v>0.05</v>
      </c>
      <c r="AO720" t="s">
        <v>3133</v>
      </c>
      <c r="AP720">
        <v>-8.4684307879397E-2</v>
      </c>
      <c r="AQ720">
        <f>(Table2[[#This Row],[Sharpe Ratio]]-AVERAGE(Table2[Sharpe Ratio]))/_xlfn.STDEV.P(Table2[Sharpe Ratio])</f>
        <v>-1.7082912735652851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654</v>
      </c>
      <c r="AT720">
        <f>_xlfn.RANK.AVG(Table2[[#This Row],[6M Return vs Nifty Z-Score]],Table2[6M Return vs Nifty Z-Score])</f>
        <v>656</v>
      </c>
      <c r="AU720">
        <f>_xlfn.RANK.AVG(Table2[[#This Row],[Sharpe Ratio Z-Score]],Table2[Sharpe Ratio Z-Score])</f>
        <v>705</v>
      </c>
      <c r="AV720">
        <f>(Table2[[#This Row],[Rank 1Y]]+Table2[[#This Row],[Rank 6M]]+Table2[[#This Row],[Rank Sharpe]])/3</f>
        <v>671.66666666666663</v>
      </c>
    </row>
    <row r="721" spans="1:48" x14ac:dyDescent="0.3">
      <c r="A721" t="s">
        <v>2019</v>
      </c>
      <c r="B721" t="s">
        <v>2020</v>
      </c>
      <c r="C721" t="s">
        <v>3088</v>
      </c>
      <c r="D721" t="s">
        <v>57</v>
      </c>
      <c r="E721">
        <v>3080.9295588</v>
      </c>
      <c r="F721">
        <v>305.5</v>
      </c>
      <c r="G721">
        <v>-73.816854776941099</v>
      </c>
      <c r="H721">
        <f>(Table2[[#This Row],[1Y Return vs Nifty]]-AVERAGE(Table2[1Y Return vs Nifty]))/_xlfn.STDEV.P(Table2[1Y Return vs Nifty])</f>
        <v>-1.6239743970473546</v>
      </c>
      <c r="I721">
        <v>-30.2491432024392</v>
      </c>
      <c r="J721">
        <f>(Table2[[#This Row],[1M Return vs Nifty]]-AVERAGE(Table2[1M Return vs Nifty]))/_xlfn.STDEV.P(Table2[1M Return vs Nifty])</f>
        <v>-2.8574089437407375</v>
      </c>
      <c r="K721">
        <v>-57.573973241783399</v>
      </c>
      <c r="L721">
        <f>(Table2[[#This Row],[6M Return vs Nifty]]-AVERAGE(Table2[6M Return vs Nifty]))/_xlfn.STDEV.P(Table2[6M Return vs Nifty])</f>
        <v>-2.1588523360510048</v>
      </c>
      <c r="M721">
        <v>-30.156586537617599</v>
      </c>
      <c r="N721">
        <f>(Table2[[#This Row],[1W Return vs Nifty]]-AVERAGE(Table2[1W Return vs Nifty]))/_xlfn.STDEV.P(Table2[1W Return vs Nifty])</f>
        <v>-5.7441981553718255</v>
      </c>
      <c r="O721">
        <v>398.35</v>
      </c>
      <c r="P721">
        <v>437.000266871588</v>
      </c>
      <c r="Q721">
        <v>489.79954892272099</v>
      </c>
      <c r="R721">
        <v>5.71269564836365</v>
      </c>
      <c r="S721" s="1">
        <f>(Table2[[#This Row],[Close Price]]-Table2[[#This Row],[20D EMA]])/Table2[[#This Row],[20D EMA]]</f>
        <v>-0.23308648173716584</v>
      </c>
      <c r="T721" s="1">
        <f>(Table2[[#This Row],[Close Price]]-Table2[[#This Row],[50D EMA]])/Table2[[#This Row],[50D EMA]]</f>
        <v>-0.3009157587316284</v>
      </c>
      <c r="U721" s="1">
        <f>(Table2[[#This Row],[Close Price]]-Table2[[#This Row],[200D EMA]])/Table2[[#This Row],[200D EMA]]</f>
        <v>-0.37627545661908968</v>
      </c>
      <c r="V721">
        <v>2.4358502022388802</v>
      </c>
      <c r="W721">
        <v>306.45</v>
      </c>
      <c r="X721">
        <v>311.89999999999998</v>
      </c>
      <c r="Y721">
        <v>301.8</v>
      </c>
      <c r="Z721">
        <v>312.7</v>
      </c>
      <c r="AA721">
        <v>300.10000000000002</v>
      </c>
      <c r="AB721">
        <v>450.5</v>
      </c>
      <c r="AC721" s="1">
        <f>(Table2[[#This Row],[Close Price]]/Table2[[#This Row],[Day Low]])-1</f>
        <v>-3.1000163158753091E-3</v>
      </c>
      <c r="AD721" s="1">
        <f>(Table2[[#This Row],[Day High]]/Table2[[#This Row],[Close Price]])-1</f>
        <v>2.0949263502454851E-2</v>
      </c>
      <c r="AE721" s="1">
        <f>(Table2[[#This Row],[Close Price]]/Table2[[#This Row],[Current Week Low]])-1</f>
        <v>1.2259774685221991E-2</v>
      </c>
      <c r="AF721" s="1">
        <f>(Table2[[#This Row],[Current Week High]]/Table2[[#This Row],[Close Price]])-1</f>
        <v>2.3567921440261763E-2</v>
      </c>
      <c r="AG721" s="1">
        <f>(Table2[[#This Row],[Close Price]]/Table2[[#This Row],[Current Month Low]])-1</f>
        <v>1.7994001999333431E-2</v>
      </c>
      <c r="AH721" s="1">
        <f>(Table2[[#This Row],[Current Month High]]/Table2[[#This Row],[Close Price]])-1</f>
        <v>0.47463175122749601</v>
      </c>
      <c r="AI721">
        <v>120.900163666121</v>
      </c>
      <c r="AJ721">
        <v>1.79940019993334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-0.39</v>
      </c>
      <c r="AM721" t="s">
        <v>3132</v>
      </c>
      <c r="AN721">
        <v>-30.18</v>
      </c>
      <c r="AO721" t="s">
        <v>3132</v>
      </c>
      <c r="AQ721">
        <f>(Table2[[#This Row],[Sharpe Ratio]]-AVERAGE(Table2[Sharpe Ratio]))/_xlfn.STDEV.P(Table2[Sharpe Ratio])</f>
        <v>-0.74145031068490286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733</v>
      </c>
      <c r="AT721">
        <f>_xlfn.RANK.AVG(Table2[[#This Row],[6M Return vs Nifty Z-Score]],Table2[6M Return vs Nifty Z-Score])</f>
        <v>732</v>
      </c>
      <c r="AU721">
        <f>_xlfn.RANK.AVG(Table2[[#This Row],[Sharpe Ratio Z-Score]],Table2[Sharpe Ratio Z-Score])</f>
        <v>550.5</v>
      </c>
      <c r="AV721">
        <f>(Table2[[#This Row],[Rank 1Y]]+Table2[[#This Row],[Rank 6M]]+Table2[[#This Row],[Rank Sharpe]])/3</f>
        <v>671.83333333333337</v>
      </c>
    </row>
    <row r="722" spans="1:48" x14ac:dyDescent="0.3">
      <c r="A722" t="s">
        <v>2065</v>
      </c>
      <c r="B722" t="s">
        <v>2066</v>
      </c>
      <c r="C722" t="s">
        <v>3097</v>
      </c>
      <c r="D722" t="s">
        <v>78</v>
      </c>
      <c r="E722">
        <v>2941.5733677399999</v>
      </c>
      <c r="F722">
        <v>225.05</v>
      </c>
      <c r="G722">
        <v>-34.056040268746301</v>
      </c>
      <c r="H722">
        <f>(Table2[[#This Row],[1Y Return vs Nifty]]-AVERAGE(Table2[1Y Return vs Nifty]))/_xlfn.STDEV.P(Table2[1Y Return vs Nifty])</f>
        <v>-1.0257689674038069</v>
      </c>
      <c r="I722">
        <v>-7.4715794548771903</v>
      </c>
      <c r="J722">
        <f>(Table2[[#This Row],[1M Return vs Nifty]]-AVERAGE(Table2[1M Return vs Nifty]))/_xlfn.STDEV.P(Table2[1M Return vs Nifty])</f>
        <v>-0.68250637175449069</v>
      </c>
      <c r="K722">
        <v>-21.502091289626801</v>
      </c>
      <c r="L722">
        <f>(Table2[[#This Row],[6M Return vs Nifty]]-AVERAGE(Table2[6M Return vs Nifty]))/_xlfn.STDEV.P(Table2[6M Return vs Nifty])</f>
        <v>-0.98424676241540554</v>
      </c>
      <c r="M722">
        <v>-8.4427653072036009</v>
      </c>
      <c r="N722">
        <f>(Table2[[#This Row],[1W Return vs Nifty]]-AVERAGE(Table2[1W Return vs Nifty]))/_xlfn.STDEV.P(Table2[1W Return vs Nifty])</f>
        <v>-1.5449713984670665</v>
      </c>
      <c r="O722">
        <v>236.97</v>
      </c>
      <c r="P722">
        <v>237.713835558017</v>
      </c>
      <c r="Q722">
        <v>236.42340150939</v>
      </c>
      <c r="R722">
        <v>30.945597239518602</v>
      </c>
      <c r="S722" s="1">
        <f>(Table2[[#This Row],[Close Price]]-Table2[[#This Row],[20D EMA]])/Table2[[#This Row],[20D EMA]]</f>
        <v>-5.0301725956872129E-2</v>
      </c>
      <c r="T722" s="1">
        <f>(Table2[[#This Row],[Close Price]]-Table2[[#This Row],[50D EMA]])/Table2[[#This Row],[50D EMA]]</f>
        <v>-5.3273447581582686E-2</v>
      </c>
      <c r="U722" s="1">
        <f>(Table2[[#This Row],[Close Price]]-Table2[[#This Row],[200D EMA]])/Table2[[#This Row],[200D EMA]]</f>
        <v>-4.8106073412272923E-2</v>
      </c>
      <c r="V722">
        <v>0.86809202174247901</v>
      </c>
      <c r="W722">
        <v>222.02</v>
      </c>
      <c r="X722">
        <v>225.7</v>
      </c>
      <c r="Y722">
        <v>219.52</v>
      </c>
      <c r="Z722">
        <v>227.15</v>
      </c>
      <c r="AA722">
        <v>219.52</v>
      </c>
      <c r="AB722">
        <v>252.99</v>
      </c>
      <c r="AC722" s="1">
        <f>(Table2[[#This Row],[Close Price]]/Table2[[#This Row],[Day Low]])-1</f>
        <v>1.3647419151427753E-2</v>
      </c>
      <c r="AD722" s="1">
        <f>(Table2[[#This Row],[Day High]]/Table2[[#This Row],[Close Price]])-1</f>
        <v>2.888247056209714E-3</v>
      </c>
      <c r="AE722" s="1">
        <f>(Table2[[#This Row],[Close Price]]/Table2[[#This Row],[Current Week Low]])-1</f>
        <v>2.519132653061229E-2</v>
      </c>
      <c r="AF722" s="1">
        <f>(Table2[[#This Row],[Current Week High]]/Table2[[#This Row],[Close Price]])-1</f>
        <v>9.3312597200621017E-3</v>
      </c>
      <c r="AG722" s="1">
        <f>(Table2[[#This Row],[Close Price]]/Table2[[#This Row],[Current Month Low]])-1</f>
        <v>2.519132653061229E-2</v>
      </c>
      <c r="AH722" s="1">
        <f>(Table2[[#This Row],[Current Month High]]/Table2[[#This Row],[Close Price]])-1</f>
        <v>0.12415018884692297</v>
      </c>
      <c r="AI722">
        <v>35.525438791379599</v>
      </c>
      <c r="AJ722">
        <v>16.005154639175199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0.01</v>
      </c>
      <c r="AM722" t="s">
        <v>3133</v>
      </c>
      <c r="AN722">
        <v>-3.8</v>
      </c>
      <c r="AO722" t="s">
        <v>3132</v>
      </c>
      <c r="AP722">
        <v>-7.7129802607778006E-2</v>
      </c>
      <c r="AQ722">
        <f>(Table2[[#This Row],[Sharpe Ratio]]-AVERAGE(Table2[Sharpe Ratio]))/_xlfn.STDEV.P(Table2[Sharpe Ratio])</f>
        <v>-1.6220414672694243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668</v>
      </c>
      <c r="AT722">
        <f>_xlfn.RANK.AVG(Table2[[#This Row],[6M Return vs Nifty Z-Score]],Table2[6M Return vs Nifty Z-Score])</f>
        <v>652</v>
      </c>
      <c r="AU722">
        <f>_xlfn.RANK.AVG(Table2[[#This Row],[Sharpe Ratio Z-Score]],Table2[Sharpe Ratio Z-Score])</f>
        <v>696</v>
      </c>
      <c r="AV722">
        <f>(Table2[[#This Row],[Rank 1Y]]+Table2[[#This Row],[Rank 6M]]+Table2[[#This Row],[Rank Sharpe]])/3</f>
        <v>672</v>
      </c>
    </row>
    <row r="723" spans="1:48" x14ac:dyDescent="0.3">
      <c r="A723" t="s">
        <v>361</v>
      </c>
      <c r="B723" t="s">
        <v>362</v>
      </c>
      <c r="C723" t="s">
        <v>3088</v>
      </c>
      <c r="D723" t="s">
        <v>363</v>
      </c>
      <c r="E723">
        <v>66570.916974830005</v>
      </c>
      <c r="F723">
        <v>699.95</v>
      </c>
      <c r="G723">
        <v>-43.422960037125897</v>
      </c>
      <c r="H723">
        <f>(Table2[[#This Row],[1Y Return vs Nifty]]-AVERAGE(Table2[1Y Return vs Nifty]))/_xlfn.STDEV.P(Table2[1Y Return vs Nifty])</f>
        <v>-1.1666952118429215</v>
      </c>
      <c r="I723">
        <v>-3.6870706413935399</v>
      </c>
      <c r="J723">
        <f>(Table2[[#This Row],[1M Return vs Nifty]]-AVERAGE(Table2[1M Return vs Nifty]))/_xlfn.STDEV.P(Table2[1M Return vs Nifty])</f>
        <v>-0.32114472468057104</v>
      </c>
      <c r="K723">
        <v>-14.4435367190541</v>
      </c>
      <c r="L723">
        <f>(Table2[[#This Row],[6M Return vs Nifty]]-AVERAGE(Table2[6M Return vs Nifty]))/_xlfn.STDEV.P(Table2[6M Return vs Nifty])</f>
        <v>-0.75439966013772564</v>
      </c>
      <c r="M723">
        <v>-1.04907995623071</v>
      </c>
      <c r="N723">
        <f>(Table2[[#This Row],[1W Return vs Nifty]]-AVERAGE(Table2[1W Return vs Nifty]))/_xlfn.STDEV.P(Table2[1W Return vs Nifty])</f>
        <v>-0.11510969754948189</v>
      </c>
      <c r="O723">
        <v>716.69</v>
      </c>
      <c r="P723">
        <v>720.00338939952303</v>
      </c>
      <c r="Q723">
        <v>738.37798655260997</v>
      </c>
      <c r="R723">
        <v>36.4859816726403</v>
      </c>
      <c r="S723" s="1">
        <f>(Table2[[#This Row],[Close Price]]-Table2[[#This Row],[20D EMA]])/Table2[[#This Row],[20D EMA]]</f>
        <v>-2.335737906207706E-2</v>
      </c>
      <c r="T723" s="1">
        <f>(Table2[[#This Row],[Close Price]]-Table2[[#This Row],[50D EMA]])/Table2[[#This Row],[50D EMA]]</f>
        <v>-2.78517986092362E-2</v>
      </c>
      <c r="U723" s="1">
        <f>(Table2[[#This Row],[Close Price]]-Table2[[#This Row],[200D EMA]])/Table2[[#This Row],[200D EMA]]</f>
        <v>-5.2043786857765298E-2</v>
      </c>
      <c r="V723">
        <v>1.06277401541446</v>
      </c>
      <c r="W723">
        <v>698</v>
      </c>
      <c r="X723">
        <v>704.75</v>
      </c>
      <c r="Y723">
        <v>699.05</v>
      </c>
      <c r="Z723">
        <v>710.95</v>
      </c>
      <c r="AA723">
        <v>697.45</v>
      </c>
      <c r="AB723">
        <v>726.25</v>
      </c>
      <c r="AC723" s="1">
        <f>(Table2[[#This Row],[Close Price]]/Table2[[#This Row],[Day Low]])-1</f>
        <v>2.7936962750716443E-3</v>
      </c>
      <c r="AD723" s="1">
        <f>(Table2[[#This Row],[Day High]]/Table2[[#This Row],[Close Price]])-1</f>
        <v>6.8576326880491756E-3</v>
      </c>
      <c r="AE723" s="1">
        <f>(Table2[[#This Row],[Close Price]]/Table2[[#This Row],[Current Week Low]])-1</f>
        <v>1.2874615549676172E-3</v>
      </c>
      <c r="AF723" s="1">
        <f>(Table2[[#This Row],[Current Week High]]/Table2[[#This Row],[Close Price]])-1</f>
        <v>1.5715408243445861E-2</v>
      </c>
      <c r="AG723" s="1">
        <f>(Table2[[#This Row],[Close Price]]/Table2[[#This Row],[Current Month Low]])-1</f>
        <v>3.5844863431069296E-3</v>
      </c>
      <c r="AH723" s="1">
        <f>(Table2[[#This Row],[Current Month High]]/Table2[[#This Row],[Close Price]])-1</f>
        <v>3.7574112436602469E-2</v>
      </c>
      <c r="AI723">
        <v>23.865990427887699</v>
      </c>
      <c r="AJ723">
        <v>8.0253105949533001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-7.0000000000000007E-2</v>
      </c>
      <c r="AM723" t="s">
        <v>3132</v>
      </c>
      <c r="AN723">
        <v>-4.18</v>
      </c>
      <c r="AO723" t="s">
        <v>3132</v>
      </c>
      <c r="AP723">
        <v>-0.13337318267588799</v>
      </c>
      <c r="AQ723">
        <f>(Table2[[#This Row],[Sharpe Ratio]]-AVERAGE(Table2[Sharpe Ratio]))/_xlfn.STDEV.P(Table2[Sharpe Ratio])</f>
        <v>-2.2641722835021278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707</v>
      </c>
      <c r="AT723">
        <f>_xlfn.RANK.AVG(Table2[[#This Row],[6M Return vs Nifty Z-Score]],Table2[6M Return vs Nifty Z-Score])</f>
        <v>582</v>
      </c>
      <c r="AU723">
        <f>_xlfn.RANK.AVG(Table2[[#This Row],[Sharpe Ratio Z-Score]],Table2[Sharpe Ratio Z-Score])</f>
        <v>731</v>
      </c>
      <c r="AV723">
        <f>(Table2[[#This Row],[Rank 1Y]]+Table2[[#This Row],[Rank 6M]]+Table2[[#This Row],[Rank Sharpe]])/3</f>
        <v>673.33333333333337</v>
      </c>
    </row>
    <row r="724" spans="1:48" x14ac:dyDescent="0.3">
      <c r="A724" t="s">
        <v>2218</v>
      </c>
      <c r="B724" t="s">
        <v>2219</v>
      </c>
      <c r="C724" t="s">
        <v>3102</v>
      </c>
      <c r="D724" t="s">
        <v>377</v>
      </c>
      <c r="E724">
        <v>2464.0384171679998</v>
      </c>
      <c r="F724">
        <v>213.96</v>
      </c>
      <c r="G724">
        <v>-27.057720059945598</v>
      </c>
      <c r="H724">
        <f>(Table2[[#This Row],[1Y Return vs Nifty]]-AVERAGE(Table2[1Y Return vs Nifty]))/_xlfn.STDEV.P(Table2[1Y Return vs Nifty])</f>
        <v>-0.92047854015599695</v>
      </c>
      <c r="I724">
        <v>-0.95171709281170103</v>
      </c>
      <c r="J724">
        <f>(Table2[[#This Row],[1M Return vs Nifty]]-AVERAGE(Table2[1M Return vs Nifty]))/_xlfn.STDEV.P(Table2[1M Return vs Nifty])</f>
        <v>-5.9961064565071998E-2</v>
      </c>
      <c r="K724">
        <v>-56.202407853806598</v>
      </c>
      <c r="L724">
        <f>(Table2[[#This Row],[6M Return vs Nifty]]-AVERAGE(Table2[6M Return vs Nifty]))/_xlfn.STDEV.P(Table2[6M Return vs Nifty])</f>
        <v>-2.1141901708925577</v>
      </c>
      <c r="M724">
        <v>-5.5034400066144897</v>
      </c>
      <c r="N724">
        <f>(Table2[[#This Row],[1W Return vs Nifty]]-AVERAGE(Table2[1W Return vs Nifty]))/_xlfn.STDEV.P(Table2[1W Return vs Nifty])</f>
        <v>-0.97653651459722313</v>
      </c>
      <c r="O724">
        <v>215.26</v>
      </c>
      <c r="P724">
        <v>222.42127130285999</v>
      </c>
      <c r="Q724">
        <v>258.04849350438099</v>
      </c>
      <c r="R724">
        <v>49.467583826958503</v>
      </c>
      <c r="S724" s="1">
        <f>(Table2[[#This Row],[Close Price]]-Table2[[#This Row],[20D EMA]])/Table2[[#This Row],[20D EMA]]</f>
        <v>-6.0392083991451405E-3</v>
      </c>
      <c r="T724" s="1">
        <f>(Table2[[#This Row],[Close Price]]-Table2[[#This Row],[50D EMA]])/Table2[[#This Row],[50D EMA]]</f>
        <v>-3.804164616674046E-2</v>
      </c>
      <c r="U724" s="1">
        <f>(Table2[[#This Row],[Close Price]]-Table2[[#This Row],[200D EMA]])/Table2[[#This Row],[200D EMA]]</f>
        <v>-0.17085352022654793</v>
      </c>
      <c r="V724">
        <v>0.704472741253233</v>
      </c>
      <c r="W724">
        <v>212.76</v>
      </c>
      <c r="X724">
        <v>215</v>
      </c>
      <c r="Y724">
        <v>209.76</v>
      </c>
      <c r="Z724">
        <v>218.5</v>
      </c>
      <c r="AA724">
        <v>205.6</v>
      </c>
      <c r="AB724">
        <v>228.44</v>
      </c>
      <c r="AC724" s="1">
        <f>(Table2[[#This Row],[Close Price]]/Table2[[#This Row],[Day Low]])-1</f>
        <v>5.6401579244220734E-3</v>
      </c>
      <c r="AD724" s="1">
        <f>(Table2[[#This Row],[Day High]]/Table2[[#This Row],[Close Price]])-1</f>
        <v>4.8607216302112288E-3</v>
      </c>
      <c r="AE724" s="1">
        <f>(Table2[[#This Row],[Close Price]]/Table2[[#This Row],[Current Week Low]])-1</f>
        <v>2.0022883295194527E-2</v>
      </c>
      <c r="AF724" s="1">
        <f>(Table2[[#This Row],[Current Week High]]/Table2[[#This Row],[Close Price]])-1</f>
        <v>2.1218919424191407E-2</v>
      </c>
      <c r="AG724" s="1">
        <f>(Table2[[#This Row],[Close Price]]/Table2[[#This Row],[Current Month Low]])-1</f>
        <v>4.0661478599221867E-2</v>
      </c>
      <c r="AH724" s="1">
        <f>(Table2[[#This Row],[Current Month High]]/Table2[[#This Row],[Close Price]])-1</f>
        <v>6.7676201159095006E-2</v>
      </c>
      <c r="AI724">
        <v>101.79005421574099</v>
      </c>
      <c r="AJ724">
        <v>11.7284595300261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-0.15</v>
      </c>
      <c r="AM724" t="s">
        <v>3132</v>
      </c>
      <c r="AN724">
        <v>0.76</v>
      </c>
      <c r="AO724" t="s">
        <v>3133</v>
      </c>
      <c r="AP724">
        <v>-4.4609007718968002E-2</v>
      </c>
      <c r="AQ724">
        <f>(Table2[[#This Row],[Sharpe Ratio]]-AVERAGE(Table2[Sharpe Ratio]))/_xlfn.STDEV.P(Table2[Sharpe Ratio])</f>
        <v>-1.2507514676072535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640</v>
      </c>
      <c r="AT724">
        <f>_xlfn.RANK.AVG(Table2[[#This Row],[6M Return vs Nifty Z-Score]],Table2[6M Return vs Nifty Z-Score])</f>
        <v>731</v>
      </c>
      <c r="AU724">
        <f>_xlfn.RANK.AVG(Table2[[#This Row],[Sharpe Ratio Z-Score]],Table2[Sharpe Ratio Z-Score])</f>
        <v>652</v>
      </c>
      <c r="AV724">
        <f>(Table2[[#This Row],[Rank 1Y]]+Table2[[#This Row],[Rank 6M]]+Table2[[#This Row],[Rank Sharpe]])/3</f>
        <v>674.33333333333337</v>
      </c>
    </row>
    <row r="725" spans="1:48" x14ac:dyDescent="0.3">
      <c r="A725" t="s">
        <v>1145</v>
      </c>
      <c r="B725" t="s">
        <v>1146</v>
      </c>
      <c r="C725" t="s">
        <v>3102</v>
      </c>
      <c r="D725" t="s">
        <v>539</v>
      </c>
      <c r="E725">
        <v>10514.07411016</v>
      </c>
      <c r="F725">
        <v>2056.3000000000002</v>
      </c>
      <c r="G725">
        <v>-37.317020749776901</v>
      </c>
      <c r="H725">
        <f>(Table2[[#This Row],[1Y Return vs Nifty]]-AVERAGE(Table2[1Y Return vs Nifty]))/_xlfn.STDEV.P(Table2[1Y Return vs Nifty])</f>
        <v>-1.0748307447804268</v>
      </c>
      <c r="I725">
        <v>1.86103726051537</v>
      </c>
      <c r="J725">
        <f>(Table2[[#This Row],[1M Return vs Nifty]]-AVERAGE(Table2[1M Return vs Nifty]))/_xlfn.STDEV.P(Table2[1M Return vs Nifty])</f>
        <v>0.20861316686788098</v>
      </c>
      <c r="K725">
        <v>-17.7511012674657</v>
      </c>
      <c r="L725">
        <f>(Table2[[#This Row],[6M Return vs Nifty]]-AVERAGE(Table2[6M Return vs Nifty]))/_xlfn.STDEV.P(Table2[6M Return vs Nifty])</f>
        <v>-0.86210359859252284</v>
      </c>
      <c r="M725">
        <v>-1.4433400682370101</v>
      </c>
      <c r="N725">
        <f>(Table2[[#This Row],[1W Return vs Nifty]]-AVERAGE(Table2[1W Return vs Nifty]))/_xlfn.STDEV.P(Table2[1W Return vs Nifty])</f>
        <v>-0.19135549482067721</v>
      </c>
      <c r="O725">
        <v>2077.04</v>
      </c>
      <c r="P725">
        <v>2063.5918430174902</v>
      </c>
      <c r="Q725">
        <v>2151.4507043673302</v>
      </c>
      <c r="R725">
        <v>41.2708564028664</v>
      </c>
      <c r="S725" s="1">
        <f>(Table2[[#This Row],[Close Price]]-Table2[[#This Row],[20D EMA]])/Table2[[#This Row],[20D EMA]]</f>
        <v>-9.9853637869274457E-3</v>
      </c>
      <c r="T725" s="1">
        <f>(Table2[[#This Row],[Close Price]]-Table2[[#This Row],[50D EMA]])/Table2[[#This Row],[50D EMA]]</f>
        <v>-3.5335684438583073E-3</v>
      </c>
      <c r="U725" s="1">
        <f>(Table2[[#This Row],[Close Price]]-Table2[[#This Row],[200D EMA]])/Table2[[#This Row],[200D EMA]]</f>
        <v>-4.422630003754173E-2</v>
      </c>
      <c r="V725">
        <v>1.15253988409366</v>
      </c>
      <c r="W725">
        <v>2028.2</v>
      </c>
      <c r="X725">
        <v>2062.6</v>
      </c>
      <c r="Y725">
        <v>2050.0500000000002</v>
      </c>
      <c r="Z725">
        <v>2086.9499999999998</v>
      </c>
      <c r="AA725">
        <v>2050.0500000000002</v>
      </c>
      <c r="AB725">
        <v>2154.65</v>
      </c>
      <c r="AC725" s="1">
        <f>(Table2[[#This Row],[Close Price]]/Table2[[#This Row],[Day Low]])-1</f>
        <v>1.3854649442855749E-2</v>
      </c>
      <c r="AD725" s="1">
        <f>(Table2[[#This Row],[Day High]]/Table2[[#This Row],[Close Price]])-1</f>
        <v>3.0637552886250141E-3</v>
      </c>
      <c r="AE725" s="1">
        <f>(Table2[[#This Row],[Close Price]]/Table2[[#This Row],[Current Week Low]])-1</f>
        <v>3.0487061291188944E-3</v>
      </c>
      <c r="AF725" s="1">
        <f>(Table2[[#This Row],[Current Week High]]/Table2[[#This Row],[Close Price]])-1</f>
        <v>1.4905412634343085E-2</v>
      </c>
      <c r="AG725" s="1">
        <f>(Table2[[#This Row],[Close Price]]/Table2[[#This Row],[Current Month Low]])-1</f>
        <v>3.0487061291188944E-3</v>
      </c>
      <c r="AH725" s="1">
        <f>(Table2[[#This Row],[Current Month High]]/Table2[[#This Row],[Close Price]])-1</f>
        <v>4.7828624227982175E-2</v>
      </c>
      <c r="AI725">
        <v>33.005884355395601</v>
      </c>
      <c r="AJ725">
        <v>13.733407079646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0.03</v>
      </c>
      <c r="AM725" t="s">
        <v>3133</v>
      </c>
      <c r="AN725">
        <v>2.14</v>
      </c>
      <c r="AO725" t="s">
        <v>3133</v>
      </c>
      <c r="AP725">
        <v>-0.15931638740522899</v>
      </c>
      <c r="AQ725">
        <f>(Table2[[#This Row],[Sharpe Ratio]]-AVERAGE(Table2[Sharpe Ratio]))/_xlfn.STDEV.P(Table2[Sharpe Ratio])</f>
        <v>-2.5603659192397052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682</v>
      </c>
      <c r="AT725">
        <f>_xlfn.RANK.AVG(Table2[[#This Row],[6M Return vs Nifty Z-Score]],Table2[6M Return vs Nifty Z-Score])</f>
        <v>620</v>
      </c>
      <c r="AU725">
        <f>_xlfn.RANK.AVG(Table2[[#This Row],[Sharpe Ratio Z-Score]],Table2[Sharpe Ratio Z-Score])</f>
        <v>734</v>
      </c>
      <c r="AV725">
        <f>(Table2[[#This Row],[Rank 1Y]]+Table2[[#This Row],[Rank 6M]]+Table2[[#This Row],[Rank Sharpe]])/3</f>
        <v>678.66666666666663</v>
      </c>
    </row>
    <row r="726" spans="1:48" x14ac:dyDescent="0.3">
      <c r="A726" t="s">
        <v>1095</v>
      </c>
      <c r="B726" t="s">
        <v>1096</v>
      </c>
      <c r="C726" t="s">
        <v>3087</v>
      </c>
      <c r="D726" t="s">
        <v>21</v>
      </c>
      <c r="E726">
        <v>11555.08227621</v>
      </c>
      <c r="F726">
        <v>772.65</v>
      </c>
      <c r="G726">
        <v>-38.794235604370101</v>
      </c>
      <c r="H726">
        <f>(Table2[[#This Row],[1Y Return vs Nifty]]-AVERAGE(Table2[1Y Return vs Nifty]))/_xlfn.STDEV.P(Table2[1Y Return vs Nifty])</f>
        <v>-1.0970555899627514</v>
      </c>
      <c r="I726">
        <v>-4.9084898780278001</v>
      </c>
      <c r="J726">
        <f>(Table2[[#This Row],[1M Return vs Nifty]]-AVERAGE(Table2[1M Return vs Nifty]))/_xlfn.STDEV.P(Table2[1M Return vs Nifty])</f>
        <v>-0.43777123788761518</v>
      </c>
      <c r="K726">
        <v>-19.526711301905799</v>
      </c>
      <c r="L726">
        <f>(Table2[[#This Row],[6M Return vs Nifty]]-AVERAGE(Table2[6M Return vs Nifty]))/_xlfn.STDEV.P(Table2[6M Return vs Nifty])</f>
        <v>-0.91992263464456192</v>
      </c>
      <c r="M726">
        <v>-3.2552664802443201</v>
      </c>
      <c r="N726">
        <f>(Table2[[#This Row],[1W Return vs Nifty]]-AVERAGE(Table2[1W Return vs Nifty]))/_xlfn.STDEV.P(Table2[1W Return vs Nifty])</f>
        <v>-0.5417631817084293</v>
      </c>
      <c r="O726">
        <v>800.02</v>
      </c>
      <c r="P726">
        <v>815.02521349493702</v>
      </c>
      <c r="Q726">
        <v>839.02527538668801</v>
      </c>
      <c r="R726">
        <v>21.469897799999899</v>
      </c>
      <c r="S726" s="1">
        <f>(Table2[[#This Row],[Close Price]]-Table2[[#This Row],[20D EMA]])/Table2[[#This Row],[20D EMA]]</f>
        <v>-3.4211644708882286E-2</v>
      </c>
      <c r="T726" s="1">
        <f>(Table2[[#This Row],[Close Price]]-Table2[[#This Row],[50D EMA]])/Table2[[#This Row],[50D EMA]]</f>
        <v>-5.1992518505318955E-2</v>
      </c>
      <c r="U726" s="1">
        <f>(Table2[[#This Row],[Close Price]]-Table2[[#This Row],[200D EMA]])/Table2[[#This Row],[200D EMA]]</f>
        <v>-7.9109983136201892E-2</v>
      </c>
      <c r="V726">
        <v>0.41396232096584901</v>
      </c>
      <c r="W726">
        <v>751</v>
      </c>
      <c r="X726">
        <v>767</v>
      </c>
      <c r="Y726">
        <v>767.15</v>
      </c>
      <c r="Z726">
        <v>777.75</v>
      </c>
      <c r="AA726">
        <v>767.15</v>
      </c>
      <c r="AB726">
        <v>823.7</v>
      </c>
      <c r="AC726" s="1">
        <f>(Table2[[#This Row],[Close Price]]/Table2[[#This Row],[Day Low]])-1</f>
        <v>2.8828229027962671E-2</v>
      </c>
      <c r="AD726" s="1">
        <f>(Table2[[#This Row],[Day High]]/Table2[[#This Row],[Close Price]])-1</f>
        <v>-7.3124959554778934E-3</v>
      </c>
      <c r="AE726" s="1">
        <f>(Table2[[#This Row],[Close Price]]/Table2[[#This Row],[Current Week Low]])-1</f>
        <v>7.1693932086294154E-3</v>
      </c>
      <c r="AF726" s="1">
        <f>(Table2[[#This Row],[Current Week High]]/Table2[[#This Row],[Close Price]])-1</f>
        <v>6.6006600660066805E-3</v>
      </c>
      <c r="AG726" s="1">
        <f>(Table2[[#This Row],[Close Price]]/Table2[[#This Row],[Current Month Low]])-1</f>
        <v>7.1693932086294154E-3</v>
      </c>
      <c r="AH726" s="1">
        <f>(Table2[[#This Row],[Current Month High]]/Table2[[#This Row],[Close Price]])-1</f>
        <v>6.607131301365432E-2</v>
      </c>
      <c r="AI726">
        <v>25.541965961302001</v>
      </c>
      <c r="AJ726">
        <v>4.2712550607287403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-0.18</v>
      </c>
      <c r="AM726" t="s">
        <v>3132</v>
      </c>
      <c r="AN726">
        <v>-5.43</v>
      </c>
      <c r="AO726" t="s">
        <v>3132</v>
      </c>
      <c r="AP726">
        <v>-0.15910274132872301</v>
      </c>
      <c r="AQ726">
        <f>(Table2[[#This Row],[Sharpe Ratio]]-AVERAGE(Table2[Sharpe Ratio]))/_xlfn.STDEV.P(Table2[Sharpe Ratio])</f>
        <v>-2.5579267214296593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688</v>
      </c>
      <c r="AT726">
        <f>_xlfn.RANK.AVG(Table2[[#This Row],[6M Return vs Nifty Z-Score]],Table2[6M Return vs Nifty Z-Score])</f>
        <v>630</v>
      </c>
      <c r="AU726">
        <f>_xlfn.RANK.AVG(Table2[[#This Row],[Sharpe Ratio Z-Score]],Table2[Sharpe Ratio Z-Score])</f>
        <v>733</v>
      </c>
      <c r="AV726">
        <f>(Table2[[#This Row],[Rank 1Y]]+Table2[[#This Row],[Rank 6M]]+Table2[[#This Row],[Rank Sharpe]])/3</f>
        <v>683.66666666666663</v>
      </c>
    </row>
    <row r="727" spans="1:48" x14ac:dyDescent="0.3">
      <c r="A727" t="s">
        <v>2511</v>
      </c>
      <c r="B727" t="s">
        <v>2512</v>
      </c>
      <c r="C727" t="s">
        <v>3102</v>
      </c>
      <c r="D727" t="s">
        <v>539</v>
      </c>
      <c r="E727">
        <v>1836.9199351689999</v>
      </c>
      <c r="F727">
        <v>109.67</v>
      </c>
      <c r="G727">
        <v>-55.508153102586299</v>
      </c>
      <c r="H727">
        <f>(Table2[[#This Row],[1Y Return vs Nifty]]-AVERAGE(Table2[1Y Return vs Nifty]))/_xlfn.STDEV.P(Table2[1Y Return vs Nifty])</f>
        <v>-1.3485181498151544</v>
      </c>
      <c r="I727">
        <v>3.3863595287511998</v>
      </c>
      <c r="J727">
        <f>(Table2[[#This Row],[1M Return vs Nifty]]-AVERAGE(Table2[1M Return vs Nifty]))/_xlfn.STDEV.P(Table2[1M Return vs Nifty])</f>
        <v>0.35425768623176956</v>
      </c>
      <c r="K727">
        <v>-20.628865790891201</v>
      </c>
      <c r="L727">
        <f>(Table2[[#This Row],[6M Return vs Nifty]]-AVERAGE(Table2[6M Return vs Nifty]))/_xlfn.STDEV.P(Table2[6M Return vs Nifty])</f>
        <v>-0.95581199598941269</v>
      </c>
      <c r="M727">
        <v>-3.18785607502164</v>
      </c>
      <c r="N727">
        <f>(Table2[[#This Row],[1W Return vs Nifty]]-AVERAGE(Table2[1W Return vs Nifty]))/_xlfn.STDEV.P(Table2[1W Return vs Nifty])</f>
        <v>-0.52872671178905928</v>
      </c>
      <c r="O727">
        <v>111.54</v>
      </c>
      <c r="P727">
        <v>109.244027856255</v>
      </c>
      <c r="Q727">
        <v>117.671182404975</v>
      </c>
      <c r="R727">
        <v>43.8208824747311</v>
      </c>
      <c r="S727" s="1">
        <f>(Table2[[#This Row],[Close Price]]-Table2[[#This Row],[20D EMA]])/Table2[[#This Row],[20D EMA]]</f>
        <v>-1.6765285996055267E-2</v>
      </c>
      <c r="T727" s="1">
        <f>(Table2[[#This Row],[Close Price]]-Table2[[#This Row],[50D EMA]])/Table2[[#This Row],[50D EMA]]</f>
        <v>3.8992716774000724E-3</v>
      </c>
      <c r="U727" s="1">
        <f>(Table2[[#This Row],[Close Price]]-Table2[[#This Row],[200D EMA]])/Table2[[#This Row],[200D EMA]]</f>
        <v>-6.7996107810307141E-2</v>
      </c>
      <c r="V727">
        <v>0.85100486354216098</v>
      </c>
      <c r="W727">
        <v>104.66</v>
      </c>
      <c r="X727">
        <v>106.99</v>
      </c>
      <c r="Y727">
        <v>107.26</v>
      </c>
      <c r="Z727">
        <v>112.64</v>
      </c>
      <c r="AA727">
        <v>106</v>
      </c>
      <c r="AB727">
        <v>121.97</v>
      </c>
      <c r="AC727" s="1">
        <f>(Table2[[#This Row],[Close Price]]/Table2[[#This Row],[Day Low]])-1</f>
        <v>4.78692910376457E-2</v>
      </c>
      <c r="AD727" s="1">
        <f>(Table2[[#This Row],[Day High]]/Table2[[#This Row],[Close Price]])-1</f>
        <v>-2.4436947205252135E-2</v>
      </c>
      <c r="AE727" s="1">
        <f>(Table2[[#This Row],[Close Price]]/Table2[[#This Row],[Current Week Low]])-1</f>
        <v>2.2468767480887442E-2</v>
      </c>
      <c r="AF727" s="1">
        <f>(Table2[[#This Row],[Current Week High]]/Table2[[#This Row],[Close Price]])-1</f>
        <v>2.7081243731193583E-2</v>
      </c>
      <c r="AG727" s="1">
        <f>(Table2[[#This Row],[Close Price]]/Table2[[#This Row],[Current Month Low]])-1</f>
        <v>3.4622641509433949E-2</v>
      </c>
      <c r="AH727" s="1">
        <f>(Table2[[#This Row],[Current Month High]]/Table2[[#This Row],[Close Price]])-1</f>
        <v>0.11215464575544809</v>
      </c>
      <c r="AI727">
        <v>69.918847451445203</v>
      </c>
      <c r="AJ727">
        <v>37.173233270794199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0.15</v>
      </c>
      <c r="AM727" t="s">
        <v>3133</v>
      </c>
      <c r="AN727">
        <v>-5.89</v>
      </c>
      <c r="AO727" t="s">
        <v>3132</v>
      </c>
      <c r="AP727">
        <v>-6.1730974370716001E-2</v>
      </c>
      <c r="AQ727">
        <f>(Table2[[#This Row],[Sharpe Ratio]]-AVERAGE(Table2[Sharpe Ratio]))/_xlfn.STDEV.P(Table2[Sharpe Ratio])</f>
        <v>-1.4462330053150128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728</v>
      </c>
      <c r="AT727">
        <f>_xlfn.RANK.AVG(Table2[[#This Row],[6M Return vs Nifty Z-Score]],Table2[6M Return vs Nifty Z-Score])</f>
        <v>645</v>
      </c>
      <c r="AU727">
        <f>_xlfn.RANK.AVG(Table2[[#This Row],[Sharpe Ratio Z-Score]],Table2[Sharpe Ratio Z-Score])</f>
        <v>679</v>
      </c>
      <c r="AV727">
        <f>(Table2[[#This Row],[Rank 1Y]]+Table2[[#This Row],[Rank 6M]]+Table2[[#This Row],[Rank Sharpe]])/3</f>
        <v>684</v>
      </c>
    </row>
    <row r="728" spans="1:48" x14ac:dyDescent="0.3">
      <c r="A728" t="s">
        <v>1770</v>
      </c>
      <c r="B728" t="s">
        <v>1771</v>
      </c>
      <c r="C728" t="s">
        <v>3088</v>
      </c>
      <c r="D728" t="s">
        <v>57</v>
      </c>
      <c r="E728">
        <v>4313.9612120000002</v>
      </c>
      <c r="F728">
        <v>605</v>
      </c>
      <c r="G728">
        <v>-51.581664813746599</v>
      </c>
      <c r="H728">
        <f>(Table2[[#This Row],[1Y Return vs Nifty]]-AVERAGE(Table2[1Y Return vs Nifty]))/_xlfn.STDEV.P(Table2[1Y Return vs Nifty])</f>
        <v>-1.2894437409312114</v>
      </c>
      <c r="I728">
        <v>-16.798424176337601</v>
      </c>
      <c r="J728">
        <f>(Table2[[#This Row],[1M Return vs Nifty]]-AVERAGE(Table2[1M Return vs Nifty]))/_xlfn.STDEV.P(Table2[1M Return vs Nifty])</f>
        <v>-1.5730747748565035</v>
      </c>
      <c r="K728">
        <v>-48.473551503407698</v>
      </c>
      <c r="L728">
        <f>(Table2[[#This Row],[6M Return vs Nifty]]-AVERAGE(Table2[6M Return vs Nifty]))/_xlfn.STDEV.P(Table2[6M Return vs Nifty])</f>
        <v>-1.8625160897052111</v>
      </c>
      <c r="M728">
        <v>-7.4750108945477498</v>
      </c>
      <c r="N728">
        <f>(Table2[[#This Row],[1W Return vs Nifty]]-AVERAGE(Table2[1W Return vs Nifty]))/_xlfn.STDEV.P(Table2[1W Return vs Nifty])</f>
        <v>-1.3578177795524458</v>
      </c>
      <c r="O728">
        <v>655.65</v>
      </c>
      <c r="P728">
        <v>709.06706261762997</v>
      </c>
      <c r="Q728">
        <v>805.59061303470696</v>
      </c>
      <c r="R728">
        <v>21.510786837109698</v>
      </c>
      <c r="S728" s="1">
        <f>(Table2[[#This Row],[Close Price]]-Table2[[#This Row],[20D EMA]])/Table2[[#This Row],[20D EMA]]</f>
        <v>-7.7251582399145854E-2</v>
      </c>
      <c r="T728" s="1">
        <f>(Table2[[#This Row],[Close Price]]-Table2[[#This Row],[50D EMA]])/Table2[[#This Row],[50D EMA]]</f>
        <v>-0.14676617784705784</v>
      </c>
      <c r="U728" s="1">
        <f>(Table2[[#This Row],[Close Price]]-Table2[[#This Row],[200D EMA]])/Table2[[#This Row],[200D EMA]]</f>
        <v>-0.24899820056128805</v>
      </c>
      <c r="V728">
        <v>1.56110013089841</v>
      </c>
      <c r="W728">
        <v>608.35</v>
      </c>
      <c r="X728">
        <v>617.70000000000005</v>
      </c>
      <c r="Y728">
        <v>592.70000000000005</v>
      </c>
      <c r="Z728">
        <v>608.9</v>
      </c>
      <c r="AA728">
        <v>591</v>
      </c>
      <c r="AB728">
        <v>683.95</v>
      </c>
      <c r="AC728" s="1">
        <f>(Table2[[#This Row],[Close Price]]/Table2[[#This Row],[Day Low]])-1</f>
        <v>-5.5066984466178859E-3</v>
      </c>
      <c r="AD728" s="1">
        <f>(Table2[[#This Row],[Day High]]/Table2[[#This Row],[Close Price]])-1</f>
        <v>2.0991735537190248E-2</v>
      </c>
      <c r="AE728" s="1">
        <f>(Table2[[#This Row],[Close Price]]/Table2[[#This Row],[Current Week Low]])-1</f>
        <v>2.075248861143919E-2</v>
      </c>
      <c r="AF728" s="1">
        <f>(Table2[[#This Row],[Current Week High]]/Table2[[#This Row],[Close Price]])-1</f>
        <v>6.446280991735609E-3</v>
      </c>
      <c r="AG728" s="1">
        <f>(Table2[[#This Row],[Close Price]]/Table2[[#This Row],[Current Month Low]])-1</f>
        <v>2.3688663282571909E-2</v>
      </c>
      <c r="AH728" s="1">
        <f>(Table2[[#This Row],[Current Month High]]/Table2[[#This Row],[Close Price]])-1</f>
        <v>0.13049586776859501</v>
      </c>
      <c r="AI728">
        <v>105.487603305785</v>
      </c>
      <c r="AJ728">
        <v>2.36886632825719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-0.28000000000000003</v>
      </c>
      <c r="AM728" t="s">
        <v>3132</v>
      </c>
      <c r="AN728">
        <v>-13.23</v>
      </c>
      <c r="AO728" t="s">
        <v>3132</v>
      </c>
      <c r="AP728">
        <v>-1.6192009748255E-2</v>
      </c>
      <c r="AQ728">
        <f>(Table2[[#This Row],[Sharpe Ratio]]-AVERAGE(Table2[Sharpe Ratio]))/_xlfn.STDEV.P(Table2[Sharpe Ratio])</f>
        <v>-0.9263145280115247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720</v>
      </c>
      <c r="AT728">
        <f>_xlfn.RANK.AVG(Table2[[#This Row],[6M Return vs Nifty Z-Score]],Table2[6M Return vs Nifty Z-Score])</f>
        <v>728</v>
      </c>
      <c r="AU728">
        <f>_xlfn.RANK.AVG(Table2[[#This Row],[Sharpe Ratio Z-Score]],Table2[Sharpe Ratio Z-Score])</f>
        <v>605</v>
      </c>
      <c r="AV728">
        <f>(Table2[[#This Row],[Rank 1Y]]+Table2[[#This Row],[Rank 6M]]+Table2[[#This Row],[Rank Sharpe]])/3</f>
        <v>684.33333333333337</v>
      </c>
    </row>
    <row r="729" spans="1:48" x14ac:dyDescent="0.3">
      <c r="A729" t="s">
        <v>1538</v>
      </c>
      <c r="B729" t="s">
        <v>1539</v>
      </c>
      <c r="C729" t="s">
        <v>3100</v>
      </c>
      <c r="D729" t="s">
        <v>465</v>
      </c>
      <c r="E729">
        <v>6314.9801235199902</v>
      </c>
      <c r="F729">
        <v>449.75</v>
      </c>
      <c r="G729">
        <v>-57.649998671747497</v>
      </c>
      <c r="H729">
        <f>(Table2[[#This Row],[1Y Return vs Nifty]]-AVERAGE(Table2[1Y Return vs Nifty]))/_xlfn.STDEV.P(Table2[1Y Return vs Nifty])</f>
        <v>-1.3807424305492961</v>
      </c>
      <c r="I729">
        <v>-3.8784675436407001</v>
      </c>
      <c r="J729">
        <f>(Table2[[#This Row],[1M Return vs Nifty]]-AVERAGE(Table2[1M Return vs Nifty]))/_xlfn.STDEV.P(Table2[1M Return vs Nifty])</f>
        <v>-0.3394201477934623</v>
      </c>
      <c r="K729">
        <v>-27.655155842978299</v>
      </c>
      <c r="L729">
        <f>(Table2[[#This Row],[6M Return vs Nifty]]-AVERAGE(Table2[6M Return vs Nifty]))/_xlfn.STDEV.P(Table2[6M Return vs Nifty])</f>
        <v>-1.184608471540876</v>
      </c>
      <c r="M729">
        <v>-1.6871293239629499</v>
      </c>
      <c r="N729">
        <f>(Table2[[#This Row],[1W Return vs Nifty]]-AVERAGE(Table2[1W Return vs Nifty]))/_xlfn.STDEV.P(Table2[1W Return vs Nifty])</f>
        <v>-0.23850179647007805</v>
      </c>
      <c r="O729">
        <v>459.87</v>
      </c>
      <c r="P729">
        <v>476.19884504943701</v>
      </c>
      <c r="Q729">
        <v>530.92414345113002</v>
      </c>
      <c r="R729">
        <v>30.747689962018899</v>
      </c>
      <c r="S729" s="1">
        <f>(Table2[[#This Row],[Close Price]]-Table2[[#This Row],[20D EMA]])/Table2[[#This Row],[20D EMA]]</f>
        <v>-2.2006219148889915E-2</v>
      </c>
      <c r="T729" s="1">
        <f>(Table2[[#This Row],[Close Price]]-Table2[[#This Row],[50D EMA]])/Table2[[#This Row],[50D EMA]]</f>
        <v>-5.5541598482228997E-2</v>
      </c>
      <c r="U729" s="1">
        <f>(Table2[[#This Row],[Close Price]]-Table2[[#This Row],[200D EMA]])/Table2[[#This Row],[200D EMA]]</f>
        <v>-0.15289216821725091</v>
      </c>
      <c r="V729">
        <v>0.92647013520488497</v>
      </c>
      <c r="W729">
        <v>443.5</v>
      </c>
      <c r="X729">
        <v>447.05</v>
      </c>
      <c r="Y729">
        <v>443.3</v>
      </c>
      <c r="Z729">
        <v>449.7</v>
      </c>
      <c r="AA729">
        <v>433</v>
      </c>
      <c r="AB729">
        <v>474</v>
      </c>
      <c r="AC729" s="1">
        <f>(Table2[[#This Row],[Close Price]]/Table2[[#This Row],[Day Low]])-1</f>
        <v>1.4092446448703555E-2</v>
      </c>
      <c r="AD729" s="1">
        <f>(Table2[[#This Row],[Day High]]/Table2[[#This Row],[Close Price]])-1</f>
        <v>-6.0033351862145423E-3</v>
      </c>
      <c r="AE729" s="1">
        <f>(Table2[[#This Row],[Close Price]]/Table2[[#This Row],[Current Week Low]])-1</f>
        <v>1.454996616286941E-2</v>
      </c>
      <c r="AF729" s="1">
        <f>(Table2[[#This Row],[Current Week High]]/Table2[[#This Row],[Close Price]])-1</f>
        <v>-1.1117287381878782E-4</v>
      </c>
      <c r="AG729" s="1">
        <f>(Table2[[#This Row],[Close Price]]/Table2[[#This Row],[Current Month Low]])-1</f>
        <v>3.8683602771362624E-2</v>
      </c>
      <c r="AH729" s="1">
        <f>(Table2[[#This Row],[Current Month High]]/Table2[[#This Row],[Close Price]])-1</f>
        <v>5.3918843802112315E-2</v>
      </c>
      <c r="AI729">
        <v>60.7226236798221</v>
      </c>
      <c r="AJ729">
        <v>4.9591598599766504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-0.22</v>
      </c>
      <c r="AM729" t="s">
        <v>3132</v>
      </c>
      <c r="AN729">
        <v>-5.55</v>
      </c>
      <c r="AO729" t="s">
        <v>3132</v>
      </c>
      <c r="AP729">
        <v>-4.0670226586046E-2</v>
      </c>
      <c r="AQ729">
        <f>(Table2[[#This Row],[Sharpe Ratio]]-AVERAGE(Table2[Sharpe Ratio]))/_xlfn.STDEV.P(Table2[Sharpe Ratio])</f>
        <v>-1.2057823931884981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729</v>
      </c>
      <c r="AT729">
        <f>_xlfn.RANK.AVG(Table2[[#This Row],[6M Return vs Nifty Z-Score]],Table2[6M Return vs Nifty Z-Score])</f>
        <v>685</v>
      </c>
      <c r="AU729">
        <f>_xlfn.RANK.AVG(Table2[[#This Row],[Sharpe Ratio Z-Score]],Table2[Sharpe Ratio Z-Score])</f>
        <v>644</v>
      </c>
      <c r="AV729">
        <f>(Table2[[#This Row],[Rank 1Y]]+Table2[[#This Row],[Rank 6M]]+Table2[[#This Row],[Rank Sharpe]])/3</f>
        <v>686</v>
      </c>
    </row>
    <row r="730" spans="1:48" x14ac:dyDescent="0.3">
      <c r="A730" t="s">
        <v>1016</v>
      </c>
      <c r="B730" t="s">
        <v>1017</v>
      </c>
      <c r="C730" t="s">
        <v>3104</v>
      </c>
      <c r="D730" t="s">
        <v>592</v>
      </c>
      <c r="E730">
        <v>13069.787747939999</v>
      </c>
      <c r="F730">
        <v>137.53</v>
      </c>
      <c r="G730">
        <v>-74.642910428041702</v>
      </c>
      <c r="H730">
        <f>(Table2[[#This Row],[1Y Return vs Nifty]]-AVERAGE(Table2[1Y Return vs Nifty]))/_xlfn.STDEV.P(Table2[1Y Return vs Nifty])</f>
        <v>-1.6364024869089007</v>
      </c>
      <c r="I730">
        <v>-7.0275932691854299</v>
      </c>
      <c r="J730">
        <f>(Table2[[#This Row],[1M Return vs Nifty]]-AVERAGE(Table2[1M Return vs Nifty]))/_xlfn.STDEV.P(Table2[1M Return vs Nifty])</f>
        <v>-0.64011260621006416</v>
      </c>
      <c r="K730">
        <v>-39.440711482052102</v>
      </c>
      <c r="L730">
        <f>(Table2[[#This Row],[6M Return vs Nifty]]-AVERAGE(Table2[6M Return vs Nifty]))/_xlfn.STDEV.P(Table2[6M Return vs Nifty])</f>
        <v>-1.5683805009683818</v>
      </c>
      <c r="M730">
        <v>-2.4819992573557901</v>
      </c>
      <c r="N730">
        <f>(Table2[[#This Row],[1W Return vs Nifty]]-AVERAGE(Table2[1W Return vs Nifty]))/_xlfn.STDEV.P(Table2[1W Return vs Nifty])</f>
        <v>-0.39222135863940694</v>
      </c>
      <c r="O730">
        <v>141.16999999999999</v>
      </c>
      <c r="P730">
        <v>145.94852843551399</v>
      </c>
      <c r="Q730">
        <v>175.389614414481</v>
      </c>
      <c r="R730">
        <v>39.048824817250903</v>
      </c>
      <c r="S730" s="1">
        <f>(Table2[[#This Row],[Close Price]]-Table2[[#This Row],[20D EMA]])/Table2[[#This Row],[20D EMA]]</f>
        <v>-2.5784515123609738E-2</v>
      </c>
      <c r="T730" s="1">
        <f>(Table2[[#This Row],[Close Price]]-Table2[[#This Row],[50D EMA]])/Table2[[#This Row],[50D EMA]]</f>
        <v>-5.768148898626025E-2</v>
      </c>
      <c r="U730" s="1">
        <f>(Table2[[#This Row],[Close Price]]-Table2[[#This Row],[200D EMA]])/Table2[[#This Row],[200D EMA]]</f>
        <v>-0.21586006982723108</v>
      </c>
      <c r="V730">
        <v>0.99469716638377903</v>
      </c>
      <c r="W730">
        <v>136.25</v>
      </c>
      <c r="X730">
        <v>137.30000000000001</v>
      </c>
      <c r="Y730">
        <v>135.53</v>
      </c>
      <c r="Z730">
        <v>138.16</v>
      </c>
      <c r="AA730">
        <v>133.65</v>
      </c>
      <c r="AB730">
        <v>150.19999999999999</v>
      </c>
      <c r="AC730" s="1">
        <f>(Table2[[#This Row],[Close Price]]/Table2[[#This Row],[Day Low]])-1</f>
        <v>9.3944954128439839E-3</v>
      </c>
      <c r="AD730" s="1">
        <f>(Table2[[#This Row],[Day High]]/Table2[[#This Row],[Close Price]])-1</f>
        <v>-1.6723623936595322E-3</v>
      </c>
      <c r="AE730" s="1">
        <f>(Table2[[#This Row],[Close Price]]/Table2[[#This Row],[Current Week Low]])-1</f>
        <v>1.4756880395484284E-2</v>
      </c>
      <c r="AF730" s="1">
        <f>(Table2[[#This Row],[Current Week High]]/Table2[[#This Row],[Close Price]])-1</f>
        <v>4.5808187304587911E-3</v>
      </c>
      <c r="AG730" s="1">
        <f>(Table2[[#This Row],[Close Price]]/Table2[[#This Row],[Current Month Low]])-1</f>
        <v>2.9031051253273432E-2</v>
      </c>
      <c r="AH730" s="1">
        <f>(Table2[[#This Row],[Current Month High]]/Table2[[#This Row],[Close Price]])-1</f>
        <v>9.2125354468115983E-2</v>
      </c>
      <c r="AI730">
        <v>117.91609103468301</v>
      </c>
      <c r="AJ730">
        <v>9.5856573705179304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-0.16</v>
      </c>
      <c r="AM730" t="s">
        <v>3132</v>
      </c>
      <c r="AN730">
        <v>-2.81</v>
      </c>
      <c r="AO730" t="s">
        <v>3132</v>
      </c>
      <c r="AP730">
        <v>-2.3335806603412002E-2</v>
      </c>
      <c r="AQ730">
        <f>(Table2[[#This Row],[Sharpe Ratio]]-AVERAGE(Table2[Sharpe Ratio]))/_xlfn.STDEV.P(Table2[Sharpe Ratio])</f>
        <v>-1.0078752752505329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734</v>
      </c>
      <c r="AT730">
        <f>_xlfn.RANK.AVG(Table2[[#This Row],[6M Return vs Nifty Z-Score]],Table2[6M Return vs Nifty Z-Score])</f>
        <v>720</v>
      </c>
      <c r="AU730">
        <f>_xlfn.RANK.AVG(Table2[[#This Row],[Sharpe Ratio Z-Score]],Table2[Sharpe Ratio Z-Score])</f>
        <v>612</v>
      </c>
      <c r="AV730">
        <f>(Table2[[#This Row],[Rank 1Y]]+Table2[[#This Row],[Rank 6M]]+Table2[[#This Row],[Rank Sharpe]])/3</f>
        <v>688.66666666666663</v>
      </c>
    </row>
    <row r="731" spans="1:48" x14ac:dyDescent="0.3">
      <c r="A731" t="s">
        <v>1178</v>
      </c>
      <c r="B731" t="s">
        <v>1179</v>
      </c>
      <c r="C731" t="s">
        <v>3100</v>
      </c>
      <c r="D731" t="s">
        <v>1180</v>
      </c>
      <c r="E731">
        <v>10104.50481936</v>
      </c>
      <c r="F731">
        <v>929.6</v>
      </c>
      <c r="G731">
        <v>-43.8233723468921</v>
      </c>
      <c r="H731">
        <f>(Table2[[#This Row],[1Y Return vs Nifty]]-AVERAGE(Table2[1Y Return vs Nifty]))/_xlfn.STDEV.P(Table2[1Y Return vs Nifty])</f>
        <v>-1.1727194550773976</v>
      </c>
      <c r="I731">
        <v>-6.79298729464925</v>
      </c>
      <c r="J731">
        <f>(Table2[[#This Row],[1M Return vs Nifty]]-AVERAGE(Table2[1M Return vs Nifty]))/_xlfn.STDEV.P(Table2[1M Return vs Nifty])</f>
        <v>-0.61771138968502248</v>
      </c>
      <c r="K731">
        <v>-26.243861710281902</v>
      </c>
      <c r="L731">
        <f>(Table2[[#This Row],[6M Return vs Nifty]]-AVERAGE(Table2[6M Return vs Nifty]))/_xlfn.STDEV.P(Table2[6M Return vs Nifty])</f>
        <v>-1.1386526227026288</v>
      </c>
      <c r="M731">
        <v>-1.6685507059656499</v>
      </c>
      <c r="N731">
        <f>(Table2[[#This Row],[1W Return vs Nifty]]-AVERAGE(Table2[1W Return vs Nifty]))/_xlfn.STDEV.P(Table2[1W Return vs Nifty])</f>
        <v>-0.23490888534804583</v>
      </c>
      <c r="O731">
        <v>981.23</v>
      </c>
      <c r="P731">
        <v>975.42217677819394</v>
      </c>
      <c r="Q731">
        <v>1022.47866427873</v>
      </c>
      <c r="R731">
        <v>23.5285793226215</v>
      </c>
      <c r="S731" s="1">
        <f>(Table2[[#This Row],[Close Price]]-Table2[[#This Row],[20D EMA]])/Table2[[#This Row],[20D EMA]]</f>
        <v>-5.2617632970863096E-2</v>
      </c>
      <c r="T731" s="1">
        <f>(Table2[[#This Row],[Close Price]]-Table2[[#This Row],[50D EMA]])/Table2[[#This Row],[50D EMA]]</f>
        <v>-4.6976763363679036E-2</v>
      </c>
      <c r="U731" s="1">
        <f>(Table2[[#This Row],[Close Price]]-Table2[[#This Row],[200D EMA]])/Table2[[#This Row],[200D EMA]]</f>
        <v>-9.0836774911335488E-2</v>
      </c>
      <c r="V731">
        <v>0.84536328910779801</v>
      </c>
      <c r="W731">
        <v>916.2</v>
      </c>
      <c r="X731">
        <v>932</v>
      </c>
      <c r="Y731">
        <v>928.25</v>
      </c>
      <c r="Z731">
        <v>961.5</v>
      </c>
      <c r="AA731">
        <v>928.25</v>
      </c>
      <c r="AB731">
        <v>1031.3</v>
      </c>
      <c r="AC731" s="1">
        <f>(Table2[[#This Row],[Close Price]]/Table2[[#This Row],[Day Low]])-1</f>
        <v>1.462562759222874E-2</v>
      </c>
      <c r="AD731" s="1">
        <f>(Table2[[#This Row],[Day High]]/Table2[[#This Row],[Close Price]])-1</f>
        <v>2.5817555938036918E-3</v>
      </c>
      <c r="AE731" s="1">
        <f>(Table2[[#This Row],[Close Price]]/Table2[[#This Row],[Current Week Low]])-1</f>
        <v>1.4543495825478647E-3</v>
      </c>
      <c r="AF731" s="1">
        <f>(Table2[[#This Row],[Current Week High]]/Table2[[#This Row],[Close Price]])-1</f>
        <v>3.4315834767641995E-2</v>
      </c>
      <c r="AG731" s="1">
        <f>(Table2[[#This Row],[Close Price]]/Table2[[#This Row],[Current Month Low]])-1</f>
        <v>1.4543495825478647E-3</v>
      </c>
      <c r="AH731" s="1">
        <f>(Table2[[#This Row],[Current Month High]]/Table2[[#This Row],[Close Price]])-1</f>
        <v>0.10940189328743544</v>
      </c>
      <c r="AI731">
        <v>39.522375215146297</v>
      </c>
      <c r="AJ731">
        <v>8.8524590163934391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-0.08</v>
      </c>
      <c r="AM731" t="s">
        <v>3132</v>
      </c>
      <c r="AN731">
        <v>-9.61</v>
      </c>
      <c r="AO731" t="s">
        <v>3132</v>
      </c>
      <c r="AP731">
        <v>-6.8988505786196003E-2</v>
      </c>
      <c r="AQ731">
        <f>(Table2[[#This Row],[Sharpe Ratio]]-AVERAGE(Table2[Sharpe Ratio]))/_xlfn.STDEV.P(Table2[Sharpe Ratio])</f>
        <v>-1.5290922603244579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709</v>
      </c>
      <c r="AT731">
        <f>_xlfn.RANK.AVG(Table2[[#This Row],[6M Return vs Nifty Z-Score]],Table2[6M Return vs Nifty Z-Score])</f>
        <v>680</v>
      </c>
      <c r="AU731">
        <f>_xlfn.RANK.AVG(Table2[[#This Row],[Sharpe Ratio Z-Score]],Table2[Sharpe Ratio Z-Score])</f>
        <v>690</v>
      </c>
      <c r="AV731">
        <f>(Table2[[#This Row],[Rank 1Y]]+Table2[[#This Row],[Rank 6M]]+Table2[[#This Row],[Rank Sharpe]])/3</f>
        <v>693</v>
      </c>
    </row>
    <row r="732" spans="1:48" x14ac:dyDescent="0.3">
      <c r="A732" t="s">
        <v>2343</v>
      </c>
      <c r="B732" t="s">
        <v>2344</v>
      </c>
      <c r="C732" t="s">
        <v>3096</v>
      </c>
      <c r="D732" t="s">
        <v>482</v>
      </c>
      <c r="E732">
        <v>2195.50861098</v>
      </c>
      <c r="F732">
        <v>561.9</v>
      </c>
      <c r="G732">
        <v>-41.395154742200901</v>
      </c>
      <c r="H732">
        <f>(Table2[[#This Row],[1Y Return vs Nifty]]-AVERAGE(Table2[1Y Return vs Nifty]))/_xlfn.STDEV.P(Table2[1Y Return vs Nifty])</f>
        <v>-1.1361866784366439</v>
      </c>
      <c r="I732">
        <v>1.37967974503274</v>
      </c>
      <c r="J732">
        <f>(Table2[[#This Row],[1M Return vs Nifty]]-AVERAGE(Table2[1M Return vs Nifty]))/_xlfn.STDEV.P(Table2[1M Return vs Nifty])</f>
        <v>0.16265102139566662</v>
      </c>
      <c r="K732">
        <v>-22.6363018465367</v>
      </c>
      <c r="L732">
        <f>(Table2[[#This Row],[6M Return vs Nifty]]-AVERAGE(Table2[6M Return vs Nifty]))/_xlfn.STDEV.P(Table2[6M Return vs Nifty])</f>
        <v>-1.0211799627288718</v>
      </c>
      <c r="M732">
        <v>-1.38958169944376</v>
      </c>
      <c r="N732">
        <f>(Table2[[#This Row],[1W Return vs Nifty]]-AVERAGE(Table2[1W Return vs Nifty]))/_xlfn.STDEV.P(Table2[1W Return vs Nifty])</f>
        <v>-0.18095918648559814</v>
      </c>
      <c r="O732">
        <v>555.85</v>
      </c>
      <c r="P732">
        <v>553.25900774322304</v>
      </c>
      <c r="Q732">
        <v>591.33257364859605</v>
      </c>
      <c r="R732">
        <v>55.219248037994603</v>
      </c>
      <c r="S732" s="1">
        <f>(Table2[[#This Row],[Close Price]]-Table2[[#This Row],[20D EMA]])/Table2[[#This Row],[20D EMA]]</f>
        <v>1.0884231357380507E-2</v>
      </c>
      <c r="T732" s="1">
        <f>(Table2[[#This Row],[Close Price]]-Table2[[#This Row],[50D EMA]])/Table2[[#This Row],[50D EMA]]</f>
        <v>1.5618348975508E-2</v>
      </c>
      <c r="U732" s="1">
        <f>(Table2[[#This Row],[Close Price]]-Table2[[#This Row],[200D EMA]])/Table2[[#This Row],[200D EMA]]</f>
        <v>-4.9773300102501389E-2</v>
      </c>
      <c r="V732">
        <v>1.3580813688865701</v>
      </c>
      <c r="W732">
        <v>558.5</v>
      </c>
      <c r="X732">
        <v>569.04999999999995</v>
      </c>
      <c r="Y732">
        <v>546.6</v>
      </c>
      <c r="Z732">
        <v>580.1</v>
      </c>
      <c r="AA732">
        <v>535</v>
      </c>
      <c r="AB732">
        <v>581</v>
      </c>
      <c r="AC732" s="1">
        <f>(Table2[[#This Row],[Close Price]]/Table2[[#This Row],[Day Low]])-1</f>
        <v>6.0877350044761247E-3</v>
      </c>
      <c r="AD732" s="1">
        <f>(Table2[[#This Row],[Day High]]/Table2[[#This Row],[Close Price]])-1</f>
        <v>1.272468410749239E-2</v>
      </c>
      <c r="AE732" s="1">
        <f>(Table2[[#This Row],[Close Price]]/Table2[[#This Row],[Current Week Low]])-1</f>
        <v>2.7991218441273169E-2</v>
      </c>
      <c r="AF732" s="1">
        <f>(Table2[[#This Row],[Current Week High]]/Table2[[#This Row],[Close Price]])-1</f>
        <v>3.2390105000889902E-2</v>
      </c>
      <c r="AG732" s="1">
        <f>(Table2[[#This Row],[Close Price]]/Table2[[#This Row],[Current Month Low]])-1</f>
        <v>5.0280373831775638E-2</v>
      </c>
      <c r="AH732" s="1">
        <f>(Table2[[#This Row],[Current Month High]]/Table2[[#This Row],[Close Price]])-1</f>
        <v>3.3991813489944844E-2</v>
      </c>
      <c r="AI732">
        <v>40.896956753870803</v>
      </c>
      <c r="AJ732">
        <v>21.873983298991401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</v>
      </c>
      <c r="AM732" t="s">
        <v>3134</v>
      </c>
      <c r="AN732">
        <v>4.5</v>
      </c>
      <c r="AO732" t="s">
        <v>3133</v>
      </c>
      <c r="AP732">
        <v>-0.110060721675592</v>
      </c>
      <c r="AQ732">
        <f>(Table2[[#This Row],[Sharpe Ratio]]-AVERAGE(Table2[Sharpe Ratio]))/_xlfn.STDEV.P(Table2[Sharpe Ratio])</f>
        <v>-1.9980138557478735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699</v>
      </c>
      <c r="AT732">
        <f>_xlfn.RANK.AVG(Table2[[#This Row],[6M Return vs Nifty Z-Score]],Table2[6M Return vs Nifty Z-Score])</f>
        <v>659</v>
      </c>
      <c r="AU732">
        <f>_xlfn.RANK.AVG(Table2[[#This Row],[Sharpe Ratio Z-Score]],Table2[Sharpe Ratio Z-Score])</f>
        <v>724</v>
      </c>
      <c r="AV732">
        <f>(Table2[[#This Row],[Rank 1Y]]+Table2[[#This Row],[Rank 6M]]+Table2[[#This Row],[Rank Sharpe]])/3</f>
        <v>694</v>
      </c>
    </row>
    <row r="733" spans="1:48" x14ac:dyDescent="0.3">
      <c r="A733" t="s">
        <v>2105</v>
      </c>
      <c r="B733" t="s">
        <v>2106</v>
      </c>
      <c r="C733" t="s">
        <v>3099</v>
      </c>
      <c r="D733" t="s">
        <v>260</v>
      </c>
      <c r="E733">
        <v>2784.5489292000002</v>
      </c>
      <c r="F733">
        <v>407.9</v>
      </c>
      <c r="G733">
        <v>-55.243321462366197</v>
      </c>
      <c r="H733">
        <f>(Table2[[#This Row],[1Y Return vs Nifty]]-AVERAGE(Table2[1Y Return vs Nifty]))/_xlfn.STDEV.P(Table2[1Y Return vs Nifty])</f>
        <v>-1.3445337313096328</v>
      </c>
      <c r="I733">
        <v>-13.602327451345399</v>
      </c>
      <c r="J733">
        <f>(Table2[[#This Row],[1M Return vs Nifty]]-AVERAGE(Table2[1M Return vs Nifty]))/_xlfn.STDEV.P(Table2[1M Return vs Nifty])</f>
        <v>-1.2678973175770181</v>
      </c>
      <c r="K733">
        <v>-32.778770138854398</v>
      </c>
      <c r="L733">
        <f>(Table2[[#This Row],[6M Return vs Nifty]]-AVERAGE(Table2[6M Return vs Nifty]))/_xlfn.STDEV.P(Table2[6M Return vs Nifty])</f>
        <v>-1.3514482809269595</v>
      </c>
      <c r="M733">
        <v>-5.1233973855629502</v>
      </c>
      <c r="N733">
        <f>(Table2[[#This Row],[1W Return vs Nifty]]-AVERAGE(Table2[1W Return vs Nifty]))/_xlfn.STDEV.P(Table2[1W Return vs Nifty])</f>
        <v>-0.90304023192319405</v>
      </c>
      <c r="O733">
        <v>431.22</v>
      </c>
      <c r="P733">
        <v>443.58957242608</v>
      </c>
      <c r="Q733">
        <v>485.19429663240999</v>
      </c>
      <c r="R733">
        <v>30.398017557569599</v>
      </c>
      <c r="S733" s="1">
        <f>(Table2[[#This Row],[Close Price]]-Table2[[#This Row],[20D EMA]])/Table2[[#This Row],[20D EMA]]</f>
        <v>-5.4079124344882074E-2</v>
      </c>
      <c r="T733" s="1">
        <f>(Table2[[#This Row],[Close Price]]-Table2[[#This Row],[50D EMA]])/Table2[[#This Row],[50D EMA]]</f>
        <v>-8.0456292583449648E-2</v>
      </c>
      <c r="U733" s="1">
        <f>(Table2[[#This Row],[Close Price]]-Table2[[#This Row],[200D EMA]])/Table2[[#This Row],[200D EMA]]</f>
        <v>-0.15930586399899349</v>
      </c>
      <c r="V733">
        <v>0.718700755768924</v>
      </c>
      <c r="W733">
        <v>408.3</v>
      </c>
      <c r="X733">
        <v>413.75</v>
      </c>
      <c r="Y733">
        <v>405.5</v>
      </c>
      <c r="Z733">
        <v>419.95</v>
      </c>
      <c r="AA733">
        <v>403</v>
      </c>
      <c r="AB733">
        <v>444.9</v>
      </c>
      <c r="AC733" s="1">
        <f>(Table2[[#This Row],[Close Price]]/Table2[[#This Row],[Day Low]])-1</f>
        <v>-9.7967180994373848E-4</v>
      </c>
      <c r="AD733" s="1">
        <f>(Table2[[#This Row],[Day High]]/Table2[[#This Row],[Close Price]])-1</f>
        <v>1.4341750429026856E-2</v>
      </c>
      <c r="AE733" s="1">
        <f>(Table2[[#This Row],[Close Price]]/Table2[[#This Row],[Current Week Low]])-1</f>
        <v>5.9186189889024465E-3</v>
      </c>
      <c r="AF733" s="1">
        <f>(Table2[[#This Row],[Current Week High]]/Table2[[#This Row],[Close Price]])-1</f>
        <v>2.9541554302525252E-2</v>
      </c>
      <c r="AG733" s="1">
        <f>(Table2[[#This Row],[Close Price]]/Table2[[#This Row],[Current Month Low]])-1</f>
        <v>1.2158808933002474E-2</v>
      </c>
      <c r="AH733" s="1">
        <f>(Table2[[#This Row],[Current Month High]]/Table2[[#This Row],[Close Price]])-1</f>
        <v>9.070850698700661E-2</v>
      </c>
      <c r="AI733">
        <v>48.529051238048503</v>
      </c>
      <c r="AJ733">
        <v>1.9749999999999901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-0.09</v>
      </c>
      <c r="AM733" t="s">
        <v>3132</v>
      </c>
      <c r="AN733">
        <v>-6.38</v>
      </c>
      <c r="AO733" t="s">
        <v>3132</v>
      </c>
      <c r="AP733">
        <v>-7.9139649069882995E-2</v>
      </c>
      <c r="AQ733">
        <f>(Table2[[#This Row],[Sharpe Ratio]]-AVERAGE(Table2[Sharpe Ratio]))/_xlfn.STDEV.P(Table2[Sharpe Ratio])</f>
        <v>-1.6449878895443839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727</v>
      </c>
      <c r="AT733">
        <f>_xlfn.RANK.AVG(Table2[[#This Row],[6M Return vs Nifty Z-Score]],Table2[6M Return vs Nifty Z-Score])</f>
        <v>705</v>
      </c>
      <c r="AU733">
        <f>_xlfn.RANK.AVG(Table2[[#This Row],[Sharpe Ratio Z-Score]],Table2[Sharpe Ratio Z-Score])</f>
        <v>698</v>
      </c>
      <c r="AV733">
        <f>(Table2[[#This Row],[Rank 1Y]]+Table2[[#This Row],[Rank 6M]]+Table2[[#This Row],[Rank Sharpe]])/3</f>
        <v>710</v>
      </c>
    </row>
    <row r="734" spans="1:48" x14ac:dyDescent="0.3">
      <c r="A734" t="s">
        <v>1281</v>
      </c>
      <c r="B734" t="s">
        <v>1282</v>
      </c>
      <c r="C734" t="s">
        <v>3100</v>
      </c>
      <c r="D734" t="s">
        <v>95</v>
      </c>
      <c r="E734">
        <v>8723.4554886549995</v>
      </c>
      <c r="F734">
        <v>295.45</v>
      </c>
      <c r="G734">
        <v>-68.505346916455395</v>
      </c>
      <c r="H734">
        <f>(Table2[[#This Row],[1Y Return vs Nifty]]-AVERAGE(Table2[1Y Return vs Nifty]))/_xlfn.STDEV.P(Table2[1Y Return vs Nifty])</f>
        <v>-1.5440622302309008</v>
      </c>
      <c r="I734">
        <v>-5.5292106434283896</v>
      </c>
      <c r="J734">
        <f>(Table2[[#This Row],[1M Return vs Nifty]]-AVERAGE(Table2[1M Return vs Nifty]))/_xlfn.STDEV.P(Table2[1M Return vs Nifty])</f>
        <v>-0.49704040311164011</v>
      </c>
      <c r="K734">
        <v>-26.3963044851244</v>
      </c>
      <c r="L734">
        <f>(Table2[[#This Row],[6M Return vs Nifty]]-AVERAGE(Table2[6M Return vs Nifty]))/_xlfn.STDEV.P(Table2[6M Return vs Nifty])</f>
        <v>-1.1436166036013236</v>
      </c>
      <c r="M734">
        <v>-2.3355214223514298</v>
      </c>
      <c r="N734">
        <f>(Table2[[#This Row],[1W Return vs Nifty]]-AVERAGE(Table2[1W Return vs Nifty]))/_xlfn.STDEV.P(Table2[1W Return vs Nifty])</f>
        <v>-0.36389407172307897</v>
      </c>
      <c r="O734">
        <v>301.14</v>
      </c>
      <c r="P734">
        <v>299.97385945764103</v>
      </c>
      <c r="Q734">
        <v>347.10260422002102</v>
      </c>
      <c r="R734">
        <v>38.702263479814498</v>
      </c>
      <c r="S734" s="1">
        <f>(Table2[[#This Row],[Close Price]]-Table2[[#This Row],[20D EMA]])/Table2[[#This Row],[20D EMA]]</f>
        <v>-1.8894866175200895E-2</v>
      </c>
      <c r="T734" s="1">
        <f>(Table2[[#This Row],[Close Price]]-Table2[[#This Row],[50D EMA]])/Table2[[#This Row],[50D EMA]]</f>
        <v>-1.5080845597080592E-2</v>
      </c>
      <c r="U734" s="1">
        <f>(Table2[[#This Row],[Close Price]]-Table2[[#This Row],[200D EMA]])/Table2[[#This Row],[200D EMA]]</f>
        <v>-0.14881076543948812</v>
      </c>
      <c r="V734">
        <v>0.377675690624934</v>
      </c>
      <c r="W734">
        <v>295.14999999999998</v>
      </c>
      <c r="X734">
        <v>300.85000000000002</v>
      </c>
      <c r="Y734">
        <v>291.35000000000002</v>
      </c>
      <c r="Z734">
        <v>297.85000000000002</v>
      </c>
      <c r="AA734">
        <v>286.55</v>
      </c>
      <c r="AB734">
        <v>315.7</v>
      </c>
      <c r="AC734" s="1">
        <f>(Table2[[#This Row],[Close Price]]/Table2[[#This Row],[Day Low]])-1</f>
        <v>1.0164323225478888E-3</v>
      </c>
      <c r="AD734" s="1">
        <f>(Table2[[#This Row],[Day High]]/Table2[[#This Row],[Close Price]])-1</f>
        <v>1.8277204264681046E-2</v>
      </c>
      <c r="AE734" s="1">
        <f>(Table2[[#This Row],[Close Price]]/Table2[[#This Row],[Current Week Low]])-1</f>
        <v>1.4072421486184927E-2</v>
      </c>
      <c r="AF734" s="1">
        <f>(Table2[[#This Row],[Current Week High]]/Table2[[#This Row],[Close Price]])-1</f>
        <v>8.123201895413823E-3</v>
      </c>
      <c r="AG734" s="1">
        <f>(Table2[[#This Row],[Close Price]]/Table2[[#This Row],[Current Month Low]])-1</f>
        <v>3.1059151980457056E-2</v>
      </c>
      <c r="AH734" s="1">
        <f>(Table2[[#This Row],[Current Month High]]/Table2[[#This Row],[Close Price]])-1</f>
        <v>6.8539515992553701E-2</v>
      </c>
      <c r="AI734">
        <v>89.541377559654705</v>
      </c>
      <c r="AJ734">
        <v>13.199233716475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</v>
      </c>
      <c r="AM734" t="s">
        <v>3132</v>
      </c>
      <c r="AN734">
        <v>-6.65</v>
      </c>
      <c r="AO734" t="s">
        <v>3132</v>
      </c>
      <c r="AP734">
        <v>-9.8560563996255998E-2</v>
      </c>
      <c r="AQ734">
        <f>(Table2[[#This Row],[Sharpe Ratio]]-AVERAGE(Table2[Sharpe Ratio]))/_xlfn.STDEV.P(Table2[Sharpe Ratio])</f>
        <v>-1.8667165256710863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732</v>
      </c>
      <c r="AT734">
        <f>_xlfn.RANK.AVG(Table2[[#This Row],[6M Return vs Nifty Z-Score]],Table2[6M Return vs Nifty Z-Score])</f>
        <v>683</v>
      </c>
      <c r="AU734">
        <f>_xlfn.RANK.AVG(Table2[[#This Row],[Sharpe Ratio Z-Score]],Table2[Sharpe Ratio Z-Score])</f>
        <v>716</v>
      </c>
      <c r="AV734">
        <f>(Table2[[#This Row],[Rank 1Y]]+Table2[[#This Row],[Rank 6M]]+Table2[[#This Row],[Rank Sharpe]])/3</f>
        <v>710.33333333333337</v>
      </c>
    </row>
    <row r="735" spans="1:48" x14ac:dyDescent="0.3">
      <c r="A735" t="s">
        <v>1664</v>
      </c>
      <c r="B735" t="s">
        <v>1665</v>
      </c>
      <c r="C735" t="s">
        <v>3100</v>
      </c>
      <c r="D735" t="s">
        <v>465</v>
      </c>
      <c r="E735">
        <v>4957.16382875</v>
      </c>
      <c r="F735">
        <v>298.75</v>
      </c>
      <c r="G735">
        <v>-46.209552582754597</v>
      </c>
      <c r="H735">
        <f>(Table2[[#This Row],[1Y Return vs Nifty]]-AVERAGE(Table2[1Y Return vs Nifty]))/_xlfn.STDEV.P(Table2[1Y Return vs Nifty])</f>
        <v>-1.2086197753011412</v>
      </c>
      <c r="I735">
        <v>-8.9128617436937994</v>
      </c>
      <c r="J735">
        <f>(Table2[[#This Row],[1M Return vs Nifty]]-AVERAGE(Table2[1M Return vs Nifty]))/_xlfn.STDEV.P(Table2[1M Return vs Nifty])</f>
        <v>-0.82012638202626442</v>
      </c>
      <c r="K735">
        <v>-44.363789658724301</v>
      </c>
      <c r="L735">
        <f>(Table2[[#This Row],[6M Return vs Nifty]]-AVERAGE(Table2[6M Return vs Nifty]))/_xlfn.STDEV.P(Table2[6M Return vs Nifty])</f>
        <v>-1.7286902700409443</v>
      </c>
      <c r="M735">
        <v>-7.5072516155154601</v>
      </c>
      <c r="N735">
        <f>(Table2[[#This Row],[1W Return vs Nifty]]-AVERAGE(Table2[1W Return vs Nifty]))/_xlfn.STDEV.P(Table2[1W Return vs Nifty])</f>
        <v>-1.3640527990228961</v>
      </c>
      <c r="O735">
        <v>316.85000000000002</v>
      </c>
      <c r="P735">
        <v>329.14123181915198</v>
      </c>
      <c r="Q735">
        <v>368.147606098913</v>
      </c>
      <c r="R735">
        <v>27.367792586940698</v>
      </c>
      <c r="S735" s="1">
        <f>(Table2[[#This Row],[Close Price]]-Table2[[#This Row],[20D EMA]])/Table2[[#This Row],[20D EMA]]</f>
        <v>-5.7124822471200952E-2</v>
      </c>
      <c r="T735" s="1">
        <f>(Table2[[#This Row],[Close Price]]-Table2[[#This Row],[50D EMA]])/Table2[[#This Row],[50D EMA]]</f>
        <v>-9.2334927627209504E-2</v>
      </c>
      <c r="U735" s="1">
        <f>(Table2[[#This Row],[Close Price]]-Table2[[#This Row],[200D EMA]])/Table2[[#This Row],[200D EMA]]</f>
        <v>-0.18850484139849988</v>
      </c>
      <c r="V735">
        <v>1.4072360661001999</v>
      </c>
      <c r="W735">
        <v>298.05</v>
      </c>
      <c r="X735">
        <v>309.8</v>
      </c>
      <c r="Y735">
        <v>293.85000000000002</v>
      </c>
      <c r="Z735">
        <v>301.89999999999998</v>
      </c>
      <c r="AA735">
        <v>293.85000000000002</v>
      </c>
      <c r="AB735">
        <v>352.75</v>
      </c>
      <c r="AC735" s="1">
        <f>(Table2[[#This Row],[Close Price]]/Table2[[#This Row],[Day Low]])-1</f>
        <v>2.3485992283174273E-3</v>
      </c>
      <c r="AD735" s="1">
        <f>(Table2[[#This Row],[Day High]]/Table2[[#This Row],[Close Price]])-1</f>
        <v>3.6987447698744846E-2</v>
      </c>
      <c r="AE735" s="1">
        <f>(Table2[[#This Row],[Close Price]]/Table2[[#This Row],[Current Week Low]])-1</f>
        <v>1.6675174408711912E-2</v>
      </c>
      <c r="AF735" s="1">
        <f>(Table2[[#This Row],[Current Week High]]/Table2[[#This Row],[Close Price]])-1</f>
        <v>1.0543933054393273E-2</v>
      </c>
      <c r="AG735" s="1">
        <f>(Table2[[#This Row],[Close Price]]/Table2[[#This Row],[Current Month Low]])-1</f>
        <v>1.6675174408711912E-2</v>
      </c>
      <c r="AH735" s="1">
        <f>(Table2[[#This Row],[Current Month High]]/Table2[[#This Row],[Close Price]])-1</f>
        <v>0.18075313807531379</v>
      </c>
      <c r="AI735">
        <v>81.556485355648505</v>
      </c>
      <c r="AJ735">
        <v>13.7445269369884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-0.28999999999999998</v>
      </c>
      <c r="AM735" t="s">
        <v>3132</v>
      </c>
      <c r="AN735">
        <v>-10.62</v>
      </c>
      <c r="AO735" t="s">
        <v>3132</v>
      </c>
      <c r="AP735">
        <v>-0.119744194774369</v>
      </c>
      <c r="AQ735">
        <f>(Table2[[#This Row],[Sharpe Ratio]]-AVERAGE(Table2[Sharpe Ratio]))/_xlfn.STDEV.P(Table2[Sharpe Ratio])</f>
        <v>-2.108570093252716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715</v>
      </c>
      <c r="AT735">
        <f>_xlfn.RANK.AVG(Table2[[#This Row],[6M Return vs Nifty Z-Score]],Table2[6M Return vs Nifty Z-Score])</f>
        <v>725</v>
      </c>
      <c r="AU735">
        <f>_xlfn.RANK.AVG(Table2[[#This Row],[Sharpe Ratio Z-Score]],Table2[Sharpe Ratio Z-Score])</f>
        <v>729</v>
      </c>
      <c r="AV735">
        <f>(Table2[[#This Row],[Rank 1Y]]+Table2[[#This Row],[Rank 6M]]+Table2[[#This Row],[Rank Sharpe]])/3</f>
        <v>723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3DE0-19DC-4CD2-AAB7-71F1CE7FC9C5}">
  <dimension ref="A1:Q1457"/>
  <sheetViews>
    <sheetView topLeftCell="G973" workbookViewId="0">
      <selection sqref="A1:Q1177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3085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1976462.7124815001</v>
      </c>
      <c r="F2">
        <v>2921.25</v>
      </c>
      <c r="G2">
        <v>-11.969631547227401</v>
      </c>
      <c r="H2">
        <v>-6.3143247780280696</v>
      </c>
      <c r="I2">
        <v>-12.0641331070183</v>
      </c>
      <c r="J2">
        <v>-1.5375667205364001</v>
      </c>
      <c r="K2">
        <v>2996.3228555363999</v>
      </c>
      <c r="L2">
        <v>2821.8532308566</v>
      </c>
      <c r="M2">
        <v>38.596356100132503</v>
      </c>
      <c r="N2">
        <v>0.80727231403368305</v>
      </c>
      <c r="O2">
        <v>10.144629867351201</v>
      </c>
      <c r="P2">
        <v>31.570058100256698</v>
      </c>
      <c r="Q2">
        <v>2.5550524593886001E-2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1518022.88948966</v>
      </c>
      <c r="F3">
        <v>4195.6499999999996</v>
      </c>
      <c r="G3">
        <v>-3.69886069956519</v>
      </c>
      <c r="H3">
        <v>6.0633447441598696</v>
      </c>
      <c r="I3">
        <v>-10.8150336212413</v>
      </c>
      <c r="J3">
        <v>-1.0443660097524301</v>
      </c>
      <c r="K3">
        <v>4105.7616840000501</v>
      </c>
      <c r="L3">
        <v>3880.8203044341999</v>
      </c>
      <c r="M3">
        <v>43.565397658043501</v>
      </c>
      <c r="N3">
        <v>0.75475890470444196</v>
      </c>
      <c r="O3">
        <v>5.6093811447570801</v>
      </c>
      <c r="P3">
        <v>26.7185140440954</v>
      </c>
      <c r="Q3">
        <v>-3.3035212479276002E-2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1264578.0721070899</v>
      </c>
      <c r="F4">
        <v>1660.1</v>
      </c>
      <c r="G4">
        <v>-22.262998623269201</v>
      </c>
      <c r="H4">
        <v>2.3122509907782498</v>
      </c>
      <c r="I4">
        <v>6.7977553283207603</v>
      </c>
      <c r="J4">
        <v>-0.59554423975205695</v>
      </c>
      <c r="K4">
        <v>1613.7043248898201</v>
      </c>
      <c r="L4">
        <v>1564.5174058794601</v>
      </c>
      <c r="M4">
        <v>62.8503328704507</v>
      </c>
      <c r="N4">
        <v>0.93342908331260399</v>
      </c>
      <c r="O4">
        <v>8.0657791699295203</v>
      </c>
      <c r="P4">
        <v>21.7483773972351</v>
      </c>
      <c r="Q4">
        <v>-7.9326290585003997E-2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871945.13970742002</v>
      </c>
      <c r="F5">
        <v>1458.6</v>
      </c>
      <c r="G5">
        <v>42.908400595024602</v>
      </c>
      <c r="H5">
        <v>2.2468405816424402</v>
      </c>
      <c r="I5">
        <v>17.749581478020399</v>
      </c>
      <c r="J5">
        <v>-2.4191876089847599</v>
      </c>
      <c r="K5">
        <v>1429.44965850116</v>
      </c>
      <c r="L5">
        <v>1239.9091864593399</v>
      </c>
      <c r="M5">
        <v>47.374874531594202</v>
      </c>
      <c r="N5">
        <v>0.66429726512184195</v>
      </c>
      <c r="O5">
        <v>5.3235979706567997</v>
      </c>
      <c r="P5">
        <v>72.197627058615097</v>
      </c>
      <c r="Q5">
        <v>0.148670694476148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825799.73324352002</v>
      </c>
      <c r="F6">
        <v>1172.8</v>
      </c>
      <c r="G6">
        <v>-3.0932327838407998</v>
      </c>
      <c r="H6">
        <v>-4.7875773450165697</v>
      </c>
      <c r="I6">
        <v>5.1052834650323504</v>
      </c>
      <c r="J6">
        <v>-2.3379901641299599</v>
      </c>
      <c r="K6">
        <v>1183.3976854130401</v>
      </c>
      <c r="L6">
        <v>1092.58731027156</v>
      </c>
      <c r="M6">
        <v>34.127717869325302</v>
      </c>
      <c r="N6">
        <v>0.93040573364650603</v>
      </c>
      <c r="O6">
        <v>7.2476125511596203</v>
      </c>
      <c r="P6">
        <v>30.4560622914349</v>
      </c>
      <c r="Q6">
        <v>7.0792779824855004E-2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744459.43340560002</v>
      </c>
      <c r="F7">
        <v>1797.4</v>
      </c>
      <c r="G7">
        <v>3.6627513788929398</v>
      </c>
      <c r="H7">
        <v>6.7582883998501604</v>
      </c>
      <c r="I7">
        <v>-5.6521720697999998</v>
      </c>
      <c r="J7">
        <v>-2.0541198960676299</v>
      </c>
      <c r="K7">
        <v>1686.77126586233</v>
      </c>
      <c r="L7">
        <v>1564.73590313202</v>
      </c>
      <c r="M7">
        <v>52.899383668188598</v>
      </c>
      <c r="N7">
        <v>0.69885130487840696</v>
      </c>
      <c r="O7">
        <v>5.8751529987760103</v>
      </c>
      <c r="P7">
        <v>32.9782118151888</v>
      </c>
      <c r="Q7">
        <v>-6.0959862157305998E-2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725214.00638684002</v>
      </c>
      <c r="F8">
        <v>812.6</v>
      </c>
      <c r="G8">
        <v>19.5829507219945</v>
      </c>
      <c r="H8">
        <v>-3.2048677227653499</v>
      </c>
      <c r="I8">
        <v>2.15632526005726</v>
      </c>
      <c r="J8">
        <v>-1.6642315519556601</v>
      </c>
      <c r="K8">
        <v>837.895969389436</v>
      </c>
      <c r="L8">
        <v>753.71507057004703</v>
      </c>
      <c r="M8">
        <v>36.1296390362278</v>
      </c>
      <c r="N8">
        <v>0.847884371168942</v>
      </c>
      <c r="O8">
        <v>12.2323406349987</v>
      </c>
      <c r="P8">
        <v>49.594992636229698</v>
      </c>
      <c r="Q8">
        <v>9.8168094490572996E-2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679526.128006935</v>
      </c>
      <c r="F9">
        <v>1074.3499999999999</v>
      </c>
      <c r="G9">
        <v>38.505619901518003</v>
      </c>
      <c r="H9">
        <v>7.0654366038482497</v>
      </c>
      <c r="I9">
        <v>-7.55785650965763</v>
      </c>
      <c r="J9">
        <v>-2.5647110882996298</v>
      </c>
      <c r="K9">
        <v>1074.28298120161</v>
      </c>
      <c r="L9">
        <v>940.60198218839503</v>
      </c>
      <c r="M9">
        <v>35.611258686409997</v>
      </c>
      <c r="N9">
        <v>0.93925496727505298</v>
      </c>
      <c r="O9">
        <v>13.743193558895999</v>
      </c>
      <c r="P9">
        <v>79.852682681844797</v>
      </c>
      <c r="Q9">
        <v>4.5069642119769998E-3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645832.15018593997</v>
      </c>
      <c r="F10">
        <v>2748.7</v>
      </c>
      <c r="G10">
        <v>-16.805881679097698</v>
      </c>
      <c r="H10">
        <v>6.1283904153625297</v>
      </c>
      <c r="I10">
        <v>2.5841753906026201</v>
      </c>
      <c r="J10">
        <v>0.95871235913720199</v>
      </c>
      <c r="K10">
        <v>2604.3856326749001</v>
      </c>
      <c r="L10">
        <v>2493.9232067191401</v>
      </c>
      <c r="M10">
        <v>65.230358898584001</v>
      </c>
      <c r="N10">
        <v>0.77121954030258899</v>
      </c>
      <c r="O10">
        <v>2.2774402444792199</v>
      </c>
      <c r="P10">
        <v>26.548652194931002</v>
      </c>
      <c r="Q10">
        <v>-6.5986324288136999E-2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618483.98739585897</v>
      </c>
      <c r="F11">
        <v>494.6</v>
      </c>
      <c r="G11">
        <v>-15.2103352973418</v>
      </c>
      <c r="H11">
        <v>8.8374427738670303</v>
      </c>
      <c r="I11">
        <v>8.9342461602343199</v>
      </c>
      <c r="J11">
        <v>1.33206396909193</v>
      </c>
      <c r="K11">
        <v>463.64165266817997</v>
      </c>
      <c r="L11">
        <v>440.87564895264802</v>
      </c>
      <c r="M11">
        <v>62.754564694251002</v>
      </c>
      <c r="N11">
        <v>0.84638604865628897</v>
      </c>
      <c r="O11">
        <v>3.2450465022240098</v>
      </c>
      <c r="P11">
        <v>23.8512582947289</v>
      </c>
      <c r="Q11">
        <v>0.127916414333517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491141.30330550001</v>
      </c>
      <c r="F12">
        <v>3571.95</v>
      </c>
      <c r="G12">
        <v>8.9716911093579306</v>
      </c>
      <c r="H12">
        <v>-0.41769654741780399</v>
      </c>
      <c r="I12">
        <v>-4.37822812004352</v>
      </c>
      <c r="J12">
        <v>-1.01470762886064</v>
      </c>
      <c r="K12">
        <v>3615.2580668212699</v>
      </c>
      <c r="L12">
        <v>3405.1013617958401</v>
      </c>
      <c r="M12">
        <v>42.758682663230303</v>
      </c>
      <c r="N12">
        <v>0.71605793225481396</v>
      </c>
      <c r="O12">
        <v>9.7411777880429504</v>
      </c>
      <c r="P12">
        <v>36.542431192660501</v>
      </c>
      <c r="Q12">
        <v>0.13104851413902499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49</v>
      </c>
      <c r="E13">
        <v>429364.92930078</v>
      </c>
      <c r="F13">
        <v>341.3</v>
      </c>
      <c r="G13">
        <v>66.424381102349997</v>
      </c>
      <c r="H13">
        <v>9.0793209404329698</v>
      </c>
      <c r="I13">
        <v>19.704216200724002</v>
      </c>
      <c r="J13">
        <v>3.0362885542953899</v>
      </c>
      <c r="K13">
        <v>304.455701862262</v>
      </c>
      <c r="L13">
        <v>260.16669620306197</v>
      </c>
      <c r="M13">
        <v>63.105717039736497</v>
      </c>
      <c r="N13">
        <v>1.3127694443828</v>
      </c>
      <c r="O13">
        <v>0.99619103428068001</v>
      </c>
      <c r="P13">
        <v>97.511574074074005</v>
      </c>
      <c r="Q13">
        <v>0.14450833038163299</v>
      </c>
    </row>
    <row r="14" spans="1:17" x14ac:dyDescent="0.3">
      <c r="A14" t="s">
        <v>50</v>
      </c>
      <c r="B14" t="s">
        <v>51</v>
      </c>
      <c r="C14" t="str">
        <f>IFERROR(VLOOKUP(Table1[[#This Row],[Ticker]],[1]!Table2[[Symbol]:[Industry]],2,FALSE),"-")</f>
        <v>-</v>
      </c>
      <c r="D14" t="s">
        <v>21</v>
      </c>
      <c r="E14">
        <v>428989.77329772501</v>
      </c>
      <c r="F14">
        <v>1585.25</v>
      </c>
      <c r="G14">
        <v>10.058555293236401</v>
      </c>
      <c r="H14">
        <v>4.9674836412242502</v>
      </c>
      <c r="I14">
        <v>-17.535066149581901</v>
      </c>
      <c r="J14">
        <v>-0.829391789904798</v>
      </c>
      <c r="K14">
        <v>1532.32354842943</v>
      </c>
      <c r="L14">
        <v>1447.5865633937501</v>
      </c>
      <c r="M14">
        <v>48.780382646864801</v>
      </c>
      <c r="N14">
        <v>0.56345845134583605</v>
      </c>
      <c r="O14">
        <v>7.0714398359880102</v>
      </c>
      <c r="P14">
        <v>39.142455893969903</v>
      </c>
      <c r="Q14">
        <v>1.2158789751082999E-2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416008.69377344998</v>
      </c>
      <c r="F15">
        <v>1733.85</v>
      </c>
      <c r="G15">
        <v>27.545933481910801</v>
      </c>
      <c r="H15">
        <v>10.5388402409856</v>
      </c>
      <c r="I15">
        <v>0.36098481251013398</v>
      </c>
      <c r="J15">
        <v>-0.26313463590230501</v>
      </c>
      <c r="K15">
        <v>1613.7459925698099</v>
      </c>
      <c r="L15">
        <v>1455.5472068582401</v>
      </c>
      <c r="M15">
        <v>69.6402128851783</v>
      </c>
      <c r="N15">
        <v>1.0139469480569201</v>
      </c>
      <c r="O15">
        <v>1.3928540531187901</v>
      </c>
      <c r="P15">
        <v>62.292319932606297</v>
      </c>
      <c r="Q15">
        <v>0.117853395319569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408707.16867917503</v>
      </c>
      <c r="F16">
        <v>6608.15</v>
      </c>
      <c r="G16">
        <v>-31.157845674206602</v>
      </c>
      <c r="H16">
        <v>-4.6858174429509001</v>
      </c>
      <c r="I16">
        <v>-12.040215233554999</v>
      </c>
      <c r="J16">
        <v>-0.98647449513333296</v>
      </c>
      <c r="K16">
        <v>6868.6782532521402</v>
      </c>
      <c r="L16">
        <v>6971.32261367511</v>
      </c>
      <c r="M16">
        <v>37.675255208967499</v>
      </c>
      <c r="N16">
        <v>0.757820982869858</v>
      </c>
      <c r="O16">
        <v>23.968130263386801</v>
      </c>
      <c r="P16">
        <v>6.7932059859723903</v>
      </c>
      <c r="Q16">
        <v>-6.4924131916176006E-2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395214.02566528</v>
      </c>
      <c r="F17">
        <v>1076.1500000000001</v>
      </c>
      <c r="G17">
        <v>51.8705910603273</v>
      </c>
      <c r="H17">
        <v>5.1439729481305498</v>
      </c>
      <c r="I17">
        <v>5.41678077492268</v>
      </c>
      <c r="J17">
        <v>-0.146876268476718</v>
      </c>
      <c r="K17">
        <v>1025.59024946417</v>
      </c>
      <c r="L17">
        <v>902.30020072887805</v>
      </c>
      <c r="M17">
        <v>55.0188698875643</v>
      </c>
      <c r="N17">
        <v>1.2333591749711901</v>
      </c>
      <c r="O17">
        <v>9.5572178599637496</v>
      </c>
      <c r="P17">
        <v>81.3837856059329</v>
      </c>
      <c r="Q17">
        <v>0.18078106584838199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388690.86198138999</v>
      </c>
      <c r="F18">
        <v>400.85</v>
      </c>
      <c r="G18">
        <v>62.875296331552903</v>
      </c>
      <c r="H18">
        <v>8.9984294247116097</v>
      </c>
      <c r="I18">
        <v>14.157180835519</v>
      </c>
      <c r="J18">
        <v>-1.36939584572991</v>
      </c>
      <c r="K18">
        <v>385.08694210676998</v>
      </c>
      <c r="L18">
        <v>333.54870294147202</v>
      </c>
      <c r="M18">
        <v>44.786602533686299</v>
      </c>
      <c r="N18">
        <v>1.23866842392343</v>
      </c>
      <c r="O18">
        <v>6.3490083572408498</v>
      </c>
      <c r="P18">
        <v>89.258734655335203</v>
      </c>
      <c r="Q18">
        <v>0.197768239390337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60</v>
      </c>
      <c r="E19">
        <v>385874.13913455</v>
      </c>
      <c r="F19">
        <v>12273.25</v>
      </c>
      <c r="G19">
        <v>6.3467302283456197</v>
      </c>
      <c r="H19">
        <v>-2.40204490457177</v>
      </c>
      <c r="I19">
        <v>1.96548252083493</v>
      </c>
      <c r="J19">
        <v>-2.2223692925337399</v>
      </c>
      <c r="K19">
        <v>12483.7892059964</v>
      </c>
      <c r="L19">
        <v>11682.4354036025</v>
      </c>
      <c r="M19">
        <v>41.355153027395801</v>
      </c>
      <c r="N19">
        <v>1.224515909385</v>
      </c>
      <c r="O19">
        <v>11.4619192145519</v>
      </c>
      <c r="P19">
        <v>32.624282078851103</v>
      </c>
      <c r="Q19">
        <v>5.6746667692461998E-2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24</v>
      </c>
      <c r="E20">
        <v>359954.80392416997</v>
      </c>
      <c r="F20">
        <v>1164.3</v>
      </c>
      <c r="G20">
        <v>-1.4489010648224201</v>
      </c>
      <c r="H20">
        <v>-11.307146275749901</v>
      </c>
      <c r="I20">
        <v>-1.39858837058082</v>
      </c>
      <c r="J20">
        <v>-1.51235493934777</v>
      </c>
      <c r="K20">
        <v>1198.40286430733</v>
      </c>
      <c r="L20">
        <v>1120.37383791413</v>
      </c>
      <c r="M20">
        <v>45.614260046907802</v>
      </c>
      <c r="N20">
        <v>1.0903330345423301</v>
      </c>
      <c r="O20">
        <v>15.0605514042772</v>
      </c>
      <c r="P20">
        <v>25.341802131553401</v>
      </c>
      <c r="Q20">
        <v>3.0384581304104E-2</v>
      </c>
    </row>
    <row r="21" spans="1:17" x14ac:dyDescent="0.3">
      <c r="A21" t="s">
        <v>68</v>
      </c>
      <c r="B21" t="s">
        <v>69</v>
      </c>
      <c r="C21" t="str">
        <f>IFERROR(VLOOKUP(Table1[[#This Row],[Ticker]],[1]!Table2[[Symbol]:[Industry]],2,FALSE),"-")</f>
        <v>-</v>
      </c>
      <c r="D21" t="s">
        <v>70</v>
      </c>
      <c r="E21">
        <v>359299.85331117501</v>
      </c>
      <c r="F21">
        <v>3151.75</v>
      </c>
      <c r="G21">
        <v>3.0113911305313801</v>
      </c>
      <c r="H21">
        <v>3.6684593629675</v>
      </c>
      <c r="I21">
        <v>-13.2017674763395</v>
      </c>
      <c r="J21">
        <v>1.60951639738551</v>
      </c>
      <c r="K21">
        <v>3127.1183660922602</v>
      </c>
      <c r="L21">
        <v>2992.4634224679398</v>
      </c>
      <c r="M21">
        <v>53.887916070308499</v>
      </c>
      <c r="N21">
        <v>1.0498293261623699</v>
      </c>
      <c r="O21">
        <v>18.787974934560101</v>
      </c>
      <c r="P21">
        <v>47.140522875816998</v>
      </c>
      <c r="Q21">
        <v>7.8793845502845003E-2</v>
      </c>
    </row>
    <row r="22" spans="1:17" x14ac:dyDescent="0.3">
      <c r="A22" t="s">
        <v>71</v>
      </c>
      <c r="B22" t="s">
        <v>72</v>
      </c>
      <c r="C22" t="str">
        <f>IFERROR(VLOOKUP(Table1[[#This Row],[Ticker]],[1]!Table2[[Symbol]:[Industry]],2,FALSE),"-")</f>
        <v>-</v>
      </c>
      <c r="D22" t="s">
        <v>24</v>
      </c>
      <c r="E22">
        <v>352404.21272706002</v>
      </c>
      <c r="F22">
        <v>1772.55</v>
      </c>
      <c r="G22">
        <v>-26.518351287023599</v>
      </c>
      <c r="H22">
        <v>-3.2685008233045898</v>
      </c>
      <c r="I22">
        <v>-8.9487190373301697</v>
      </c>
      <c r="J22">
        <v>-2.4888700414214999</v>
      </c>
      <c r="K22">
        <v>1776.32635505896</v>
      </c>
      <c r="L22">
        <v>1769.0939246395501</v>
      </c>
      <c r="M22">
        <v>43.351027210197202</v>
      </c>
      <c r="N22">
        <v>0.70061208276289</v>
      </c>
      <c r="O22">
        <v>8.6852274971086896</v>
      </c>
      <c r="P22">
        <v>14.8136153123684</v>
      </c>
      <c r="Q22">
        <v>-7.4895974803137005E-2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75</v>
      </c>
      <c r="E23">
        <v>326264.54563383898</v>
      </c>
      <c r="F23">
        <v>5013.8</v>
      </c>
      <c r="G23">
        <v>17.554605863073999</v>
      </c>
      <c r="H23">
        <v>1.58899212068491</v>
      </c>
      <c r="I23">
        <v>23.773761986265701</v>
      </c>
      <c r="J23">
        <v>1.4072182552426</v>
      </c>
      <c r="K23">
        <v>4873.1790957032099</v>
      </c>
      <c r="L23">
        <v>4415.2787208396703</v>
      </c>
      <c r="M23">
        <v>54.4030385881493</v>
      </c>
      <c r="N23">
        <v>0.80509383240778698</v>
      </c>
      <c r="O23">
        <v>4.0927041365830199</v>
      </c>
      <c r="P23">
        <v>43.610454708199001</v>
      </c>
      <c r="Q23">
        <v>1.2232826149539E-2</v>
      </c>
    </row>
    <row r="24" spans="1:17" x14ac:dyDescent="0.3">
      <c r="A24" t="s">
        <v>76</v>
      </c>
      <c r="B24" t="s">
        <v>77</v>
      </c>
      <c r="C24" t="str">
        <f>IFERROR(VLOOKUP(Table1[[#This Row],[Ticker]],[1]!Table2[[Symbol]:[Industry]],2,FALSE),"-")</f>
        <v>-</v>
      </c>
      <c r="D24" t="s">
        <v>78</v>
      </c>
      <c r="E24">
        <v>325747.68262543</v>
      </c>
      <c r="F24">
        <v>11302.85</v>
      </c>
      <c r="G24">
        <v>15.015922057443101</v>
      </c>
      <c r="H24">
        <v>-1.8416345869614199</v>
      </c>
      <c r="I24">
        <v>0.80468112045501505</v>
      </c>
      <c r="J24">
        <v>-3.2089786228574102</v>
      </c>
      <c r="K24">
        <v>11215.7602187631</v>
      </c>
      <c r="L24">
        <v>10083.347487539</v>
      </c>
      <c r="M24">
        <v>39.330079094544502</v>
      </c>
      <c r="N24">
        <v>0.710008993991325</v>
      </c>
      <c r="O24">
        <v>6.8580048394873696</v>
      </c>
      <c r="P24">
        <v>41.504071911012602</v>
      </c>
      <c r="Q24">
        <v>2.6032466459834001E-2</v>
      </c>
    </row>
    <row r="25" spans="1:17" x14ac:dyDescent="0.3">
      <c r="A25" t="s">
        <v>79</v>
      </c>
      <c r="B25" t="s">
        <v>80</v>
      </c>
      <c r="C25" t="str">
        <f>IFERROR(VLOOKUP(Table1[[#This Row],[Ticker]],[1]!Table2[[Symbol]:[Industry]],2,FALSE),"-")</f>
        <v>-</v>
      </c>
      <c r="D25" t="s">
        <v>60</v>
      </c>
      <c r="E25">
        <v>325636.53242951998</v>
      </c>
      <c r="F25">
        <v>2717.65</v>
      </c>
      <c r="G25">
        <v>50.372112138202802</v>
      </c>
      <c r="H25">
        <v>2.46678075720257</v>
      </c>
      <c r="I25">
        <v>51.035587839270001</v>
      </c>
      <c r="J25">
        <v>0.29509191946012803</v>
      </c>
      <c r="K25">
        <v>2716.0109949566199</v>
      </c>
      <c r="L25">
        <v>2213.2315377834402</v>
      </c>
      <c r="M25">
        <v>43.423951688982903</v>
      </c>
      <c r="N25">
        <v>0.86499643658564795</v>
      </c>
      <c r="O25">
        <v>10.886243629606399</v>
      </c>
      <c r="P25">
        <v>87.424137931034494</v>
      </c>
      <c r="Q25">
        <v>0.18528304903260101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324323.26120230003</v>
      </c>
      <c r="F26">
        <v>1501.4</v>
      </c>
      <c r="G26">
        <v>65.421549096400497</v>
      </c>
      <c r="H26">
        <v>3.49341830259731</v>
      </c>
      <c r="I26">
        <v>7.5405913872440804</v>
      </c>
      <c r="J26">
        <v>-2.5937303093051902</v>
      </c>
      <c r="K26">
        <v>1476.61937331118</v>
      </c>
      <c r="L26">
        <v>1268.2436521526099</v>
      </c>
      <c r="M26">
        <v>43.466696475765801</v>
      </c>
      <c r="N26">
        <v>0.69255430945066698</v>
      </c>
      <c r="O26">
        <v>7.9925402957239804</v>
      </c>
      <c r="P26">
        <v>98.992710404241194</v>
      </c>
      <c r="Q26">
        <v>8.5116338350834E-2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322896.15069316397</v>
      </c>
      <c r="F27">
        <v>523.95000000000005</v>
      </c>
      <c r="G27">
        <v>98.688793532515604</v>
      </c>
      <c r="H27">
        <v>5.8880026263899303</v>
      </c>
      <c r="I27">
        <v>8.4266366964240706</v>
      </c>
      <c r="J27">
        <v>2.2247974023526198</v>
      </c>
      <c r="K27">
        <v>496.41007406076898</v>
      </c>
      <c r="L27">
        <v>429.28167793093701</v>
      </c>
      <c r="M27">
        <v>55.483099363069798</v>
      </c>
      <c r="N27">
        <v>1.0360371553646801</v>
      </c>
      <c r="O27">
        <v>3.4926996850844501</v>
      </c>
      <c r="P27">
        <v>130.81497797356801</v>
      </c>
      <c r="Q27">
        <v>0.170655234280186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317290.09928518499</v>
      </c>
      <c r="F28">
        <v>341.15</v>
      </c>
      <c r="G28">
        <v>60.722344537626398</v>
      </c>
      <c r="H28">
        <v>1.5666986535563501</v>
      </c>
      <c r="I28">
        <v>13.577717374222299</v>
      </c>
      <c r="J28">
        <v>-2.9577752285486301</v>
      </c>
      <c r="K28">
        <v>333.630677935189</v>
      </c>
      <c r="L28">
        <v>285.21772630548901</v>
      </c>
      <c r="M28">
        <v>45.1874605076639</v>
      </c>
      <c r="N28">
        <v>0.97394279828599595</v>
      </c>
      <c r="O28">
        <v>6.2582441741169497</v>
      </c>
      <c r="P28">
        <v>89.448840760794099</v>
      </c>
      <c r="Q28">
        <v>0.119423818824605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316099.84762499999</v>
      </c>
      <c r="F29">
        <v>4726.55</v>
      </c>
      <c r="G29">
        <v>118.39163929439199</v>
      </c>
      <c r="H29">
        <v>-14.404560045435399</v>
      </c>
      <c r="I29">
        <v>53.440133082974697</v>
      </c>
      <c r="J29">
        <v>2.6551318844090601</v>
      </c>
      <c r="K29">
        <v>4874.3055755564401</v>
      </c>
      <c r="L29">
        <v>3826.15118348022</v>
      </c>
      <c r="M29">
        <v>43.565416353364199</v>
      </c>
      <c r="N29">
        <v>0.51956238997519899</v>
      </c>
      <c r="O29">
        <v>20.061143963355899</v>
      </c>
      <c r="P29">
        <v>167.36904627220201</v>
      </c>
      <c r="Q29">
        <v>0.26389120103449498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294579.83815259999</v>
      </c>
      <c r="F30">
        <v>3320.85</v>
      </c>
      <c r="G30">
        <v>-15.0137690824714</v>
      </c>
      <c r="H30">
        <v>2.9455792265151199</v>
      </c>
      <c r="I30">
        <v>-20.008559413484502</v>
      </c>
      <c r="J30">
        <v>-1.0113633559994999</v>
      </c>
      <c r="K30">
        <v>3377.31169858562</v>
      </c>
      <c r="L30">
        <v>3388.6911829605201</v>
      </c>
      <c r="M30">
        <v>41.083354248822197</v>
      </c>
      <c r="N30">
        <v>0.84665714691836302</v>
      </c>
      <c r="O30">
        <v>17.046840417363001</v>
      </c>
      <c r="P30">
        <v>11.510887997179299</v>
      </c>
      <c r="Q30">
        <v>6.3899075333152006E-2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292700.69664668001</v>
      </c>
      <c r="F31">
        <v>3053.2</v>
      </c>
      <c r="G31">
        <v>-29.982151651585099</v>
      </c>
      <c r="H31">
        <v>1.1505736621078499</v>
      </c>
      <c r="I31">
        <v>-9.2687426006973901</v>
      </c>
      <c r="J31">
        <v>-2.1286719574872199</v>
      </c>
      <c r="K31">
        <v>2967.6367275314801</v>
      </c>
      <c r="L31">
        <v>2987.9200423219099</v>
      </c>
      <c r="M31">
        <v>55.043020414642001</v>
      </c>
      <c r="N31">
        <v>1.1501761581730101</v>
      </c>
      <c r="O31">
        <v>12.1102449888641</v>
      </c>
      <c r="P31">
        <v>14.3477772368076</v>
      </c>
      <c r="Q31">
        <v>-6.9607589686523003E-2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284856.56051873998</v>
      </c>
      <c r="F32">
        <v>1798.3</v>
      </c>
      <c r="G32">
        <v>63.7288001842794</v>
      </c>
      <c r="H32">
        <v>2.2248124655691202</v>
      </c>
      <c r="I32">
        <v>-15.038110788294199</v>
      </c>
      <c r="J32">
        <v>-3.7640279271852899</v>
      </c>
      <c r="K32">
        <v>1794.63395983493</v>
      </c>
      <c r="L32">
        <v>1666.3890256899199</v>
      </c>
      <c r="M32">
        <v>51.749982612597499</v>
      </c>
      <c r="N32">
        <v>2.0154462021209998</v>
      </c>
      <c r="O32">
        <v>20.8975143190791</v>
      </c>
      <c r="P32">
        <v>120.50150205382801</v>
      </c>
      <c r="Q32">
        <v>6.3670839385304004E-2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104</v>
      </c>
      <c r="E33">
        <v>271107.27335526003</v>
      </c>
      <c r="F33">
        <v>9710.85</v>
      </c>
      <c r="G33">
        <v>85.024610654905004</v>
      </c>
      <c r="H33">
        <v>3.6712979429997201</v>
      </c>
      <c r="I33">
        <v>11.3879654149274</v>
      </c>
      <c r="J33">
        <v>2.6811721380034199</v>
      </c>
      <c r="K33">
        <v>9461.9465502106705</v>
      </c>
      <c r="L33">
        <v>8181.2047231294</v>
      </c>
      <c r="M33">
        <v>58.003439380865601</v>
      </c>
      <c r="N33">
        <v>0.77048783455435099</v>
      </c>
      <c r="O33">
        <v>3.3771503009520201</v>
      </c>
      <c r="P33">
        <v>113.848271305879</v>
      </c>
      <c r="Q33">
        <v>0.13735621896674399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-</v>
      </c>
      <c r="D34" t="s">
        <v>63</v>
      </c>
      <c r="E34">
        <v>266707.32777014998</v>
      </c>
      <c r="F34">
        <v>691.5</v>
      </c>
      <c r="G34">
        <v>116.381514814535</v>
      </c>
      <c r="H34">
        <v>-3.09100457664419</v>
      </c>
      <c r="I34">
        <v>10.441654625542199</v>
      </c>
      <c r="J34">
        <v>-2.43996627140071</v>
      </c>
      <c r="K34">
        <v>701.10210425791297</v>
      </c>
      <c r="L34">
        <v>589.378342943147</v>
      </c>
      <c r="M34">
        <v>36.698499909577599</v>
      </c>
      <c r="N34">
        <v>1.3580153548229601</v>
      </c>
      <c r="O34">
        <v>29.551699204627599</v>
      </c>
      <c r="P34">
        <v>152.00437317784201</v>
      </c>
      <c r="Q34">
        <v>0.196453647327823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109</v>
      </c>
      <c r="E35">
        <v>259519.09297999999</v>
      </c>
      <c r="F35">
        <v>614.20000000000005</v>
      </c>
      <c r="G35">
        <v>68.712187313627098</v>
      </c>
      <c r="H35">
        <v>-12.2764009936137</v>
      </c>
      <c r="I35">
        <v>86.587638115571295</v>
      </c>
      <c r="J35">
        <v>-6.4820724129545804</v>
      </c>
      <c r="K35">
        <v>622.87914637658503</v>
      </c>
      <c r="L35">
        <v>484.72612639640198</v>
      </c>
      <c r="M35">
        <v>45.848377707703399</v>
      </c>
      <c r="N35">
        <v>0.25940072301487499</v>
      </c>
      <c r="O35">
        <v>31.5043959622272</v>
      </c>
      <c r="P35">
        <v>115.811665495432</v>
      </c>
      <c r="Q35">
        <v>5.9813377144084003E-2</v>
      </c>
    </row>
    <row r="36" spans="1:17" x14ac:dyDescent="0.3">
      <c r="A36" t="s">
        <v>110</v>
      </c>
      <c r="B36" t="s">
        <v>111</v>
      </c>
      <c r="C36" t="str">
        <f>IFERROR(VLOOKUP(Table1[[#This Row],[Ticker]],[1]!Table2[[Symbol]:[Industry]],2,FALSE),"-")</f>
        <v>-</v>
      </c>
      <c r="D36" t="s">
        <v>21</v>
      </c>
      <c r="E36">
        <v>255520.26116908999</v>
      </c>
      <c r="F36">
        <v>491.3</v>
      </c>
      <c r="G36">
        <v>-6.9744242570232799</v>
      </c>
      <c r="H36">
        <v>-8.9878351472083295</v>
      </c>
      <c r="I36">
        <v>-14.6580293708717</v>
      </c>
      <c r="J36">
        <v>-1.5359698027762601</v>
      </c>
      <c r="K36">
        <v>505.07638802234499</v>
      </c>
      <c r="L36">
        <v>474.540105730253</v>
      </c>
      <c r="M36">
        <v>35.509019678655299</v>
      </c>
      <c r="N36">
        <v>0.66079649750356295</v>
      </c>
      <c r="O36">
        <v>18.033787909627499</v>
      </c>
      <c r="P36">
        <v>30.995867217704301</v>
      </c>
      <c r="Q36">
        <v>-0.12249140282172701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248452.1750393</v>
      </c>
      <c r="F37">
        <v>1559</v>
      </c>
      <c r="G37">
        <v>-20.125059412212</v>
      </c>
      <c r="H37">
        <v>-1.4257984219658499</v>
      </c>
      <c r="I37">
        <v>-12.5215217592402</v>
      </c>
      <c r="J37">
        <v>-3.5859810036584201</v>
      </c>
      <c r="K37">
        <v>1592.1019681027699</v>
      </c>
      <c r="L37">
        <v>1590.2776074021299</v>
      </c>
      <c r="M37">
        <v>38.740939705331201</v>
      </c>
      <c r="N37">
        <v>1.0155148613846401</v>
      </c>
      <c r="O37">
        <v>11.6741500962155</v>
      </c>
      <c r="P37">
        <v>9.8622317747788895</v>
      </c>
      <c r="Q37">
        <v>-5.0802021915567E-2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116</v>
      </c>
      <c r="E38">
        <v>246469.047884225</v>
      </c>
      <c r="F38">
        <v>6920.95</v>
      </c>
      <c r="G38">
        <v>66.792673166071694</v>
      </c>
      <c r="H38">
        <v>-11.038168556999199</v>
      </c>
      <c r="I38">
        <v>51.433804849200399</v>
      </c>
      <c r="J38">
        <v>1.6715104262875999</v>
      </c>
      <c r="K38">
        <v>7019.1189056826897</v>
      </c>
      <c r="L38">
        <v>5732.8128128251401</v>
      </c>
      <c r="M38">
        <v>49.579474342024398</v>
      </c>
      <c r="N38">
        <v>0.94550416679498195</v>
      </c>
      <c r="O38">
        <v>15.138817647866199</v>
      </c>
      <c r="P38">
        <v>113.21472581638901</v>
      </c>
      <c r="Q38">
        <v>0.15464724208963501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-</v>
      </c>
      <c r="D39" t="s">
        <v>119</v>
      </c>
      <c r="E39">
        <v>241192.34673600001</v>
      </c>
      <c r="F39">
        <v>184.56</v>
      </c>
      <c r="G39">
        <v>237.63266057601601</v>
      </c>
      <c r="H39">
        <v>-12.119738288632099</v>
      </c>
      <c r="I39">
        <v>26.185205578725899</v>
      </c>
      <c r="J39">
        <v>-2.06610833573228</v>
      </c>
      <c r="K39">
        <v>183.67139495263601</v>
      </c>
      <c r="L39">
        <v>144.960955289943</v>
      </c>
      <c r="M39">
        <v>46.6119027331872</v>
      </c>
      <c r="N39">
        <v>0.65885122914004701</v>
      </c>
      <c r="O39">
        <v>24.0788903337668</v>
      </c>
      <c r="P39">
        <v>311.50501672240802</v>
      </c>
      <c r="Q39">
        <v>0.17560402541275599</v>
      </c>
    </row>
    <row r="40" spans="1:17" x14ac:dyDescent="0.3">
      <c r="A40" t="s">
        <v>120</v>
      </c>
      <c r="B40" t="s">
        <v>121</v>
      </c>
      <c r="C40" t="str">
        <f>IFERROR(VLOOKUP(Table1[[#This Row],[Ticker]],[1]!Table2[[Symbol]:[Industry]],2,FALSE),"-")</f>
        <v>-</v>
      </c>
      <c r="D40" t="s">
        <v>18</v>
      </c>
      <c r="E40">
        <v>238874.86848682701</v>
      </c>
      <c r="F40">
        <v>169.16</v>
      </c>
      <c r="G40">
        <v>57.3609938137825</v>
      </c>
      <c r="H40">
        <v>1.20419647519115</v>
      </c>
      <c r="I40">
        <v>-16.1914820161252</v>
      </c>
      <c r="J40">
        <v>-3.1654366560754998</v>
      </c>
      <c r="K40">
        <v>170.247076222229</v>
      </c>
      <c r="L40">
        <v>152.02465492043399</v>
      </c>
      <c r="M40">
        <v>41.167186104438002</v>
      </c>
      <c r="N40">
        <v>1.0899339797746801</v>
      </c>
      <c r="O40">
        <v>16.339560179711501</v>
      </c>
      <c r="P40">
        <v>97.847953216374194</v>
      </c>
      <c r="Q40">
        <v>0.116086632585387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238445.70723959999</v>
      </c>
      <c r="F41">
        <v>2473.1</v>
      </c>
      <c r="G41">
        <v>-12.3876729925693</v>
      </c>
      <c r="H41">
        <v>-3.0321748766473999</v>
      </c>
      <c r="I41">
        <v>-12.062540489842601</v>
      </c>
      <c r="J41">
        <v>-0.229644058486212</v>
      </c>
      <c r="K41">
        <v>2523.52792327621</v>
      </c>
      <c r="L41">
        <v>2470.4029704327199</v>
      </c>
      <c r="M41">
        <v>36.901229542783497</v>
      </c>
      <c r="N41">
        <v>1.1144130827225101</v>
      </c>
      <c r="O41">
        <v>11.976871133395299</v>
      </c>
      <c r="P41">
        <v>15.2960372960373</v>
      </c>
      <c r="Q41">
        <v>-2.6585159611076999E-2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229245.98091877799</v>
      </c>
      <c r="F42">
        <v>267.08999999999997</v>
      </c>
      <c r="G42">
        <v>162.65046305516501</v>
      </c>
      <c r="H42">
        <v>22.966375130575202</v>
      </c>
      <c r="I42">
        <v>61.026698831515503</v>
      </c>
      <c r="J42">
        <v>4.2078060550105301</v>
      </c>
      <c r="K42">
        <v>218.374286299543</v>
      </c>
      <c r="L42">
        <v>171.059444858159</v>
      </c>
      <c r="M42">
        <v>70.206391064818007</v>
      </c>
      <c r="N42">
        <v>1.9765135325643699</v>
      </c>
      <c r="O42">
        <v>4.3468493766146201</v>
      </c>
      <c r="P42">
        <v>202.48018120045299</v>
      </c>
      <c r="Q42">
        <v>6.3040208939583994E-2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226884.53967133499</v>
      </c>
      <c r="F43">
        <v>6382.35</v>
      </c>
      <c r="G43">
        <v>205.443069262672</v>
      </c>
      <c r="H43">
        <v>11.859824650248299</v>
      </c>
      <c r="I43">
        <v>55.232120299357298</v>
      </c>
      <c r="J43">
        <v>14.580686888303999</v>
      </c>
      <c r="K43">
        <v>5336.4505234232001</v>
      </c>
      <c r="L43">
        <v>4136.2737144680495</v>
      </c>
      <c r="M43">
        <v>76.8600443306849</v>
      </c>
      <c r="N43">
        <v>1.85649472421001</v>
      </c>
      <c r="O43">
        <v>0.80926304574333496</v>
      </c>
      <c r="P43">
        <v>243.10942665914001</v>
      </c>
      <c r="Q43">
        <v>0.27117632303809303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223572.76765515999</v>
      </c>
      <c r="F44">
        <v>917.35</v>
      </c>
      <c r="G44">
        <v>-10.5695529295441</v>
      </c>
      <c r="H44">
        <v>-1.9761408826648299</v>
      </c>
      <c r="I44">
        <v>0.40984680116836802</v>
      </c>
      <c r="J44">
        <v>1.4426035847847201</v>
      </c>
      <c r="K44">
        <v>905.62132482624099</v>
      </c>
      <c r="L44">
        <v>858.10920332719695</v>
      </c>
      <c r="M44">
        <v>56.344291007487499</v>
      </c>
      <c r="N44">
        <v>1.09197335488152</v>
      </c>
      <c r="O44">
        <v>4.5838556712268996</v>
      </c>
      <c r="P44">
        <v>26.8810511756569</v>
      </c>
      <c r="Q44">
        <v>-3.5098739094449999E-3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136</v>
      </c>
      <c r="E45">
        <v>220316.73390605999</v>
      </c>
      <c r="F45">
        <v>301.39999999999998</v>
      </c>
      <c r="G45">
        <v>105.640662474772</v>
      </c>
      <c r="H45">
        <v>-9.5866357752259503</v>
      </c>
      <c r="I45">
        <v>59.939819518365702</v>
      </c>
      <c r="J45">
        <v>2.8520005330167799</v>
      </c>
      <c r="K45">
        <v>298.930666316768</v>
      </c>
      <c r="L45">
        <v>235.33233395932299</v>
      </c>
      <c r="M45">
        <v>46.2586574619258</v>
      </c>
      <c r="N45">
        <v>0.62337986723601102</v>
      </c>
      <c r="O45">
        <v>12.972793629727899</v>
      </c>
      <c r="P45">
        <v>137.79092702169601</v>
      </c>
      <c r="Q45">
        <v>0.235492288157888</v>
      </c>
    </row>
    <row r="46" spans="1:17" x14ac:dyDescent="0.3">
      <c r="A46" t="s">
        <v>137</v>
      </c>
      <c r="B46" t="s">
        <v>138</v>
      </c>
      <c r="C46" t="str">
        <f>IFERROR(VLOOKUP(Table1[[#This Row],[Ticker]],[1]!Table2[[Symbol]:[Industry]],2,FALSE),"-")</f>
        <v>-</v>
      </c>
      <c r="D46" t="s">
        <v>57</v>
      </c>
      <c r="E46">
        <v>209118.34904802</v>
      </c>
      <c r="F46">
        <v>329.15</v>
      </c>
      <c r="G46">
        <v>6.9246722711330797</v>
      </c>
      <c r="H46">
        <v>-7.5191174827014198</v>
      </c>
      <c r="I46">
        <v>8.6223172665395698</v>
      </c>
      <c r="J46">
        <v>0.74574001158054504</v>
      </c>
      <c r="K46">
        <v>340.05530296356801</v>
      </c>
      <c r="L46">
        <v>301.30695256831302</v>
      </c>
      <c r="M46">
        <v>50.9557771252245</v>
      </c>
      <c r="N46">
        <v>0.71303382723642295</v>
      </c>
      <c r="O46">
        <v>19.914932401640499</v>
      </c>
      <c r="P46">
        <v>62.302761341222798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206799.91647776999</v>
      </c>
      <c r="F47">
        <v>835.45</v>
      </c>
      <c r="G47">
        <v>52.079559316120601</v>
      </c>
      <c r="H47">
        <v>-0.113370921837349</v>
      </c>
      <c r="I47">
        <v>-9.1854099967742702</v>
      </c>
      <c r="J47">
        <v>-0.86111880263220297</v>
      </c>
      <c r="K47">
        <v>840.67066244347802</v>
      </c>
      <c r="L47">
        <v>778.08846863945803</v>
      </c>
      <c r="M47">
        <v>48.387242014513902</v>
      </c>
      <c r="N47">
        <v>0.96575163138037201</v>
      </c>
      <c r="O47">
        <v>15.8178227302651</v>
      </c>
      <c r="P47">
        <v>80.423280423280403</v>
      </c>
      <c r="Q47">
        <v>0.132677389953126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191441.23729789999</v>
      </c>
      <c r="F48">
        <v>1508.6</v>
      </c>
      <c r="G48">
        <v>48.454621695319503</v>
      </c>
      <c r="H48">
        <v>-4.5459228822558702</v>
      </c>
      <c r="I48">
        <v>-4.05074895386905</v>
      </c>
      <c r="J48">
        <v>-1.8698615996782899</v>
      </c>
      <c r="K48">
        <v>1553.70037209568</v>
      </c>
      <c r="L48">
        <v>1358.2303003504801</v>
      </c>
      <c r="M48">
        <v>34.702632138876801</v>
      </c>
      <c r="N48">
        <v>1.4469686395202299</v>
      </c>
      <c r="O48">
        <v>12.8728622563966</v>
      </c>
      <c r="P48">
        <v>82.165066714966997</v>
      </c>
      <c r="Q48">
        <v>0.220381204865335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133</v>
      </c>
      <c r="E49">
        <v>189824.58061244601</v>
      </c>
      <c r="F49">
        <v>152.06</v>
      </c>
      <c r="G49">
        <v>3.3836121312743699</v>
      </c>
      <c r="H49">
        <v>-10.019488748697301</v>
      </c>
      <c r="I49">
        <v>-1.9643214731201699</v>
      </c>
      <c r="J49">
        <v>-1.96319089245897</v>
      </c>
      <c r="K49">
        <v>163.920952787087</v>
      </c>
      <c r="L49">
        <v>152.66670207732599</v>
      </c>
      <c r="M49">
        <v>35.929688908953999</v>
      </c>
      <c r="N49">
        <v>1.18005209549721</v>
      </c>
      <c r="O49">
        <v>21.399447586478999</v>
      </c>
      <c r="P49">
        <v>32.687609075043603</v>
      </c>
      <c r="Q49">
        <v>-2.4973332908245001E-2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78</v>
      </c>
      <c r="E50">
        <v>172461.99438307999</v>
      </c>
      <c r="F50">
        <v>2571.1</v>
      </c>
      <c r="G50">
        <v>17.159597710891699</v>
      </c>
      <c r="H50">
        <v>-7.7560579807421801</v>
      </c>
      <c r="I50">
        <v>7.0997258179639298</v>
      </c>
      <c r="J50">
        <v>-4.87533099182704</v>
      </c>
      <c r="K50">
        <v>2631.1563329394498</v>
      </c>
      <c r="L50">
        <v>2325.49105211301</v>
      </c>
      <c r="M50">
        <v>27.954959527873999</v>
      </c>
      <c r="N50">
        <v>0.96419272462632699</v>
      </c>
      <c r="O50">
        <v>11.9268017580024</v>
      </c>
      <c r="P50">
        <v>46.828772580043697</v>
      </c>
      <c r="Q50">
        <v>6.3706092433679001E-2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37</v>
      </c>
      <c r="E51">
        <v>170768.85377749999</v>
      </c>
      <c r="F51">
        <v>1705</v>
      </c>
      <c r="G51">
        <v>6.1298823111831897</v>
      </c>
      <c r="H51">
        <v>10.961938313820299</v>
      </c>
      <c r="I51">
        <v>6.0986911813096798</v>
      </c>
      <c r="J51">
        <v>-0.54907004947413895</v>
      </c>
      <c r="K51">
        <v>1596.0750149872599</v>
      </c>
      <c r="L51">
        <v>1472.1371445719301</v>
      </c>
      <c r="M51">
        <v>52.776210021966598</v>
      </c>
      <c r="N51">
        <v>0.83996211473775895</v>
      </c>
      <c r="O51">
        <v>5.0527859237536603</v>
      </c>
      <c r="P51">
        <v>34.851900185866199</v>
      </c>
      <c r="Q51">
        <v>2.6633172798876E-2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-</v>
      </c>
      <c r="D52" t="s">
        <v>153</v>
      </c>
      <c r="E52">
        <v>168683.36893875999</v>
      </c>
      <c r="F52">
        <v>428.85</v>
      </c>
      <c r="G52">
        <v>57.952038837872898</v>
      </c>
      <c r="H52">
        <v>-4.1514261404812398</v>
      </c>
      <c r="I52">
        <v>47.295244787806702</v>
      </c>
      <c r="J52">
        <v>-0.103261798484651</v>
      </c>
      <c r="K52">
        <v>435.482278012226</v>
      </c>
      <c r="L52">
        <v>361.24029290185399</v>
      </c>
      <c r="M52">
        <v>48.328755192615397</v>
      </c>
      <c r="N52">
        <v>0.95112112453595299</v>
      </c>
      <c r="O52">
        <v>18.164859507986399</v>
      </c>
      <c r="P52">
        <v>106.177884615384</v>
      </c>
      <c r="Q52">
        <v>3.7956335638829997E-2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156</v>
      </c>
      <c r="E53">
        <v>164212.80106348</v>
      </c>
      <c r="F53">
        <v>4251.6499999999996</v>
      </c>
      <c r="G53">
        <v>41.473047761082597</v>
      </c>
      <c r="H53">
        <v>-0.481217892614277</v>
      </c>
      <c r="I53">
        <v>26.1728260846442</v>
      </c>
      <c r="J53">
        <v>-0.46696678271636699</v>
      </c>
      <c r="K53">
        <v>4264.01324643726</v>
      </c>
      <c r="L53">
        <v>3623.8257011732599</v>
      </c>
      <c r="M53">
        <v>39.914543401466403</v>
      </c>
      <c r="N53">
        <v>0.769554728517161</v>
      </c>
      <c r="O53">
        <v>8.4237884115578794</v>
      </c>
      <c r="P53">
        <v>82.212269912357698</v>
      </c>
      <c r="Q53">
        <v>0.115631053939975</v>
      </c>
    </row>
    <row r="54" spans="1:17" x14ac:dyDescent="0.3">
      <c r="A54" t="s">
        <v>157</v>
      </c>
      <c r="B54" t="s">
        <v>158</v>
      </c>
      <c r="C54" t="str">
        <f>IFERROR(VLOOKUP(Table1[[#This Row],[Ticker]],[1]!Table2[[Symbol]:[Industry]],2,FALSE),"-")</f>
        <v>-</v>
      </c>
      <c r="D54" t="s">
        <v>119</v>
      </c>
      <c r="E54">
        <v>163899.55391039999</v>
      </c>
      <c r="F54">
        <v>496.65</v>
      </c>
      <c r="G54">
        <v>109.783399784618</v>
      </c>
      <c r="H54">
        <v>-12.0847121580549</v>
      </c>
      <c r="I54">
        <v>4.4591102005705503</v>
      </c>
      <c r="J54">
        <v>-3.6187677559333302</v>
      </c>
      <c r="K54">
        <v>508.178388318592</v>
      </c>
      <c r="L54">
        <v>420.20023551403102</v>
      </c>
      <c r="M54">
        <v>38.417069404912603</v>
      </c>
      <c r="N54">
        <v>0.72820211048657002</v>
      </c>
      <c r="O54">
        <v>16.782442363837699</v>
      </c>
      <c r="P54">
        <v>147.76752307308499</v>
      </c>
      <c r="Q54">
        <v>0.19806987980384899</v>
      </c>
    </row>
    <row r="55" spans="1:17" x14ac:dyDescent="0.3">
      <c r="A55" t="s">
        <v>159</v>
      </c>
      <c r="B55" t="s">
        <v>160</v>
      </c>
      <c r="C55" t="str">
        <f>IFERROR(VLOOKUP(Table1[[#This Row],[Ticker]],[1]!Table2[[Symbol]:[Industry]],2,FALSE),"-")</f>
        <v>-</v>
      </c>
      <c r="D55" t="s">
        <v>161</v>
      </c>
      <c r="E55">
        <v>162633.32056125</v>
      </c>
      <c r="F55">
        <v>7674.7</v>
      </c>
      <c r="G55">
        <v>50.922273473836498</v>
      </c>
      <c r="H55">
        <v>-3.8645171392089899</v>
      </c>
      <c r="I55">
        <v>60.6724867057154</v>
      </c>
      <c r="J55">
        <v>6.50589216635393</v>
      </c>
      <c r="K55">
        <v>7899.4472602472297</v>
      </c>
      <c r="L55">
        <v>6530.2282412116801</v>
      </c>
      <c r="M55">
        <v>43.307224578407897</v>
      </c>
      <c r="N55">
        <v>0.87477438737465696</v>
      </c>
      <c r="O55">
        <v>19.222249729631098</v>
      </c>
      <c r="P55">
        <v>99.342857142857099</v>
      </c>
      <c r="Q55">
        <v>0.18639766451220199</v>
      </c>
    </row>
    <row r="56" spans="1:17" x14ac:dyDescent="0.3">
      <c r="A56" t="s">
        <v>162</v>
      </c>
      <c r="B56" t="s">
        <v>163</v>
      </c>
      <c r="C56" t="str">
        <f>IFERROR(VLOOKUP(Table1[[#This Row],[Ticker]],[1]!Table2[[Symbol]:[Industry]],2,FALSE),"-")</f>
        <v>-</v>
      </c>
      <c r="D56" t="s">
        <v>21</v>
      </c>
      <c r="E56">
        <v>159898.00926379499</v>
      </c>
      <c r="F56">
        <v>5400.45</v>
      </c>
      <c r="G56">
        <v>-21.328398678512801</v>
      </c>
      <c r="H56">
        <v>-1.6472256171034301</v>
      </c>
      <c r="I56">
        <v>-14.737588281138599</v>
      </c>
      <c r="J56">
        <v>-1.11169938209396</v>
      </c>
      <c r="K56">
        <v>5367.95899268003</v>
      </c>
      <c r="L56">
        <v>5225.6154864822902</v>
      </c>
      <c r="M56">
        <v>40.610266869567901</v>
      </c>
      <c r="N56">
        <v>0.813388107625724</v>
      </c>
      <c r="O56">
        <v>19.286355766648999</v>
      </c>
      <c r="P56">
        <v>19.649721394467701</v>
      </c>
      <c r="Q56">
        <v>-2.7836590385076999E-2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78</v>
      </c>
      <c r="E57">
        <v>156519.18140951</v>
      </c>
      <c r="F57">
        <v>635.45000000000005</v>
      </c>
      <c r="G57">
        <v>18.7921175141575</v>
      </c>
      <c r="H57">
        <v>-6.4802529302809999</v>
      </c>
      <c r="I57">
        <v>0.13451236457287399</v>
      </c>
      <c r="J57">
        <v>-3.4844390558090499</v>
      </c>
      <c r="K57">
        <v>655.96891846691096</v>
      </c>
      <c r="L57">
        <v>590.17726400707602</v>
      </c>
      <c r="M57">
        <v>35.524359900034703</v>
      </c>
      <c r="N57">
        <v>0.82428235567685004</v>
      </c>
      <c r="O57">
        <v>11.2518687544259</v>
      </c>
      <c r="P57">
        <v>57.270139834178899</v>
      </c>
      <c r="Q57">
        <v>4.0069760116769999E-2</v>
      </c>
    </row>
    <row r="58" spans="1:17" x14ac:dyDescent="0.3">
      <c r="A58" t="s">
        <v>166</v>
      </c>
      <c r="B58" t="s">
        <v>167</v>
      </c>
      <c r="C58" t="str">
        <f>IFERROR(VLOOKUP(Table1[[#This Row],[Ticker]],[1]!Table2[[Symbol]:[Industry]],2,FALSE),"-")</f>
        <v>-</v>
      </c>
      <c r="D58" t="s">
        <v>168</v>
      </c>
      <c r="E58">
        <v>155217.39838120001</v>
      </c>
      <c r="F58">
        <v>3051.8</v>
      </c>
      <c r="G58">
        <v>-5.0444718241615201</v>
      </c>
      <c r="H58">
        <v>-0.260381708090136</v>
      </c>
      <c r="I58">
        <v>1.65288490851235</v>
      </c>
      <c r="J58">
        <v>-4.57349953672729E-2</v>
      </c>
      <c r="K58">
        <v>3101.9442390303102</v>
      </c>
      <c r="L58">
        <v>2891.7307121085501</v>
      </c>
      <c r="M58">
        <v>37.0298797816316</v>
      </c>
      <c r="N58">
        <v>1.0431045768799201</v>
      </c>
      <c r="O58">
        <v>7.4431483059178101</v>
      </c>
      <c r="P58">
        <v>33.118143551939902</v>
      </c>
      <c r="Q58">
        <v>1.71872223408E-3</v>
      </c>
    </row>
    <row r="59" spans="1:17" x14ac:dyDescent="0.3">
      <c r="A59" t="s">
        <v>169</v>
      </c>
      <c r="B59" t="s">
        <v>170</v>
      </c>
      <c r="C59" t="str">
        <f>IFERROR(VLOOKUP(Table1[[#This Row],[Ticker]],[1]!Table2[[Symbol]:[Industry]],2,FALSE),"-")</f>
        <v>-</v>
      </c>
      <c r="D59" t="s">
        <v>171</v>
      </c>
      <c r="E59">
        <v>152476.096921169</v>
      </c>
      <c r="F59">
        <v>227.38</v>
      </c>
      <c r="G59">
        <v>76.171509885212799</v>
      </c>
      <c r="H59">
        <v>-8.7219899301468506E-2</v>
      </c>
      <c r="I59">
        <v>22.069892121256</v>
      </c>
      <c r="J59">
        <v>-2.19550945146965</v>
      </c>
      <c r="K59">
        <v>221.65199677281501</v>
      </c>
      <c r="L59">
        <v>186.90549471502601</v>
      </c>
      <c r="M59">
        <v>53.697139909350497</v>
      </c>
      <c r="N59">
        <v>0.863505994549853</v>
      </c>
      <c r="O59">
        <v>8.3208725481572703</v>
      </c>
      <c r="P59">
        <v>103.928251121076</v>
      </c>
      <c r="Q59">
        <v>0.105889833593819</v>
      </c>
    </row>
    <row r="60" spans="1:17" x14ac:dyDescent="0.3">
      <c r="A60" t="s">
        <v>172</v>
      </c>
      <c r="B60" t="s">
        <v>173</v>
      </c>
      <c r="C60" t="str">
        <f>IFERROR(VLOOKUP(Table1[[#This Row],[Ticker]],[1]!Table2[[Symbol]:[Industry]],2,FALSE),"-")</f>
        <v>-</v>
      </c>
      <c r="D60" t="s">
        <v>119</v>
      </c>
      <c r="E60">
        <v>152411.00511999999</v>
      </c>
      <c r="F60">
        <v>578.79999999999995</v>
      </c>
      <c r="G60">
        <v>135.22748508867301</v>
      </c>
      <c r="H60">
        <v>-8.0133775443198392</v>
      </c>
      <c r="I60">
        <v>14.9815785486553</v>
      </c>
      <c r="J60">
        <v>-2.18993298223607</v>
      </c>
      <c r="K60">
        <v>575.67447756317995</v>
      </c>
      <c r="L60">
        <v>468.210617765363</v>
      </c>
      <c r="M60">
        <v>38.944219179879703</v>
      </c>
      <c r="N60">
        <v>0.64949890792692</v>
      </c>
      <c r="O60">
        <v>12.9923980649619</v>
      </c>
      <c r="P60">
        <v>166.29859673337899</v>
      </c>
      <c r="Q60">
        <v>0.203094399023759</v>
      </c>
    </row>
    <row r="61" spans="1:17" x14ac:dyDescent="0.3">
      <c r="A61" t="s">
        <v>58</v>
      </c>
      <c r="B61" t="s">
        <v>174</v>
      </c>
      <c r="C61" t="str">
        <f>IFERROR(VLOOKUP(Table1[[#This Row],[Ticker]],[1]!Table2[[Symbol]:[Industry]],2,FALSE),"-")</f>
        <v>-</v>
      </c>
      <c r="D61" t="s">
        <v>60</v>
      </c>
      <c r="E61">
        <v>151860.11489632499</v>
      </c>
      <c r="F61">
        <v>736.1</v>
      </c>
      <c r="G61">
        <v>58.111664285935902</v>
      </c>
      <c r="H61">
        <v>6.2858230797710002</v>
      </c>
      <c r="I61">
        <v>9.9779104296914891</v>
      </c>
      <c r="J61">
        <v>0.118003357075411</v>
      </c>
      <c r="K61">
        <v>697.48504575099696</v>
      </c>
      <c r="L61">
        <v>601.66127041035497</v>
      </c>
      <c r="M61">
        <v>39.2687657472623</v>
      </c>
      <c r="N61">
        <v>1.62725267148105</v>
      </c>
      <c r="O61">
        <v>9.2650455101209008</v>
      </c>
      <c r="P61">
        <v>87.326631887008503</v>
      </c>
      <c r="Q61">
        <v>0.108572439416318</v>
      </c>
    </row>
    <row r="62" spans="1:17" x14ac:dyDescent="0.3">
      <c r="A62" t="s">
        <v>175</v>
      </c>
      <c r="B62" t="s">
        <v>176</v>
      </c>
      <c r="C62" t="str">
        <f>IFERROR(VLOOKUP(Table1[[#This Row],[Ticker]],[1]!Table2[[Symbol]:[Industry]],2,FALSE),"-")</f>
        <v>-</v>
      </c>
      <c r="D62" t="s">
        <v>37</v>
      </c>
      <c r="E62">
        <v>151093.277002394</v>
      </c>
      <c r="F62">
        <v>702.45</v>
      </c>
      <c r="G62">
        <v>-14.3017830020808</v>
      </c>
      <c r="H62">
        <v>11.4305912357006</v>
      </c>
      <c r="I62">
        <v>9.0656848516459707</v>
      </c>
      <c r="J62">
        <v>-6.6569506852664301E-2</v>
      </c>
      <c r="K62">
        <v>644.71065047143895</v>
      </c>
      <c r="L62">
        <v>615.729175645895</v>
      </c>
      <c r="M62">
        <v>58.367126272740997</v>
      </c>
      <c r="N62">
        <v>0.91287061549476001</v>
      </c>
      <c r="O62">
        <v>2.8542956794077798</v>
      </c>
      <c r="P62">
        <v>37.358232303480598</v>
      </c>
      <c r="Q62">
        <v>-4.8518087509027003E-2</v>
      </c>
    </row>
    <row r="63" spans="1:17" x14ac:dyDescent="0.3">
      <c r="A63" t="s">
        <v>177</v>
      </c>
      <c r="B63" t="s">
        <v>178</v>
      </c>
      <c r="C63" t="str">
        <f>IFERROR(VLOOKUP(Table1[[#This Row],[Ticker]],[1]!Table2[[Symbol]:[Industry]],2,FALSE),"-")</f>
        <v>-</v>
      </c>
      <c r="D63" t="s">
        <v>21</v>
      </c>
      <c r="E63">
        <v>147945.68481000001</v>
      </c>
      <c r="F63">
        <v>1512.5</v>
      </c>
      <c r="G63">
        <v>-1.3163720912266901</v>
      </c>
      <c r="H63">
        <v>2.7823622811101001</v>
      </c>
      <c r="I63">
        <v>2.0536954351979602</v>
      </c>
      <c r="J63">
        <v>0.78566104329644504</v>
      </c>
      <c r="K63">
        <v>1448.73864801491</v>
      </c>
      <c r="L63">
        <v>1325.10427168979</v>
      </c>
      <c r="M63">
        <v>54.8499123305388</v>
      </c>
      <c r="N63">
        <v>0.93074726581788003</v>
      </c>
      <c r="O63">
        <v>3.73553719008263</v>
      </c>
      <c r="P63">
        <v>37.731639575649901</v>
      </c>
      <c r="Q63">
        <v>-2.7960525523848E-2</v>
      </c>
    </row>
    <row r="64" spans="1:17" x14ac:dyDescent="0.3">
      <c r="A64" t="s">
        <v>179</v>
      </c>
      <c r="B64" t="s">
        <v>180</v>
      </c>
      <c r="C64" t="str">
        <f>IFERROR(VLOOKUP(Table1[[#This Row],[Ticker]],[1]!Table2[[Symbol]:[Industry]],2,FALSE),"-")</f>
        <v>-</v>
      </c>
      <c r="D64" t="s">
        <v>18</v>
      </c>
      <c r="E64">
        <v>144645.77296991899</v>
      </c>
      <c r="F64">
        <v>333.4</v>
      </c>
      <c r="G64">
        <v>61.6972520456439</v>
      </c>
      <c r="H64">
        <v>8.3727476285417008</v>
      </c>
      <c r="I64">
        <v>0.29691613178061599</v>
      </c>
      <c r="J64">
        <v>-3.2101845695723599</v>
      </c>
      <c r="K64">
        <v>319.74603452662802</v>
      </c>
      <c r="L64">
        <v>281.072472596176</v>
      </c>
      <c r="M64">
        <v>48.843445275649998</v>
      </c>
      <c r="N64">
        <v>1.0378592627707399</v>
      </c>
      <c r="O64">
        <v>7.6934613077384597</v>
      </c>
      <c r="P64">
        <v>101.176648061547</v>
      </c>
      <c r="Q64">
        <v>3.2814320137532001E-2</v>
      </c>
    </row>
    <row r="65" spans="1:17" x14ac:dyDescent="0.3">
      <c r="A65" t="s">
        <v>181</v>
      </c>
      <c r="B65" t="s">
        <v>182</v>
      </c>
      <c r="C65" t="str">
        <f>IFERROR(VLOOKUP(Table1[[#This Row],[Ticker]],[1]!Table2[[Symbol]:[Industry]],2,FALSE),"-")</f>
        <v>-</v>
      </c>
      <c r="D65" t="s">
        <v>183</v>
      </c>
      <c r="E65">
        <v>142448.35031921999</v>
      </c>
      <c r="F65">
        <v>1444.8</v>
      </c>
      <c r="G65">
        <v>14.2028698715487</v>
      </c>
      <c r="H65">
        <v>0.28814417628035099</v>
      </c>
      <c r="I65">
        <v>7.8263307671192903</v>
      </c>
      <c r="J65">
        <v>-0.91965316697292399</v>
      </c>
      <c r="K65">
        <v>1413.83284957611</v>
      </c>
      <c r="L65">
        <v>1256.95064670545</v>
      </c>
      <c r="M65">
        <v>31.696743741857201</v>
      </c>
      <c r="N65">
        <v>1.0778886563997601</v>
      </c>
      <c r="O65">
        <v>5.5509413067552602</v>
      </c>
      <c r="P65">
        <v>50.531360700145797</v>
      </c>
      <c r="Q65">
        <v>8.5777613033440007E-3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186</v>
      </c>
      <c r="E66">
        <v>140808.59163780499</v>
      </c>
      <c r="F66">
        <v>629.35</v>
      </c>
      <c r="G66">
        <v>14.2901727536465</v>
      </c>
      <c r="H66">
        <v>-9.6828222244043793</v>
      </c>
      <c r="I66">
        <v>-4.58170602662309</v>
      </c>
      <c r="J66">
        <v>-1.74629048824648</v>
      </c>
      <c r="K66">
        <v>657.80350210596305</v>
      </c>
      <c r="L66">
        <v>598.33425491896003</v>
      </c>
      <c r="M66">
        <v>42.156855444665098</v>
      </c>
      <c r="N66">
        <v>0.87665604472173497</v>
      </c>
      <c r="O66">
        <v>13.649002939540701</v>
      </c>
      <c r="P66">
        <v>43.638023507931003</v>
      </c>
      <c r="Q66">
        <v>3.2470643518663002E-2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Row],[Ticker]],[1]!Table2[[Symbol]:[Industry]],2,FALSE),"-")</f>
        <v>-</v>
      </c>
      <c r="D67" t="s">
        <v>124</v>
      </c>
      <c r="E67">
        <v>135988.21821419999</v>
      </c>
      <c r="F67">
        <v>5645.75</v>
      </c>
      <c r="G67">
        <v>0.15507226990445799</v>
      </c>
      <c r="H67">
        <v>2.7673406557288002E-2</v>
      </c>
      <c r="I67">
        <v>0.95810902194629</v>
      </c>
      <c r="J67">
        <v>-0.59751959685558798</v>
      </c>
      <c r="K67">
        <v>5598.2390812862504</v>
      </c>
      <c r="L67">
        <v>5161.6913392881497</v>
      </c>
      <c r="M67">
        <v>33.599255824579103</v>
      </c>
      <c r="N67">
        <v>1.2314931214560101</v>
      </c>
      <c r="O67">
        <v>6.3631935526723602</v>
      </c>
      <c r="P67">
        <v>29.8560158244589</v>
      </c>
      <c r="Q67">
        <v>1.2595044145244001E-2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89</v>
      </c>
      <c r="E68">
        <v>133613.12315780501</v>
      </c>
      <c r="F68">
        <v>418.15</v>
      </c>
      <c r="G68">
        <v>55.582656651813203</v>
      </c>
      <c r="H68">
        <v>-4.7676054786540902</v>
      </c>
      <c r="I68">
        <v>2.9729571629824201</v>
      </c>
      <c r="J68">
        <v>-7.8176648421543602</v>
      </c>
      <c r="K68">
        <v>433.50829284635898</v>
      </c>
      <c r="L68">
        <v>384.33737063520101</v>
      </c>
      <c r="M68">
        <v>33.922519085197401</v>
      </c>
      <c r="N68">
        <v>1.5034101065407901</v>
      </c>
      <c r="O68">
        <v>12.639005141695501</v>
      </c>
      <c r="P68">
        <v>83.358912519184301</v>
      </c>
      <c r="Q68">
        <v>0.14750778446474</v>
      </c>
    </row>
    <row r="69" spans="1:17" x14ac:dyDescent="0.3">
      <c r="A69" t="s">
        <v>191</v>
      </c>
      <c r="B69" t="s">
        <v>192</v>
      </c>
      <c r="C69" t="str">
        <f>IFERROR(VLOOKUP(Table1[[#This Row],[Ticker]],[1]!Table2[[Symbol]:[Industry]],2,FALSE),"-")</f>
        <v>-</v>
      </c>
      <c r="D69" t="s">
        <v>193</v>
      </c>
      <c r="E69">
        <v>131790.31422480001</v>
      </c>
      <c r="F69">
        <v>4808.8</v>
      </c>
      <c r="G69">
        <v>18.71491637427</v>
      </c>
      <c r="H69">
        <v>0.67566554845235405</v>
      </c>
      <c r="I69">
        <v>11.5651269573163</v>
      </c>
      <c r="J69">
        <v>2.6725106192160202</v>
      </c>
      <c r="K69">
        <v>4759.0604922001503</v>
      </c>
      <c r="L69">
        <v>4291.1722860066502</v>
      </c>
      <c r="M69">
        <v>52.713433919478703</v>
      </c>
      <c r="N69">
        <v>1.38212163921442</v>
      </c>
      <c r="O69">
        <v>5.20088171685242</v>
      </c>
      <c r="P69">
        <v>46.838071391492797</v>
      </c>
      <c r="Q69">
        <v>6.6811135414118997E-2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196</v>
      </c>
      <c r="E70">
        <v>129840.682478</v>
      </c>
      <c r="F70">
        <v>4891</v>
      </c>
      <c r="G70">
        <v>5.7894813473811801</v>
      </c>
      <c r="H70">
        <v>5.9756306765779996</v>
      </c>
      <c r="I70">
        <v>18.136256929216401</v>
      </c>
      <c r="J70">
        <v>-2.68217357972512</v>
      </c>
      <c r="K70">
        <v>4585.5713278778803</v>
      </c>
      <c r="L70">
        <v>4075.47359589711</v>
      </c>
      <c r="M70">
        <v>58.644671478948702</v>
      </c>
      <c r="N70">
        <v>1.18509968407484</v>
      </c>
      <c r="O70">
        <v>2.73665916990391</v>
      </c>
      <c r="P70">
        <v>48.4235122750584</v>
      </c>
      <c r="Q70">
        <v>-4.0244071058880997E-2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-</v>
      </c>
      <c r="D71" t="s">
        <v>141</v>
      </c>
      <c r="E71">
        <v>129166.95319879999</v>
      </c>
      <c r="F71">
        <v>1298</v>
      </c>
      <c r="G71">
        <v>63.826706064999101</v>
      </c>
      <c r="H71">
        <v>-14.852238694040301</v>
      </c>
      <c r="I71">
        <v>13.0682118277348</v>
      </c>
      <c r="J71">
        <v>2.3334701070596702</v>
      </c>
      <c r="K71">
        <v>1355.8177034678699</v>
      </c>
      <c r="L71">
        <v>1170.4031038307201</v>
      </c>
      <c r="M71">
        <v>52.6331762515169</v>
      </c>
      <c r="N71">
        <v>1.1933074312585501</v>
      </c>
      <c r="O71">
        <v>27.1147919876733</v>
      </c>
      <c r="P71">
        <v>102.480305748381</v>
      </c>
      <c r="Q71">
        <v>0.102056277653608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54</v>
      </c>
      <c r="E72">
        <v>128099.19231</v>
      </c>
      <c r="F72">
        <v>1586.25</v>
      </c>
      <c r="G72">
        <v>3.0617332871594498</v>
      </c>
      <c r="H72">
        <v>5.1948112791907199</v>
      </c>
      <c r="I72">
        <v>-2.0745684540542699</v>
      </c>
      <c r="J72">
        <v>3.7859726292044402</v>
      </c>
      <c r="K72">
        <v>1511.85680431078</v>
      </c>
      <c r="L72">
        <v>1398.0567741248501</v>
      </c>
      <c r="M72">
        <v>71.119561767452893</v>
      </c>
      <c r="N72">
        <v>0.94183772942477995</v>
      </c>
      <c r="O72">
        <v>0.86682427107958004</v>
      </c>
      <c r="P72">
        <v>40.128091872791501</v>
      </c>
      <c r="Q72">
        <v>4.9020874452117003E-2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Row],[Ticker]],[1]!Table2[[Symbol]:[Industry]],2,FALSE),"-")</f>
        <v>-</v>
      </c>
      <c r="D73" t="s">
        <v>203</v>
      </c>
      <c r="E73">
        <v>127696.3448446</v>
      </c>
      <c r="F73">
        <v>1063</v>
      </c>
      <c r="G73">
        <v>6.1933858244258797</v>
      </c>
      <c r="H73">
        <v>10.557025901661</v>
      </c>
      <c r="I73">
        <v>-13.2370130979966</v>
      </c>
      <c r="J73">
        <v>-8.0754703767923903</v>
      </c>
      <c r="K73">
        <v>1066.6467042474101</v>
      </c>
      <c r="L73">
        <v>1059.03291191574</v>
      </c>
      <c r="M73">
        <v>38.9974725793695</v>
      </c>
      <c r="N73">
        <v>2.5710644171563199</v>
      </c>
      <c r="O73">
        <v>26.810912511759099</v>
      </c>
      <c r="P73">
        <v>54.956268221574298</v>
      </c>
      <c r="Q73">
        <v>1.3633372004683999E-2</v>
      </c>
    </row>
    <row r="74" spans="1:17" x14ac:dyDescent="0.3">
      <c r="A74" t="s">
        <v>204</v>
      </c>
      <c r="B74" t="s">
        <v>205</v>
      </c>
      <c r="C74" t="str">
        <f>IFERROR(VLOOKUP(Table1[[#This Row],[Ticker]],[1]!Table2[[Symbol]:[Industry]],2,FALSE),"-")</f>
        <v>-</v>
      </c>
      <c r="D74" t="s">
        <v>206</v>
      </c>
      <c r="E74">
        <v>127539.026529486</v>
      </c>
      <c r="F74">
        <v>188.21</v>
      </c>
      <c r="G74">
        <v>69.719077498693906</v>
      </c>
      <c r="H74">
        <v>-5.1434527455789603</v>
      </c>
      <c r="I74">
        <v>51.885331421292499</v>
      </c>
      <c r="J74">
        <v>-1.2433092303150499</v>
      </c>
      <c r="K74">
        <v>181.03158982140101</v>
      </c>
      <c r="L74">
        <v>140.66666810611599</v>
      </c>
      <c r="M74">
        <v>50.346940336276397</v>
      </c>
      <c r="N74">
        <v>0.823970918722848</v>
      </c>
      <c r="O74">
        <v>10.982413261782</v>
      </c>
      <c r="P74">
        <v>116.831797235023</v>
      </c>
      <c r="Q74">
        <v>4.6220499308936E-2</v>
      </c>
    </row>
    <row r="75" spans="1:17" x14ac:dyDescent="0.3">
      <c r="A75" t="s">
        <v>207</v>
      </c>
      <c r="B75" t="s">
        <v>208</v>
      </c>
      <c r="C75" t="str">
        <f>IFERROR(VLOOKUP(Table1[[#This Row],[Ticker]],[1]!Table2[[Symbol]:[Industry]],2,FALSE),"-")</f>
        <v>-</v>
      </c>
      <c r="D75" t="s">
        <v>34</v>
      </c>
      <c r="E75">
        <v>126620.80295281499</v>
      </c>
      <c r="F75">
        <v>244.85</v>
      </c>
      <c r="G75">
        <v>4.4046623732778798</v>
      </c>
      <c r="H75">
        <v>-4.0391438866989899</v>
      </c>
      <c r="I75">
        <v>-16.501194204632299</v>
      </c>
      <c r="J75">
        <v>2.58851298902949</v>
      </c>
      <c r="K75">
        <v>257.482444237923</v>
      </c>
      <c r="L75">
        <v>246.41003343314401</v>
      </c>
      <c r="M75">
        <v>43.949941460671297</v>
      </c>
      <c r="N75">
        <v>1.02567685542271</v>
      </c>
      <c r="O75">
        <v>22.4014702879313</v>
      </c>
      <c r="P75">
        <v>31.816958277254301</v>
      </c>
      <c r="Q75">
        <v>0.153815229566169</v>
      </c>
    </row>
    <row r="76" spans="1:17" x14ac:dyDescent="0.3">
      <c r="A76" t="s">
        <v>209</v>
      </c>
      <c r="B76" t="s">
        <v>210</v>
      </c>
      <c r="C76" t="str">
        <f>IFERROR(VLOOKUP(Table1[[#This Row],[Ticker]],[1]!Table2[[Symbol]:[Industry]],2,FALSE),"-")</f>
        <v>-</v>
      </c>
      <c r="D76" t="s">
        <v>34</v>
      </c>
      <c r="E76">
        <v>126186.23829468001</v>
      </c>
      <c r="F76">
        <v>114.6</v>
      </c>
      <c r="G76">
        <v>58.483930763108802</v>
      </c>
      <c r="H76">
        <v>-3.0677092253396401</v>
      </c>
      <c r="I76">
        <v>-15.720580109037501</v>
      </c>
      <c r="J76">
        <v>-3.1092326889514501</v>
      </c>
      <c r="K76">
        <v>121.00440551486101</v>
      </c>
      <c r="L76">
        <v>110.627227730645</v>
      </c>
      <c r="M76">
        <v>38.195528272644701</v>
      </c>
      <c r="N76">
        <v>0.98757115273276597</v>
      </c>
      <c r="O76">
        <v>24.694589877835899</v>
      </c>
      <c r="P76">
        <v>89.265070189925694</v>
      </c>
      <c r="Q76">
        <v>0.139792973844094</v>
      </c>
    </row>
    <row r="77" spans="1:17" x14ac:dyDescent="0.3">
      <c r="A77" t="s">
        <v>211</v>
      </c>
      <c r="B77" t="s">
        <v>212</v>
      </c>
      <c r="C77" t="str">
        <f>IFERROR(VLOOKUP(Table1[[#This Row],[Ticker]],[1]!Table2[[Symbol]:[Industry]],2,FALSE),"-")</f>
        <v>-</v>
      </c>
      <c r="D77" t="s">
        <v>54</v>
      </c>
      <c r="E77">
        <v>125819.4981096</v>
      </c>
      <c r="F77">
        <v>1300.9000000000001</v>
      </c>
      <c r="G77">
        <v>77.4257364563924</v>
      </c>
      <c r="H77">
        <v>11.447128559811301</v>
      </c>
      <c r="I77">
        <v>39.225086235438901</v>
      </c>
      <c r="J77">
        <v>4.6820055448399698</v>
      </c>
      <c r="K77">
        <v>1150.37494864681</v>
      </c>
      <c r="L77">
        <v>937.57905757012895</v>
      </c>
      <c r="M77">
        <v>54.2132079533216</v>
      </c>
      <c r="N77">
        <v>1.08034674661869</v>
      </c>
      <c r="O77">
        <v>1.79875470827888</v>
      </c>
      <c r="P77">
        <v>129.13254073095499</v>
      </c>
      <c r="Q77">
        <v>0.10950718426563701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104</v>
      </c>
      <c r="E78">
        <v>122477.4579892</v>
      </c>
      <c r="F78">
        <v>2578</v>
      </c>
      <c r="G78">
        <v>66.369922352231896</v>
      </c>
      <c r="H78">
        <v>4.9026230478354602</v>
      </c>
      <c r="I78">
        <v>14.0024754525038</v>
      </c>
      <c r="J78">
        <v>0.44254108682425303</v>
      </c>
      <c r="K78">
        <v>2417.5243382437702</v>
      </c>
      <c r="L78">
        <v>2095.2594371197702</v>
      </c>
      <c r="M78">
        <v>61.1759248265422</v>
      </c>
      <c r="N78">
        <v>1.2875596056893099</v>
      </c>
      <c r="O78">
        <v>1.5768037238169199</v>
      </c>
      <c r="P78">
        <v>95.184736523319202</v>
      </c>
      <c r="Q78">
        <v>0.25961634158260699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63</v>
      </c>
      <c r="E79">
        <v>120208.70492808</v>
      </c>
      <c r="F79">
        <v>689.1</v>
      </c>
      <c r="G79">
        <v>73.127732474689594</v>
      </c>
      <c r="H79">
        <v>-1.11382031017962</v>
      </c>
      <c r="I79">
        <v>25.9622390269612</v>
      </c>
      <c r="J79">
        <v>0.26824990048165698</v>
      </c>
      <c r="K79">
        <v>685.43886929809503</v>
      </c>
      <c r="L79">
        <v>565.12934420060299</v>
      </c>
      <c r="M79">
        <v>41.992510715990399</v>
      </c>
      <c r="N79">
        <v>0.67280200443784399</v>
      </c>
      <c r="O79">
        <v>9.1278479175736393</v>
      </c>
      <c r="P79">
        <v>102.67647058823501</v>
      </c>
      <c r="Q79">
        <v>0.106745779249657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119</v>
      </c>
      <c r="E80">
        <v>120065.8824585</v>
      </c>
      <c r="F80">
        <v>575.85</v>
      </c>
      <c r="G80">
        <v>334.443287110558</v>
      </c>
      <c r="H80">
        <v>-15.611839966265601</v>
      </c>
      <c r="I80">
        <v>138.17184978098101</v>
      </c>
      <c r="J80">
        <v>-9.1285453494144999</v>
      </c>
      <c r="K80">
        <v>501.53568203661598</v>
      </c>
      <c r="L80">
        <v>334.43596742818897</v>
      </c>
      <c r="M80">
        <v>53.540156495027198</v>
      </c>
      <c r="N80">
        <v>0.58282002171458702</v>
      </c>
      <c r="O80">
        <v>12.355648172266999</v>
      </c>
      <c r="P80">
        <v>370.46568627450898</v>
      </c>
      <c r="Q80">
        <v>0.22106234491450799</v>
      </c>
    </row>
    <row r="81" spans="1:17" x14ac:dyDescent="0.3">
      <c r="A81" t="s">
        <v>219</v>
      </c>
      <c r="B81" t="s">
        <v>220</v>
      </c>
      <c r="C81" t="str">
        <f>IFERROR(VLOOKUP(Table1[[#This Row],[Ticker]],[1]!Table2[[Symbol]:[Industry]],2,FALSE),"-")</f>
        <v>-</v>
      </c>
      <c r="D81" t="s">
        <v>221</v>
      </c>
      <c r="E81">
        <v>115848.588620639</v>
      </c>
      <c r="F81">
        <v>1170.8</v>
      </c>
      <c r="G81">
        <v>15.0110496850467</v>
      </c>
      <c r="H81">
        <v>6.3388365787356502</v>
      </c>
      <c r="I81">
        <v>-7.0063234315445797</v>
      </c>
      <c r="J81">
        <v>1.20643851867181E-2</v>
      </c>
      <c r="K81">
        <v>1152.0364480783601</v>
      </c>
      <c r="L81">
        <v>1071.2942050581801</v>
      </c>
      <c r="M81">
        <v>41.624728155304901</v>
      </c>
      <c r="N81">
        <v>0.88546550609811803</v>
      </c>
      <c r="O81">
        <v>7.0567474225439799</v>
      </c>
      <c r="P81">
        <v>43.115322298070502</v>
      </c>
      <c r="Q81">
        <v>7.8818358578519997E-3</v>
      </c>
    </row>
    <row r="82" spans="1:17" x14ac:dyDescent="0.3">
      <c r="A82" t="s">
        <v>222</v>
      </c>
      <c r="B82" t="s">
        <v>223</v>
      </c>
      <c r="C82" t="str">
        <f>IFERROR(VLOOKUP(Table1[[#This Row],[Ticker]],[1]!Table2[[Symbol]:[Industry]],2,FALSE),"-")</f>
        <v>-</v>
      </c>
      <c r="D82" t="s">
        <v>34</v>
      </c>
      <c r="E82">
        <v>115096.788226784</v>
      </c>
      <c r="F82">
        <v>60.89</v>
      </c>
      <c r="G82">
        <v>75.308837722678305</v>
      </c>
      <c r="H82">
        <v>-2.8985921053009198</v>
      </c>
      <c r="I82">
        <v>-17.5675449373215</v>
      </c>
      <c r="J82">
        <v>-2.8368583564940502</v>
      </c>
      <c r="K82">
        <v>64.527908344251898</v>
      </c>
      <c r="L82">
        <v>57.162979288458203</v>
      </c>
      <c r="M82">
        <v>32.6575971909134</v>
      </c>
      <c r="N82">
        <v>0.77228587661197201</v>
      </c>
      <c r="O82">
        <v>37.543110527180097</v>
      </c>
      <c r="P82">
        <v>106.406779661016</v>
      </c>
      <c r="Q82">
        <v>0.109668401772887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-</v>
      </c>
      <c r="D83" t="s">
        <v>54</v>
      </c>
      <c r="E83">
        <v>114712.828516935</v>
      </c>
      <c r="F83">
        <v>6886.55</v>
      </c>
      <c r="G83">
        <v>-7.0596597548615199</v>
      </c>
      <c r="H83">
        <v>7.0660736454993804</v>
      </c>
      <c r="I83">
        <v>-3.9017607200073701</v>
      </c>
      <c r="J83">
        <v>0.27178246727497601</v>
      </c>
      <c r="K83">
        <v>6552.9971626044598</v>
      </c>
      <c r="L83">
        <v>6068.1251662260802</v>
      </c>
      <c r="M83">
        <v>53.293870146406697</v>
      </c>
      <c r="N83">
        <v>0.76249109887052802</v>
      </c>
      <c r="O83">
        <v>2.1556512332009299</v>
      </c>
      <c r="P83">
        <v>32.2924570890684</v>
      </c>
      <c r="Q83">
        <v>2.4257801790619E-2</v>
      </c>
    </row>
    <row r="84" spans="1:17" x14ac:dyDescent="0.3">
      <c r="A84" t="s">
        <v>226</v>
      </c>
      <c r="B84" t="s">
        <v>227</v>
      </c>
      <c r="C84" t="str">
        <f>IFERROR(VLOOKUP(Table1[[#This Row],[Ticker]],[1]!Table2[[Symbol]:[Industry]],2,FALSE),"-")</f>
        <v>-</v>
      </c>
      <c r="D84" t="s">
        <v>228</v>
      </c>
      <c r="E84">
        <v>113475.48626535</v>
      </c>
      <c r="F84">
        <v>1810.05</v>
      </c>
      <c r="G84">
        <v>16.569615311724299</v>
      </c>
      <c r="H84">
        <v>-5.8890375923622802</v>
      </c>
      <c r="I84">
        <v>23.143611716498</v>
      </c>
      <c r="J84">
        <v>-0.56814764088007896</v>
      </c>
      <c r="K84">
        <v>1811.48211561482</v>
      </c>
      <c r="L84">
        <v>1613.36523853275</v>
      </c>
      <c r="M84">
        <v>48.464266355042298</v>
      </c>
      <c r="N84">
        <v>0.55454686661034103</v>
      </c>
      <c r="O84">
        <v>9.6875776912240106</v>
      </c>
      <c r="P84">
        <v>46.818347730867501</v>
      </c>
      <c r="Q84">
        <v>1.8325515062624E-2</v>
      </c>
    </row>
    <row r="85" spans="1:17" x14ac:dyDescent="0.3">
      <c r="A85" t="s">
        <v>229</v>
      </c>
      <c r="B85" t="s">
        <v>230</v>
      </c>
      <c r="C85" t="str">
        <f>IFERROR(VLOOKUP(Table1[[#This Row],[Ticker]],[1]!Table2[[Symbol]:[Industry]],2,FALSE),"-")</f>
        <v>-</v>
      </c>
      <c r="D85" t="s">
        <v>57</v>
      </c>
      <c r="E85">
        <v>113339.49013725</v>
      </c>
      <c r="F85">
        <v>1348.75</v>
      </c>
      <c r="G85">
        <v>4.6452285735563699</v>
      </c>
      <c r="H85">
        <v>-3.0346474041199101</v>
      </c>
      <c r="I85">
        <v>9.8072063667365494</v>
      </c>
      <c r="J85">
        <v>-2.9132553922576898</v>
      </c>
      <c r="K85">
        <v>1367.2662069140099</v>
      </c>
      <c r="L85">
        <v>1242.37557128102</v>
      </c>
      <c r="M85">
        <v>39.019881672609401</v>
      </c>
      <c r="N85">
        <v>1.1036443798890601</v>
      </c>
      <c r="O85">
        <v>9.5088044485634793</v>
      </c>
      <c r="P85">
        <v>35.246929054900903</v>
      </c>
      <c r="Q85">
        <v>0.12907322424531401</v>
      </c>
    </row>
    <row r="86" spans="1:17" x14ac:dyDescent="0.3">
      <c r="A86" t="s">
        <v>231</v>
      </c>
      <c r="B86" t="s">
        <v>232</v>
      </c>
      <c r="C86" t="str">
        <f>IFERROR(VLOOKUP(Table1[[#This Row],[Ticker]],[1]!Table2[[Symbol]:[Industry]],2,FALSE),"-")</f>
        <v>-</v>
      </c>
      <c r="D86" t="s">
        <v>54</v>
      </c>
      <c r="E86">
        <v>112947.70446399999</v>
      </c>
      <c r="F86">
        <v>3337.25</v>
      </c>
      <c r="G86">
        <v>43.923134657211499</v>
      </c>
      <c r="H86">
        <v>13.044819948178899</v>
      </c>
      <c r="I86">
        <v>14.7590729956954</v>
      </c>
      <c r="J86">
        <v>3.7714223996305001</v>
      </c>
      <c r="K86">
        <v>3004.2293197558802</v>
      </c>
      <c r="L86">
        <v>2599.4919952066898</v>
      </c>
      <c r="M86">
        <v>73.016886504978402</v>
      </c>
      <c r="N86">
        <v>1.28499232369121</v>
      </c>
      <c r="O86">
        <v>1.06674657277698</v>
      </c>
      <c r="P86">
        <v>88.327078807031398</v>
      </c>
      <c r="Q86">
        <v>9.5902169003428003E-2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Row],[Ticker]],[1]!Table2[[Symbol]:[Industry]],2,FALSE),"-")</f>
        <v>-</v>
      </c>
      <c r="D87" t="s">
        <v>235</v>
      </c>
      <c r="E87">
        <v>112043.70858342999</v>
      </c>
      <c r="F87">
        <v>415.9</v>
      </c>
      <c r="G87">
        <v>118.755578021693</v>
      </c>
      <c r="H87">
        <v>5.04941507341261</v>
      </c>
      <c r="I87">
        <v>82.121427273461805</v>
      </c>
      <c r="J87">
        <v>-1.57154764592056</v>
      </c>
      <c r="K87">
        <v>391.527936698301</v>
      </c>
      <c r="L87">
        <v>305.21477500424902</v>
      </c>
      <c r="M87">
        <v>45.324428668951299</v>
      </c>
      <c r="N87">
        <v>0.36407070628779498</v>
      </c>
      <c r="O87">
        <v>8.9925462851646998</v>
      </c>
      <c r="P87">
        <v>164.315220845249</v>
      </c>
      <c r="Q87">
        <v>6.0814776069714999E-2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Row],[Ticker]],[1]!Table2[[Symbol]:[Industry]],2,FALSE),"-")</f>
        <v>-</v>
      </c>
      <c r="D88" t="s">
        <v>57</v>
      </c>
      <c r="E88">
        <v>111889.8276125</v>
      </c>
      <c r="F88">
        <v>2976.1</v>
      </c>
      <c r="G88">
        <v>38.786361871955997</v>
      </c>
      <c r="H88">
        <v>7.8927378694087196</v>
      </c>
      <c r="I88">
        <v>18.9209685932707</v>
      </c>
      <c r="J88">
        <v>0.71330852564627001</v>
      </c>
      <c r="K88">
        <v>2781.80349287532</v>
      </c>
      <c r="L88">
        <v>2415.5136228433598</v>
      </c>
      <c r="M88">
        <v>59.903068151901003</v>
      </c>
      <c r="N88">
        <v>0.90427481719521097</v>
      </c>
      <c r="O88">
        <v>2.8006451396122398</v>
      </c>
      <c r="P88">
        <v>69.086983694108199</v>
      </c>
      <c r="Q88">
        <v>0.103050682110239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27</v>
      </c>
      <c r="E89">
        <v>111589.406440639</v>
      </c>
      <c r="F89">
        <v>16.010000000000002</v>
      </c>
      <c r="G89">
        <v>73.564795646281894</v>
      </c>
      <c r="H89">
        <v>-2.5538016863980602</v>
      </c>
      <c r="I89">
        <v>-1.8380515970731499</v>
      </c>
      <c r="J89">
        <v>1.07580610636608</v>
      </c>
      <c r="K89">
        <v>15.863673847087901</v>
      </c>
      <c r="L89">
        <v>14.16258971832</v>
      </c>
      <c r="M89">
        <v>52.531617355628697</v>
      </c>
      <c r="N89">
        <v>0.44078493362596899</v>
      </c>
      <c r="O89">
        <v>19.8001249219237</v>
      </c>
      <c r="P89">
        <v>113.466666666666</v>
      </c>
      <c r="Q89">
        <v>9.2478990651748999E-2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183</v>
      </c>
      <c r="E90">
        <v>109945.336520335</v>
      </c>
      <c r="F90">
        <v>620.35</v>
      </c>
      <c r="G90">
        <v>-15.4915745108037</v>
      </c>
      <c r="H90">
        <v>-0.35743854149736598</v>
      </c>
      <c r="I90">
        <v>2.9844027674284801</v>
      </c>
      <c r="J90">
        <v>-7.80324119922855E-2</v>
      </c>
      <c r="K90">
        <v>612.97436562236896</v>
      </c>
      <c r="L90">
        <v>570.45846877945496</v>
      </c>
      <c r="M90">
        <v>38.372710624077001</v>
      </c>
      <c r="N90">
        <v>0.80122504004175898</v>
      </c>
      <c r="O90">
        <v>6.7703715644394196</v>
      </c>
      <c r="P90">
        <v>26.809076042518399</v>
      </c>
      <c r="Q90">
        <v>-8.1301607171338997E-2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244</v>
      </c>
      <c r="E91">
        <v>109571.414757224</v>
      </c>
      <c r="F91">
        <v>76.540000000000006</v>
      </c>
      <c r="G91">
        <v>256.42844397886603</v>
      </c>
      <c r="H91">
        <v>39.822153182999799</v>
      </c>
      <c r="I91">
        <v>57.454989540950599</v>
      </c>
      <c r="J91">
        <v>7.91324757847722</v>
      </c>
      <c r="K91">
        <v>57.851944796485903</v>
      </c>
      <c r="L91">
        <v>44.351690021109498</v>
      </c>
      <c r="M91">
        <v>83.102202913878102</v>
      </c>
      <c r="N91">
        <v>1.82044422428459</v>
      </c>
      <c r="O91">
        <v>2.6130128037626901E-2</v>
      </c>
      <c r="P91">
        <v>296.58031088082902</v>
      </c>
      <c r="Q91">
        <v>0.22770889719687301</v>
      </c>
    </row>
    <row r="92" spans="1:17" x14ac:dyDescent="0.3">
      <c r="A92" t="s">
        <v>245</v>
      </c>
      <c r="B92" t="s">
        <v>246</v>
      </c>
      <c r="C92" t="str">
        <f>IFERROR(VLOOKUP(Table1[[#This Row],[Ticker]],[1]!Table2[[Symbol]:[Industry]],2,FALSE),"-")</f>
        <v>-</v>
      </c>
      <c r="D92" t="s">
        <v>49</v>
      </c>
      <c r="E92">
        <v>108535.404854475</v>
      </c>
      <c r="F92">
        <v>667.25</v>
      </c>
      <c r="G92">
        <v>232.969903110704</v>
      </c>
      <c r="H92">
        <v>13.805441724677401</v>
      </c>
      <c r="I92">
        <v>100.817796109515</v>
      </c>
      <c r="J92">
        <v>8.0716264991618196</v>
      </c>
      <c r="K92">
        <v>533.81357917117703</v>
      </c>
      <c r="L92">
        <v>397.73199476030197</v>
      </c>
      <c r="M92">
        <v>76.422695093918605</v>
      </c>
      <c r="N92">
        <v>1.4733141888749599</v>
      </c>
      <c r="O92">
        <v>2.21056575496441</v>
      </c>
      <c r="P92">
        <v>270.00924214417699</v>
      </c>
      <c r="Q92">
        <v>0.17131768929736099</v>
      </c>
    </row>
    <row r="93" spans="1:17" x14ac:dyDescent="0.3">
      <c r="A93" t="s">
        <v>247</v>
      </c>
      <c r="B93" t="s">
        <v>248</v>
      </c>
      <c r="C93" t="str">
        <f>IFERROR(VLOOKUP(Table1[[#This Row],[Ticker]],[1]!Table2[[Symbol]:[Industry]],2,FALSE),"-")</f>
        <v>-</v>
      </c>
      <c r="D93" t="s">
        <v>161</v>
      </c>
      <c r="E93">
        <v>107884.30876999001</v>
      </c>
      <c r="F93">
        <v>705.85</v>
      </c>
      <c r="G93">
        <v>50.398516308622199</v>
      </c>
      <c r="H93">
        <v>-4.0255697546121398</v>
      </c>
      <c r="I93">
        <v>47.987331736371701</v>
      </c>
      <c r="J93">
        <v>1.5848345203123699</v>
      </c>
      <c r="K93">
        <v>688.55933856241802</v>
      </c>
      <c r="L93">
        <v>563.99076544440402</v>
      </c>
      <c r="M93">
        <v>49.889123101363502</v>
      </c>
      <c r="N93">
        <v>0.60009921091024199</v>
      </c>
      <c r="O93">
        <v>11.036339165545</v>
      </c>
      <c r="P93">
        <v>96.506124721603499</v>
      </c>
      <c r="Q93">
        <v>0.24795952627246201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104</v>
      </c>
      <c r="E94">
        <v>106200.40666535</v>
      </c>
      <c r="F94">
        <v>5311.85</v>
      </c>
      <c r="G94">
        <v>51.118129344778502</v>
      </c>
      <c r="H94">
        <v>-5.2023388245279296</v>
      </c>
      <c r="I94">
        <v>0.68556731872844801</v>
      </c>
      <c r="J94">
        <v>-1.1258286585542701</v>
      </c>
      <c r="K94">
        <v>5339.8776942087297</v>
      </c>
      <c r="L94">
        <v>4642.1515617159903</v>
      </c>
      <c r="M94">
        <v>49.795507475329501</v>
      </c>
      <c r="N94">
        <v>0.74072806838863203</v>
      </c>
      <c r="O94">
        <v>10.969812777092701</v>
      </c>
      <c r="P94">
        <v>83.801038062283695</v>
      </c>
      <c r="Q94">
        <v>7.1883374708424999E-2</v>
      </c>
    </row>
    <row r="95" spans="1:17" x14ac:dyDescent="0.3">
      <c r="A95" t="s">
        <v>251</v>
      </c>
      <c r="B95" t="s">
        <v>252</v>
      </c>
      <c r="C95" t="str">
        <f>IFERROR(VLOOKUP(Table1[[#This Row],[Ticker]],[1]!Table2[[Symbol]:[Industry]],2,FALSE),"-")</f>
        <v>-</v>
      </c>
      <c r="D95" t="s">
        <v>24</v>
      </c>
      <c r="E95">
        <v>105199.50352608001</v>
      </c>
      <c r="F95">
        <v>1350.85</v>
      </c>
      <c r="G95">
        <v>-28.0567700147332</v>
      </c>
      <c r="H95">
        <v>-5.1070137249499297</v>
      </c>
      <c r="I95">
        <v>-19.288358111715301</v>
      </c>
      <c r="J95">
        <v>-4.0685032056687804</v>
      </c>
      <c r="K95">
        <v>1428.4473295062901</v>
      </c>
      <c r="L95">
        <v>1448.9756652347</v>
      </c>
      <c r="M95">
        <v>25.643988602960299</v>
      </c>
      <c r="N95">
        <v>1.04800751367531</v>
      </c>
      <c r="O95">
        <v>25.439538068623399</v>
      </c>
      <c r="P95">
        <v>1.62879927776105</v>
      </c>
      <c r="Q95">
        <v>1.2011957649433001E-2</v>
      </c>
    </row>
    <row r="96" spans="1:17" x14ac:dyDescent="0.3">
      <c r="A96" t="s">
        <v>253</v>
      </c>
      <c r="B96" t="s">
        <v>254</v>
      </c>
      <c r="C96" t="str">
        <f>IFERROR(VLOOKUP(Table1[[#This Row],[Ticker]],[1]!Table2[[Symbol]:[Industry]],2,FALSE),"-")</f>
        <v>-</v>
      </c>
      <c r="D96" t="s">
        <v>37</v>
      </c>
      <c r="E96">
        <v>105159.59547637501</v>
      </c>
      <c r="F96">
        <v>728.75</v>
      </c>
      <c r="G96">
        <v>5.9891143749484304</v>
      </c>
      <c r="H96">
        <v>13.597727098523499</v>
      </c>
      <c r="I96">
        <v>31.8303686667312</v>
      </c>
      <c r="J96">
        <v>1.11100625363057</v>
      </c>
      <c r="K96">
        <v>659.84944024568097</v>
      </c>
      <c r="L96">
        <v>590.07313272592899</v>
      </c>
      <c r="M96">
        <v>60.082921363715698</v>
      </c>
      <c r="N96">
        <v>0.81660785704865002</v>
      </c>
      <c r="O96">
        <v>2.4562607204116498</v>
      </c>
      <c r="P96">
        <v>57.244578703204198</v>
      </c>
      <c r="Q96">
        <v>-3.1104919163195001E-2</v>
      </c>
    </row>
    <row r="97" spans="1:17" x14ac:dyDescent="0.3">
      <c r="A97" t="s">
        <v>255</v>
      </c>
      <c r="B97" t="s">
        <v>256</v>
      </c>
      <c r="C97" t="str">
        <f>IFERROR(VLOOKUP(Table1[[#This Row],[Ticker]],[1]!Table2[[Symbol]:[Industry]],2,FALSE),"-")</f>
        <v>-</v>
      </c>
      <c r="D97" t="s">
        <v>257</v>
      </c>
      <c r="E97">
        <v>104327.09274155</v>
      </c>
      <c r="F97">
        <v>9374.0499999999993</v>
      </c>
      <c r="G97">
        <v>3.0926928647407901</v>
      </c>
      <c r="H97">
        <v>-2.6593243584967001</v>
      </c>
      <c r="I97">
        <v>-3.8811730033282799</v>
      </c>
      <c r="J97">
        <v>-0.311520178041097</v>
      </c>
      <c r="K97">
        <v>9152.3806183315992</v>
      </c>
      <c r="L97">
        <v>8349.8953431174104</v>
      </c>
      <c r="M97">
        <v>46.110330201452399</v>
      </c>
      <c r="N97">
        <v>0.47214928398955402</v>
      </c>
      <c r="O97">
        <v>7.4775577258495698</v>
      </c>
      <c r="P97">
        <v>41.433183964755003</v>
      </c>
      <c r="Q97">
        <v>9.4801764437372996E-2</v>
      </c>
    </row>
    <row r="98" spans="1:17" x14ac:dyDescent="0.3">
      <c r="A98" t="s">
        <v>258</v>
      </c>
      <c r="B98" t="s">
        <v>259</v>
      </c>
      <c r="C98" t="str">
        <f>IFERROR(VLOOKUP(Table1[[#This Row],[Ticker]],[1]!Table2[[Symbol]:[Industry]],2,FALSE),"-")</f>
        <v>-</v>
      </c>
      <c r="D98" t="s">
        <v>260</v>
      </c>
      <c r="E98">
        <v>104049.792</v>
      </c>
      <c r="F98">
        <v>3753.6</v>
      </c>
      <c r="G98">
        <v>90.171642100446405</v>
      </c>
      <c r="H98">
        <v>-5.9390197136604099</v>
      </c>
      <c r="I98">
        <v>33.559943030983298</v>
      </c>
      <c r="J98">
        <v>8.2912870165757795</v>
      </c>
      <c r="K98">
        <v>3704.1169409378299</v>
      </c>
      <c r="L98">
        <v>3024.8362432413501</v>
      </c>
      <c r="M98">
        <v>55.128034383666098</v>
      </c>
      <c r="N98">
        <v>1.32267707759903</v>
      </c>
      <c r="O98">
        <v>11.143968456947899</v>
      </c>
      <c r="P98">
        <v>127.036835420068</v>
      </c>
      <c r="Q98">
        <v>0.19172882896530999</v>
      </c>
    </row>
    <row r="99" spans="1:17" x14ac:dyDescent="0.3">
      <c r="A99" t="s">
        <v>261</v>
      </c>
      <c r="B99" t="s">
        <v>262</v>
      </c>
      <c r="C99" t="str">
        <f>IFERROR(VLOOKUP(Table1[[#This Row],[Ticker]],[1]!Table2[[Symbol]:[Industry]],2,FALSE),"-")</f>
        <v>-</v>
      </c>
      <c r="D99" t="s">
        <v>161</v>
      </c>
      <c r="E99">
        <v>104009.23241385</v>
      </c>
      <c r="F99">
        <v>298.7</v>
      </c>
      <c r="G99">
        <v>168.10127565213901</v>
      </c>
      <c r="H99">
        <v>-8.20540262928691</v>
      </c>
      <c r="I99">
        <v>25.206432908637598</v>
      </c>
      <c r="J99">
        <v>2.1048789677133901</v>
      </c>
      <c r="K99">
        <v>301.53647660405301</v>
      </c>
      <c r="L99">
        <v>244.88208911350799</v>
      </c>
      <c r="M99">
        <v>43.864578966474397</v>
      </c>
      <c r="N99">
        <v>0.69464017905222697</v>
      </c>
      <c r="O99">
        <v>12.2698359558085</v>
      </c>
      <c r="P99">
        <v>206.358974358974</v>
      </c>
      <c r="Q99">
        <v>0.18824031131716701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Row],[Ticker]],[1]!Table2[[Symbol]:[Industry]],2,FALSE),"-")</f>
        <v>-</v>
      </c>
      <c r="D100" t="s">
        <v>46</v>
      </c>
      <c r="E100">
        <v>103499.082281504</v>
      </c>
      <c r="F100">
        <v>99.48</v>
      </c>
      <c r="G100">
        <v>62.735738125352903</v>
      </c>
      <c r="H100">
        <v>1.1383622948091501</v>
      </c>
      <c r="I100">
        <v>3.58105392308982</v>
      </c>
      <c r="J100">
        <v>4.2034960677080502</v>
      </c>
      <c r="K100">
        <v>94.397380620922704</v>
      </c>
      <c r="L100">
        <v>81.817662820328593</v>
      </c>
      <c r="M100">
        <v>52.9675371916912</v>
      </c>
      <c r="N100">
        <v>0.72885542831853101</v>
      </c>
      <c r="O100">
        <v>4.2923200643345298</v>
      </c>
      <c r="P100">
        <v>92.977691561590703</v>
      </c>
      <c r="Q100">
        <v>0.166272915746626</v>
      </c>
    </row>
    <row r="101" spans="1:17" x14ac:dyDescent="0.3">
      <c r="A101" t="s">
        <v>265</v>
      </c>
      <c r="B101" t="s">
        <v>266</v>
      </c>
      <c r="C101" t="str">
        <f>IFERROR(VLOOKUP(Table1[[#This Row],[Ticker]],[1]!Table2[[Symbol]:[Industry]],2,FALSE),"-")</f>
        <v>-</v>
      </c>
      <c r="D101" t="s">
        <v>267</v>
      </c>
      <c r="E101">
        <v>103138.3509554</v>
      </c>
      <c r="F101">
        <v>1418</v>
      </c>
      <c r="G101">
        <v>18.3868871160198</v>
      </c>
      <c r="H101">
        <v>13.9029645071295</v>
      </c>
      <c r="I101">
        <v>16.810621168744401</v>
      </c>
      <c r="J101">
        <v>3.66879823860689</v>
      </c>
      <c r="K101">
        <v>1327.41419326747</v>
      </c>
      <c r="L101">
        <v>1179.95883799076</v>
      </c>
      <c r="M101">
        <v>52.758013261427898</v>
      </c>
      <c r="N101">
        <v>0.716887337175517</v>
      </c>
      <c r="O101">
        <v>4.4005641748942201</v>
      </c>
      <c r="P101">
        <v>45.279442651503501</v>
      </c>
      <c r="Q101">
        <v>8.4831027884935004E-2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Row],[Ticker]],[1]!Table2[[Symbol]:[Industry]],2,FALSE),"-")</f>
        <v>-</v>
      </c>
      <c r="D102" t="s">
        <v>270</v>
      </c>
      <c r="E102">
        <v>102997.260434325</v>
      </c>
      <c r="F102">
        <v>95.79</v>
      </c>
      <c r="G102">
        <v>25.5332017694295</v>
      </c>
      <c r="H102">
        <v>14.387555045805501</v>
      </c>
      <c r="I102">
        <v>4.3972552030697196</v>
      </c>
      <c r="J102">
        <v>-0.77141764338983798</v>
      </c>
      <c r="K102">
        <v>91.464326022988104</v>
      </c>
      <c r="L102">
        <v>81.569773236867903</v>
      </c>
      <c r="M102">
        <v>48.921593840675698</v>
      </c>
      <c r="N102">
        <v>1.3964711656603299</v>
      </c>
      <c r="O102">
        <v>12.642238229460199</v>
      </c>
      <c r="P102">
        <v>61.670886075949298</v>
      </c>
      <c r="Q102">
        <v>9.2768074704296002E-2</v>
      </c>
    </row>
    <row r="103" spans="1:17" x14ac:dyDescent="0.3">
      <c r="A103" t="s">
        <v>271</v>
      </c>
      <c r="B103" t="s">
        <v>272</v>
      </c>
      <c r="C103" t="str">
        <f>IFERROR(VLOOKUP(Table1[[#This Row],[Ticker]],[1]!Table2[[Symbol]:[Industry]],2,FALSE),"-")</f>
        <v>-</v>
      </c>
      <c r="D103" t="s">
        <v>273</v>
      </c>
      <c r="E103">
        <v>100081.60335</v>
      </c>
      <c r="F103">
        <v>4962.1499999999996</v>
      </c>
      <c r="G103">
        <v>141.02116886516399</v>
      </c>
      <c r="H103">
        <v>-13.901517371261599</v>
      </c>
      <c r="I103">
        <v>114.77902457506799</v>
      </c>
      <c r="J103">
        <v>-0.117745251703986</v>
      </c>
      <c r="K103">
        <v>4509.77598501993</v>
      </c>
      <c r="L103">
        <v>3069.35433918742</v>
      </c>
      <c r="M103">
        <v>48.955589009232497</v>
      </c>
      <c r="N103">
        <v>0.47201716158127099</v>
      </c>
      <c r="O103">
        <v>18.093971363219499</v>
      </c>
      <c r="P103">
        <v>188.66492146596801</v>
      </c>
      <c r="Q103">
        <v>0.27735305319404502</v>
      </c>
    </row>
    <row r="104" spans="1:17" x14ac:dyDescent="0.3">
      <c r="A104" t="s">
        <v>274</v>
      </c>
      <c r="B104" t="s">
        <v>275</v>
      </c>
      <c r="C104" t="str">
        <f>IFERROR(VLOOKUP(Table1[[#This Row],[Ticker]],[1]!Table2[[Symbol]:[Industry]],2,FALSE),"-")</f>
        <v>-</v>
      </c>
      <c r="D104" t="s">
        <v>34</v>
      </c>
      <c r="E104">
        <v>99368.984553300004</v>
      </c>
      <c r="F104">
        <v>109.55</v>
      </c>
      <c r="G104">
        <v>40.894308599669202</v>
      </c>
      <c r="H104">
        <v>-2.8893292794858101</v>
      </c>
      <c r="I104">
        <v>-12.2674311848599</v>
      </c>
      <c r="J104">
        <v>1.66145482440082</v>
      </c>
      <c r="K104">
        <v>114.03912656992399</v>
      </c>
      <c r="L104">
        <v>104.725384396876</v>
      </c>
      <c r="M104">
        <v>45.948491941059302</v>
      </c>
      <c r="N104">
        <v>0.68607038274847398</v>
      </c>
      <c r="O104">
        <v>17.663167503423001</v>
      </c>
      <c r="P104">
        <v>71.574001566170693</v>
      </c>
      <c r="Q104">
        <v>0.15992853689084899</v>
      </c>
    </row>
    <row r="105" spans="1:17" x14ac:dyDescent="0.3">
      <c r="A105" t="s">
        <v>276</v>
      </c>
      <c r="B105" t="s">
        <v>277</v>
      </c>
      <c r="C105" t="str">
        <f>IFERROR(VLOOKUP(Table1[[#This Row],[Ticker]],[1]!Table2[[Symbol]:[Industry]],2,FALSE),"-")</f>
        <v>-</v>
      </c>
      <c r="D105" t="s">
        <v>228</v>
      </c>
      <c r="E105">
        <v>99030.761812124998</v>
      </c>
      <c r="F105">
        <v>6585.15</v>
      </c>
      <c r="G105">
        <v>13.472404881928499</v>
      </c>
      <c r="H105">
        <v>0.73480592775128395</v>
      </c>
      <c r="I105">
        <v>38.916086843721502</v>
      </c>
      <c r="J105">
        <v>0.248593884883687</v>
      </c>
      <c r="K105">
        <v>6545.2372612668596</v>
      </c>
      <c r="L105">
        <v>5699.7134202217403</v>
      </c>
      <c r="M105">
        <v>48.818950675697998</v>
      </c>
      <c r="N105">
        <v>0.52811730358085296</v>
      </c>
      <c r="O105">
        <v>11.3330751767233</v>
      </c>
      <c r="P105">
        <v>73.247829518547704</v>
      </c>
      <c r="Q105">
        <v>0.157110206758305</v>
      </c>
    </row>
    <row r="106" spans="1:17" x14ac:dyDescent="0.3">
      <c r="A106" t="s">
        <v>278</v>
      </c>
      <c r="B106" t="s">
        <v>279</v>
      </c>
      <c r="C106" t="str">
        <f>IFERROR(VLOOKUP(Table1[[#This Row],[Ticker]],[1]!Table2[[Symbol]:[Industry]],2,FALSE),"-")</f>
        <v>-</v>
      </c>
      <c r="D106" t="s">
        <v>101</v>
      </c>
      <c r="E106">
        <v>97306.252156035</v>
      </c>
      <c r="F106">
        <v>96.87</v>
      </c>
      <c r="G106">
        <v>67.076055337758305</v>
      </c>
      <c r="H106">
        <v>-14.2309490909388</v>
      </c>
      <c r="I106">
        <v>6.9586932446543699</v>
      </c>
      <c r="J106">
        <v>-3.3532880834873802</v>
      </c>
      <c r="K106">
        <v>102.048269264624</v>
      </c>
      <c r="L106">
        <v>87.114509910986499</v>
      </c>
      <c r="M106">
        <v>29.2261835908687</v>
      </c>
      <c r="N106">
        <v>0.39892531061822301</v>
      </c>
      <c r="O106">
        <v>22.225663260039202</v>
      </c>
      <c r="P106">
        <v>100.144628099173</v>
      </c>
      <c r="Q106">
        <v>0.15673585942378401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Row],[Ticker]],[1]!Table2[[Symbol]:[Industry]],2,FALSE),"-")</f>
        <v>-</v>
      </c>
      <c r="D107" t="s">
        <v>37</v>
      </c>
      <c r="E107">
        <v>96375.182778729999</v>
      </c>
      <c r="F107">
        <v>1951.45</v>
      </c>
      <c r="G107">
        <v>19.197193228045201</v>
      </c>
      <c r="H107">
        <v>5.7814821126923901</v>
      </c>
      <c r="I107">
        <v>8.1764764336503397</v>
      </c>
      <c r="J107">
        <v>-0.410053759437979</v>
      </c>
      <c r="K107">
        <v>1852.5144634327501</v>
      </c>
      <c r="L107">
        <v>1647.6973727187401</v>
      </c>
      <c r="M107">
        <v>52.258239599244398</v>
      </c>
      <c r="N107">
        <v>0.864659306878649</v>
      </c>
      <c r="O107">
        <v>4.0764559686387001</v>
      </c>
      <c r="P107">
        <v>54.142969984202203</v>
      </c>
      <c r="Q107">
        <v>-7.4607184491859999E-3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Row],[Ticker]],[1]!Table2[[Symbol]:[Industry]],2,FALSE),"-")</f>
        <v>-</v>
      </c>
      <c r="D108" t="s">
        <v>54</v>
      </c>
      <c r="E108">
        <v>95653.972585440002</v>
      </c>
      <c r="F108">
        <v>2097.6</v>
      </c>
      <c r="G108">
        <v>68.546024334815797</v>
      </c>
      <c r="H108">
        <v>17.4813963818155</v>
      </c>
      <c r="I108">
        <v>18.9224366927027</v>
      </c>
      <c r="J108">
        <v>8.9123859065216298</v>
      </c>
      <c r="K108">
        <v>1799.84242844648</v>
      </c>
      <c r="L108">
        <v>1541.10464691421</v>
      </c>
      <c r="M108">
        <v>79.597496723813407</v>
      </c>
      <c r="N108">
        <v>1.6089874430392299</v>
      </c>
      <c r="O108">
        <v>1.4945652173913</v>
      </c>
      <c r="P108">
        <v>97.124330420073306</v>
      </c>
      <c r="Q108">
        <v>9.8039051552177001E-2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Row],[Ticker]],[1]!Table2[[Symbol]:[Industry]],2,FALSE),"-")</f>
        <v>-</v>
      </c>
      <c r="D109" t="s">
        <v>183</v>
      </c>
      <c r="E109">
        <v>94104.30950766</v>
      </c>
      <c r="F109">
        <v>3459.9</v>
      </c>
      <c r="G109">
        <v>50.934049758869001</v>
      </c>
      <c r="H109">
        <v>15.7266373052866</v>
      </c>
      <c r="I109">
        <v>24.928472677586999</v>
      </c>
      <c r="J109">
        <v>2.0905052728741098</v>
      </c>
      <c r="K109">
        <v>3099.8737339847999</v>
      </c>
      <c r="L109">
        <v>2669.98968812863</v>
      </c>
      <c r="M109">
        <v>81.438849046901495</v>
      </c>
      <c r="N109">
        <v>1.5404965077855299</v>
      </c>
      <c r="O109">
        <v>0.97546171854678798</v>
      </c>
      <c r="P109">
        <v>81.241487689889993</v>
      </c>
      <c r="Q109">
        <v>8.9137795039336998E-2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Row],[Ticker]],[1]!Table2[[Symbol]:[Industry]],2,FALSE),"-")</f>
        <v>-</v>
      </c>
      <c r="D110" t="s">
        <v>288</v>
      </c>
      <c r="E110">
        <v>93494.53536768</v>
      </c>
      <c r="F110">
        <v>6502.4</v>
      </c>
      <c r="G110">
        <v>9.5635863546290292</v>
      </c>
      <c r="H110">
        <v>3.8918559663722401</v>
      </c>
      <c r="I110">
        <v>-14.327917747049201</v>
      </c>
      <c r="J110">
        <v>-2.9321802554360401</v>
      </c>
      <c r="K110">
        <v>6383.8767400438801</v>
      </c>
      <c r="L110">
        <v>5980.4398318437998</v>
      </c>
      <c r="M110">
        <v>41.375664355501499</v>
      </c>
      <c r="N110">
        <v>0.99158115372289302</v>
      </c>
      <c r="O110">
        <v>5.7217335137795304</v>
      </c>
      <c r="P110">
        <v>37.5878121032585</v>
      </c>
      <c r="Q110">
        <v>9.1462136103089998E-3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Row],[Ticker]],[1]!Table2[[Symbol]:[Industry]],2,FALSE),"-")</f>
        <v>-</v>
      </c>
      <c r="D111" t="s">
        <v>206</v>
      </c>
      <c r="E111">
        <v>93194.003672000006</v>
      </c>
      <c r="F111">
        <v>31598</v>
      </c>
      <c r="G111">
        <v>49.261251791155303</v>
      </c>
      <c r="H111">
        <v>-9.6163158112733207</v>
      </c>
      <c r="I111">
        <v>12.5666918264463</v>
      </c>
      <c r="J111">
        <v>-6.7393435624448701</v>
      </c>
      <c r="K111">
        <v>33134.053693542199</v>
      </c>
      <c r="L111">
        <v>28577.892472555599</v>
      </c>
      <c r="M111">
        <v>21.417888044440001</v>
      </c>
      <c r="N111">
        <v>0.57358658285983899</v>
      </c>
      <c r="O111">
        <v>16.076966896639</v>
      </c>
      <c r="P111">
        <v>76.218480130945295</v>
      </c>
      <c r="Q111">
        <v>0.12966911316001101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Row],[Ticker]],[1]!Table2[[Symbol]:[Industry]],2,FALSE),"-")</f>
        <v>-</v>
      </c>
      <c r="D112" t="s">
        <v>293</v>
      </c>
      <c r="E112">
        <v>93083.508168879998</v>
      </c>
      <c r="F112">
        <v>10734.55</v>
      </c>
      <c r="G112">
        <v>144.016158128858</v>
      </c>
      <c r="H112">
        <v>3.3059410757832102</v>
      </c>
      <c r="I112">
        <v>36.481925511760501</v>
      </c>
      <c r="J112">
        <v>3.9056314473715199</v>
      </c>
      <c r="K112">
        <v>9963.2728784559204</v>
      </c>
      <c r="L112">
        <v>7732.0509245006097</v>
      </c>
      <c r="M112">
        <v>58.233670520576297</v>
      </c>
      <c r="N112">
        <v>0.81022824013268102</v>
      </c>
      <c r="O112">
        <v>6.60530716238687</v>
      </c>
      <c r="P112">
        <v>177.464588502894</v>
      </c>
      <c r="Q112">
        <v>8.7332125181217996E-2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Row],[Ticker]],[1]!Table2[[Symbol]:[Industry]],2,FALSE),"-")</f>
        <v>-</v>
      </c>
      <c r="D113" t="s">
        <v>133</v>
      </c>
      <c r="E113">
        <v>92891.468366579997</v>
      </c>
      <c r="F113">
        <v>918.1</v>
      </c>
      <c r="G113">
        <v>13.3162546522585</v>
      </c>
      <c r="H113">
        <v>-9.0696434618738202</v>
      </c>
      <c r="I113">
        <v>10.8496245256327</v>
      </c>
      <c r="J113">
        <v>-4.09969571341012</v>
      </c>
      <c r="K113">
        <v>977.96612890636004</v>
      </c>
      <c r="L113">
        <v>871.22216016718903</v>
      </c>
      <c r="M113">
        <v>35.0280930668346</v>
      </c>
      <c r="N113">
        <v>0.88325800285542599</v>
      </c>
      <c r="O113">
        <v>19.485894782703401</v>
      </c>
      <c r="P113">
        <v>57.857634112792297</v>
      </c>
      <c r="Q113">
        <v>9.8868673647104E-2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Row],[Ticker]],[1]!Table2[[Symbol]:[Industry]],2,FALSE),"-")</f>
        <v>-</v>
      </c>
      <c r="D114" t="s">
        <v>34</v>
      </c>
      <c r="E114">
        <v>92801.796770000001</v>
      </c>
      <c r="F114">
        <v>121.57</v>
      </c>
      <c r="G114">
        <v>6.5374718430455898</v>
      </c>
      <c r="H114">
        <v>-9.6889946642369793</v>
      </c>
      <c r="I114">
        <v>-25.6428438917664</v>
      </c>
      <c r="J114">
        <v>-6.1565002032624303</v>
      </c>
      <c r="K114">
        <v>136.03875391085501</v>
      </c>
      <c r="L114">
        <v>130.73303288383701</v>
      </c>
      <c r="M114">
        <v>26.855145333530199</v>
      </c>
      <c r="N114">
        <v>0.72409927165971</v>
      </c>
      <c r="O114">
        <v>41.893559266266301</v>
      </c>
      <c r="P114">
        <v>43.276370064820199</v>
      </c>
      <c r="Q114">
        <v>0.143333898318068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Row],[Ticker]],[1]!Table2[[Symbol]:[Industry]],2,FALSE),"-")</f>
        <v>-</v>
      </c>
      <c r="D115" t="s">
        <v>127</v>
      </c>
      <c r="E115">
        <v>92729.612463419995</v>
      </c>
      <c r="F115">
        <v>7178.7</v>
      </c>
      <c r="G115">
        <v>41.464477349004497</v>
      </c>
      <c r="H115">
        <v>7.9630916156154301</v>
      </c>
      <c r="I115">
        <v>20.6208526568137</v>
      </c>
      <c r="J115">
        <v>0.89820096745537104</v>
      </c>
      <c r="K115">
        <v>6709.6578014162496</v>
      </c>
      <c r="L115">
        <v>5781.5462273020603</v>
      </c>
      <c r="M115">
        <v>57.967662007713699</v>
      </c>
      <c r="N115">
        <v>1.07420660790295</v>
      </c>
      <c r="O115">
        <v>2.0762812208338501</v>
      </c>
      <c r="P115">
        <v>80.730353343991098</v>
      </c>
      <c r="Q115">
        <v>1.2690140385767001E-2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Row],[Ticker]],[1]!Table2[[Symbol]:[Industry]],2,FALSE),"-")</f>
        <v>-</v>
      </c>
      <c r="D116" t="s">
        <v>302</v>
      </c>
      <c r="E116">
        <v>92164.121017500001</v>
      </c>
      <c r="F116">
        <v>10185</v>
      </c>
      <c r="G116">
        <v>119.38218941286701</v>
      </c>
      <c r="H116">
        <v>-16.162822339590502</v>
      </c>
      <c r="I116">
        <v>37.189578145442098</v>
      </c>
      <c r="J116">
        <v>-0.74224651185531598</v>
      </c>
      <c r="K116">
        <v>10408.059867169801</v>
      </c>
      <c r="L116">
        <v>8413.7309134086499</v>
      </c>
      <c r="M116">
        <v>32.005368750149202</v>
      </c>
      <c r="N116">
        <v>0.37703974985189298</v>
      </c>
      <c r="O116">
        <v>30.5645557191948</v>
      </c>
      <c r="P116">
        <v>151.32324092238201</v>
      </c>
      <c r="Q116">
        <v>0.192506922817853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Row],[Ticker]],[1]!Table2[[Symbol]:[Industry]],2,FALSE),"-")</f>
        <v>-</v>
      </c>
      <c r="D117" t="s">
        <v>171</v>
      </c>
      <c r="E117">
        <v>91751.656174275005</v>
      </c>
      <c r="F117">
        <v>834.25</v>
      </c>
      <c r="G117">
        <v>5.9367413600203403</v>
      </c>
      <c r="H117">
        <v>-2.1442575687401502</v>
      </c>
      <c r="I117">
        <v>-31.263501883905001</v>
      </c>
      <c r="J117">
        <v>-3.1724761557955699</v>
      </c>
      <c r="K117">
        <v>900.97466788649001</v>
      </c>
      <c r="L117">
        <v>946.90399574510297</v>
      </c>
      <c r="M117">
        <v>25.555641078886001</v>
      </c>
      <c r="N117">
        <v>1.28774829862832</v>
      </c>
      <c r="O117">
        <v>50.961941863949598</v>
      </c>
      <c r="P117">
        <v>59.8180076628352</v>
      </c>
      <c r="Q117">
        <v>8.7281863095180004E-3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Row],[Ticker]],[1]!Table2[[Symbol]:[Industry]],2,FALSE),"-")</f>
        <v>-</v>
      </c>
      <c r="D118" t="s">
        <v>257</v>
      </c>
      <c r="E118">
        <v>89889.524137529996</v>
      </c>
      <c r="F118">
        <v>4208.1000000000004</v>
      </c>
      <c r="G118">
        <v>43.364413071247597</v>
      </c>
      <c r="H118">
        <v>-3.9664998421086999E-2</v>
      </c>
      <c r="I118">
        <v>3.0924671010133098</v>
      </c>
      <c r="J118">
        <v>1.09554179377429</v>
      </c>
      <c r="K118">
        <v>4034.1885930588101</v>
      </c>
      <c r="L118">
        <v>3588.9358229366799</v>
      </c>
      <c r="M118">
        <v>64.009025617744996</v>
      </c>
      <c r="N118">
        <v>1.0704384877449</v>
      </c>
      <c r="O118">
        <v>2.0983341650625902</v>
      </c>
      <c r="P118">
        <v>74.1727199354318</v>
      </c>
      <c r="Q118">
        <v>1.2702867184925999E-2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Row],[Ticker]],[1]!Table2[[Symbol]:[Industry]],2,FALSE),"-")</f>
        <v>-</v>
      </c>
      <c r="D119" t="s">
        <v>78</v>
      </c>
      <c r="E119">
        <v>88067.152544580007</v>
      </c>
      <c r="F119">
        <v>24408.35</v>
      </c>
      <c r="G119">
        <v>-22.417596432939799</v>
      </c>
      <c r="H119">
        <v>-11.9480372142209</v>
      </c>
      <c r="I119">
        <v>-23.112892947908801</v>
      </c>
      <c r="J119">
        <v>-11.223952941118499</v>
      </c>
      <c r="K119">
        <v>26708.557349893599</v>
      </c>
      <c r="L119">
        <v>26282.026658792602</v>
      </c>
      <c r="M119">
        <v>19.854297800555301</v>
      </c>
      <c r="N119">
        <v>1.95370321582622</v>
      </c>
      <c r="O119">
        <v>25.931289906937501</v>
      </c>
      <c r="P119">
        <v>4.0823419043964</v>
      </c>
      <c r="Q119">
        <v>-6.6876461871135995E-2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Row],[Ticker]],[1]!Table2[[Symbol]:[Industry]],2,FALSE),"-")</f>
        <v>-</v>
      </c>
      <c r="D120" t="s">
        <v>311</v>
      </c>
      <c r="E120">
        <v>87847.119889305002</v>
      </c>
      <c r="F120">
        <v>617.15</v>
      </c>
      <c r="G120">
        <v>35.755495005872902</v>
      </c>
      <c r="H120">
        <v>4.0875422914304398</v>
      </c>
      <c r="I120">
        <v>3.72168134587776</v>
      </c>
      <c r="J120">
        <v>-0.96822881436593999</v>
      </c>
      <c r="K120">
        <v>609.13540941279598</v>
      </c>
      <c r="L120">
        <v>542.13808229121003</v>
      </c>
      <c r="M120">
        <v>48.094181350960199</v>
      </c>
      <c r="N120">
        <v>0.63875981560378303</v>
      </c>
      <c r="O120">
        <v>7.4212104026573904</v>
      </c>
      <c r="P120">
        <v>66.079117330462793</v>
      </c>
      <c r="Q120">
        <v>0.20603210503160799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Row],[Ticker]],[1]!Table2[[Symbol]:[Industry]],2,FALSE),"-")</f>
        <v>-</v>
      </c>
      <c r="D121" t="s">
        <v>54</v>
      </c>
      <c r="E121">
        <v>86218.684873289996</v>
      </c>
      <c r="F121">
        <v>2152.0500000000002</v>
      </c>
      <c r="G121">
        <v>-7.0564418283217298</v>
      </c>
      <c r="H121">
        <v>1.17920771477919</v>
      </c>
      <c r="I121">
        <v>-15.3067166601965</v>
      </c>
      <c r="J121">
        <v>8.3881881494602801</v>
      </c>
      <c r="K121">
        <v>2116.4114599281502</v>
      </c>
      <c r="L121">
        <v>2055.2329009262799</v>
      </c>
      <c r="M121">
        <v>70.334922168658295</v>
      </c>
      <c r="N121">
        <v>0.99141728766085702</v>
      </c>
      <c r="O121">
        <v>15.703631421202999</v>
      </c>
      <c r="P121">
        <v>27.8660764683164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-</v>
      </c>
      <c r="D122" t="s">
        <v>54</v>
      </c>
      <c r="E122">
        <v>85652.505863619997</v>
      </c>
      <c r="F122">
        <v>1461.8</v>
      </c>
      <c r="G122">
        <v>42.387735505113199</v>
      </c>
      <c r="H122">
        <v>10.0497056792486</v>
      </c>
      <c r="I122">
        <v>30.869757452729299</v>
      </c>
      <c r="J122">
        <v>-0.33692872907856097</v>
      </c>
      <c r="K122">
        <v>1325.72175501366</v>
      </c>
      <c r="L122">
        <v>1130.95294189488</v>
      </c>
      <c r="M122">
        <v>64.589185188127999</v>
      </c>
      <c r="N122">
        <v>1.0285864543632799</v>
      </c>
      <c r="O122">
        <v>1.92912847174715</v>
      </c>
      <c r="P122">
        <v>79.186075018386802</v>
      </c>
      <c r="Q122">
        <v>7.9692098857387997E-2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288</v>
      </c>
      <c r="E123">
        <v>84620.733881530003</v>
      </c>
      <c r="F123">
        <v>870.65</v>
      </c>
      <c r="G123">
        <v>41.569907934465299</v>
      </c>
      <c r="H123">
        <v>-1.6622712060053</v>
      </c>
      <c r="I123">
        <v>-13.2332828392043</v>
      </c>
      <c r="J123">
        <v>-3.76018524094563</v>
      </c>
      <c r="K123">
        <v>888.19159034530696</v>
      </c>
      <c r="L123">
        <v>786.38747694830101</v>
      </c>
      <c r="M123">
        <v>37.241088045273699</v>
      </c>
      <c r="N123">
        <v>0.60590630168356696</v>
      </c>
      <c r="O123">
        <v>12.5480962499282</v>
      </c>
      <c r="P123">
        <v>71.219272369714801</v>
      </c>
      <c r="Q123">
        <v>0.10648975168621699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89</v>
      </c>
      <c r="E124">
        <v>84175.223549759903</v>
      </c>
      <c r="F124">
        <v>1751.4</v>
      </c>
      <c r="G124">
        <v>147.23182767648501</v>
      </c>
      <c r="H124">
        <v>17.575668696274899</v>
      </c>
      <c r="I124">
        <v>42.288701271256798</v>
      </c>
      <c r="J124">
        <v>-2.1760083487470401</v>
      </c>
      <c r="K124">
        <v>1586.6689519583699</v>
      </c>
      <c r="L124">
        <v>1279.2122704113499</v>
      </c>
      <c r="M124">
        <v>56.944864008963101</v>
      </c>
      <c r="N124">
        <v>1.9850708124062699</v>
      </c>
      <c r="O124">
        <v>8.9414182939362608</v>
      </c>
      <c r="P124">
        <v>181.80209171359601</v>
      </c>
      <c r="Q124">
        <v>0.164099637646655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183</v>
      </c>
      <c r="E125">
        <v>83458.623550295</v>
      </c>
      <c r="F125">
        <v>644.65</v>
      </c>
      <c r="G125">
        <v>-11.8424515687456</v>
      </c>
      <c r="H125">
        <v>1.79509974648315</v>
      </c>
      <c r="I125">
        <v>10.109817331422001</v>
      </c>
      <c r="J125">
        <v>-1.7747835250144299</v>
      </c>
      <c r="K125">
        <v>637.02284187218402</v>
      </c>
      <c r="L125">
        <v>578.40795704074696</v>
      </c>
      <c r="M125">
        <v>41.063160546841502</v>
      </c>
      <c r="N125">
        <v>0.97479647611275599</v>
      </c>
      <c r="O125">
        <v>7.1899480338168003</v>
      </c>
      <c r="P125">
        <v>32.562204400575702</v>
      </c>
      <c r="Q125">
        <v>-2.6555441764258999E-2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141</v>
      </c>
      <c r="E126">
        <v>81736.235146574996</v>
      </c>
      <c r="F126">
        <v>2925.7</v>
      </c>
      <c r="G126">
        <v>63.449825295559897</v>
      </c>
      <c r="H126">
        <v>-10.5940236315594</v>
      </c>
      <c r="I126">
        <v>16.870560293962399</v>
      </c>
      <c r="J126">
        <v>-0.87139949553323204</v>
      </c>
      <c r="K126">
        <v>3035.0265677006</v>
      </c>
      <c r="L126">
        <v>2539.4072761305301</v>
      </c>
      <c r="M126">
        <v>40.205964122262202</v>
      </c>
      <c r="N126">
        <v>1.73777049468292</v>
      </c>
      <c r="O126">
        <v>16.303790545852198</v>
      </c>
      <c r="P126">
        <v>95.659733832675698</v>
      </c>
      <c r="Q126">
        <v>6.8844022839780999E-2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18</v>
      </c>
      <c r="E127">
        <v>80793.420970489999</v>
      </c>
      <c r="F127">
        <v>379.7</v>
      </c>
      <c r="G127">
        <v>90.912876405771996</v>
      </c>
      <c r="H127">
        <v>8.0633295333749597</v>
      </c>
      <c r="I127">
        <v>0.84488128565413001</v>
      </c>
      <c r="J127">
        <v>-3.3674845204963</v>
      </c>
      <c r="K127">
        <v>359.63000206202202</v>
      </c>
      <c r="L127">
        <v>310.75689250592501</v>
      </c>
      <c r="M127">
        <v>50.174418042749103</v>
      </c>
      <c r="N127">
        <v>1.3845362070334899</v>
      </c>
      <c r="O127">
        <v>7.0845404266526302</v>
      </c>
      <c r="P127">
        <v>138.10618729096899</v>
      </c>
      <c r="Q127">
        <v>8.5903502665024001E-2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24</v>
      </c>
      <c r="E128">
        <v>76530.680685359999</v>
      </c>
      <c r="F128">
        <v>23.94</v>
      </c>
      <c r="G128">
        <v>15.9217461217394</v>
      </c>
      <c r="H128">
        <v>-6.93435782883033</v>
      </c>
      <c r="I128">
        <v>-28.040259771966401</v>
      </c>
      <c r="J128">
        <v>-3.5767763354753401</v>
      </c>
      <c r="K128">
        <v>24.545848708422302</v>
      </c>
      <c r="L128">
        <v>22.958191083468598</v>
      </c>
      <c r="M128">
        <v>47.6177594330033</v>
      </c>
      <c r="N128">
        <v>1.1568431261043199</v>
      </c>
      <c r="O128">
        <v>37.218045112781901</v>
      </c>
      <c r="P128">
        <v>52.484076433120997</v>
      </c>
      <c r="Q128">
        <v>7.1652659760484003E-2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Row],[Ticker]],[1]!Table2[[Symbol]:[Industry]],2,FALSE),"-")</f>
        <v>-</v>
      </c>
      <c r="D129" t="s">
        <v>168</v>
      </c>
      <c r="E129">
        <v>76136.716301249995</v>
      </c>
      <c r="F129">
        <v>2568.5</v>
      </c>
      <c r="G129">
        <v>-13.2583812337443</v>
      </c>
      <c r="H129">
        <v>7.32201924762568</v>
      </c>
      <c r="I129">
        <v>-0.300638906215068</v>
      </c>
      <c r="J129">
        <v>1.7604737610327501</v>
      </c>
      <c r="K129">
        <v>2448.2444614325</v>
      </c>
      <c r="L129">
        <v>2405.3071314194799</v>
      </c>
      <c r="M129">
        <v>59.366692226488297</v>
      </c>
      <c r="N129">
        <v>1.1901395967916899</v>
      </c>
      <c r="O129">
        <v>4.8841736422036099</v>
      </c>
      <c r="P129">
        <v>23.352143114419398</v>
      </c>
      <c r="Q129">
        <v>1.5430125550134999E-2</v>
      </c>
    </row>
    <row r="130" spans="1:17" x14ac:dyDescent="0.3">
      <c r="A130" t="s">
        <v>330</v>
      </c>
      <c r="B130" t="s">
        <v>331</v>
      </c>
      <c r="C130" t="str">
        <f>IFERROR(VLOOKUP(Table1[[#This Row],[Ticker]],[1]!Table2[[Symbol]:[Industry]],2,FALSE),"-")</f>
        <v>-</v>
      </c>
      <c r="D130" t="s">
        <v>57</v>
      </c>
      <c r="E130">
        <v>75880.690037909997</v>
      </c>
      <c r="F130">
        <v>1890.1</v>
      </c>
      <c r="G130">
        <v>22.093508427400501</v>
      </c>
      <c r="H130">
        <v>3.2208284744070501</v>
      </c>
      <c r="I130">
        <v>27.249167555554902</v>
      </c>
      <c r="J130">
        <v>-0.379681430245081</v>
      </c>
      <c r="K130">
        <v>1785.04459702383</v>
      </c>
      <c r="L130">
        <v>1579.7591736813299</v>
      </c>
      <c r="M130">
        <v>64.928114616132206</v>
      </c>
      <c r="N130">
        <v>1.03010159964335</v>
      </c>
      <c r="O130">
        <v>0.74863763822019502</v>
      </c>
      <c r="P130">
        <v>59.859601640800101</v>
      </c>
      <c r="Q130">
        <v>-8.3197813965589992E-3</v>
      </c>
    </row>
    <row r="131" spans="1:17" x14ac:dyDescent="0.3">
      <c r="A131" t="s">
        <v>332</v>
      </c>
      <c r="B131" t="s">
        <v>333</v>
      </c>
      <c r="C131" t="str">
        <f>IFERROR(VLOOKUP(Table1[[#This Row],[Ticker]],[1]!Table2[[Symbol]:[Industry]],2,FALSE),"-")</f>
        <v>-</v>
      </c>
      <c r="D131" t="s">
        <v>334</v>
      </c>
      <c r="E131">
        <v>75784.208534320001</v>
      </c>
      <c r="F131">
        <v>3918.2</v>
      </c>
      <c r="G131">
        <v>11.2768467648248</v>
      </c>
      <c r="H131">
        <v>-5.2049799407439403</v>
      </c>
      <c r="I131">
        <v>-0.59409550766829899</v>
      </c>
      <c r="J131">
        <v>-0.275592086561183</v>
      </c>
      <c r="K131">
        <v>4054.9815249820099</v>
      </c>
      <c r="L131">
        <v>3725.0053486658699</v>
      </c>
      <c r="M131">
        <v>32.584906437359002</v>
      </c>
      <c r="N131">
        <v>0.79031856962399505</v>
      </c>
      <c r="O131">
        <v>19.4859884640906</v>
      </c>
      <c r="P131">
        <v>42.066715010877402</v>
      </c>
      <c r="Q131">
        <v>0.127682396327016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-</v>
      </c>
      <c r="D132" t="s">
        <v>34</v>
      </c>
      <c r="E132">
        <v>75207.733879135005</v>
      </c>
      <c r="F132">
        <v>558.35</v>
      </c>
      <c r="G132">
        <v>17.428557781028601</v>
      </c>
      <c r="H132">
        <v>5.6500233350291396</v>
      </c>
      <c r="I132">
        <v>-0.86330581375746096</v>
      </c>
      <c r="J132">
        <v>-1.1247427651564901</v>
      </c>
      <c r="K132">
        <v>560.31758925568101</v>
      </c>
      <c r="L132">
        <v>501.44699156069601</v>
      </c>
      <c r="M132">
        <v>41.352783932418397</v>
      </c>
      <c r="N132">
        <v>0.80445247217784399</v>
      </c>
      <c r="O132">
        <v>13.3160204173009</v>
      </c>
      <c r="P132">
        <v>49.092122830440601</v>
      </c>
      <c r="Q132">
        <v>0.18511271427044801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-</v>
      </c>
      <c r="D133" t="s">
        <v>133</v>
      </c>
      <c r="E133">
        <v>74193.876452359997</v>
      </c>
      <c r="F133">
        <v>1593.55</v>
      </c>
      <c r="G133">
        <v>42.169276091134101</v>
      </c>
      <c r="H133">
        <v>-9.0194516581935599E-2</v>
      </c>
      <c r="I133">
        <v>28.2697657124092</v>
      </c>
      <c r="J133">
        <v>2.4775285403629601</v>
      </c>
      <c r="K133">
        <v>1599.48026228855</v>
      </c>
      <c r="L133">
        <v>1355.0128104681201</v>
      </c>
      <c r="M133">
        <v>44.555036809940198</v>
      </c>
      <c r="N133">
        <v>1.1819248347657101</v>
      </c>
      <c r="O133">
        <v>13.237739637915301</v>
      </c>
      <c r="P133">
        <v>70.278356574237307</v>
      </c>
      <c r="Q133">
        <v>9.4346599470480005E-2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-</v>
      </c>
      <c r="D134" t="s">
        <v>193</v>
      </c>
      <c r="E134">
        <v>74012.649491579999</v>
      </c>
      <c r="F134">
        <v>252.05</v>
      </c>
      <c r="G134">
        <v>9.5771083094770297</v>
      </c>
      <c r="H134">
        <v>11.739443276928601</v>
      </c>
      <c r="I134">
        <v>34.462686587282001</v>
      </c>
      <c r="J134">
        <v>2.39076818196936</v>
      </c>
      <c r="K134">
        <v>233.38273073507199</v>
      </c>
      <c r="L134">
        <v>201.24515235945</v>
      </c>
      <c r="M134">
        <v>62.8697877426779</v>
      </c>
      <c r="N134">
        <v>0.79149984694070497</v>
      </c>
      <c r="O134">
        <v>2.7573894068637101</v>
      </c>
      <c r="P134">
        <v>59.980958425896503</v>
      </c>
      <c r="Q134">
        <v>9.1811913461425004E-2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Row],[Ticker]],[1]!Table2[[Symbol]:[Industry]],2,FALSE),"-")</f>
        <v>-</v>
      </c>
      <c r="D135" t="s">
        <v>127</v>
      </c>
      <c r="E135">
        <v>73952</v>
      </c>
      <c r="F135">
        <v>924.4</v>
      </c>
      <c r="G135">
        <v>16.9748114550809</v>
      </c>
      <c r="H135">
        <v>-9.4589338112142798</v>
      </c>
      <c r="I135">
        <v>-9.9341993146086001</v>
      </c>
      <c r="J135">
        <v>-3.32857259773394</v>
      </c>
      <c r="K135">
        <v>986.815196202572</v>
      </c>
      <c r="L135">
        <v>924.89548162702295</v>
      </c>
      <c r="M135">
        <v>26.702267389751398</v>
      </c>
      <c r="N135">
        <v>0.428128788305429</v>
      </c>
      <c r="O135">
        <v>23.2042405884898</v>
      </c>
      <c r="P135">
        <v>45.4488238533553</v>
      </c>
      <c r="Q135">
        <v>5.2112493319521003E-2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Row],[Ticker]],[1]!Table2[[Symbol]:[Industry]],2,FALSE),"-")</f>
        <v>-</v>
      </c>
      <c r="D136" t="s">
        <v>293</v>
      </c>
      <c r="E136">
        <v>71538.750157489994</v>
      </c>
      <c r="F136">
        <v>4675.8999999999996</v>
      </c>
      <c r="G136">
        <v>64.063339042093403</v>
      </c>
      <c r="H136">
        <v>0.81442516123564601</v>
      </c>
      <c r="I136">
        <v>-5.2007248549022398</v>
      </c>
      <c r="J136">
        <v>3.7953435620886</v>
      </c>
      <c r="K136">
        <v>4413.9189507926003</v>
      </c>
      <c r="L136">
        <v>3831.0236656389002</v>
      </c>
      <c r="M136">
        <v>50.615267704373402</v>
      </c>
      <c r="N136">
        <v>0.63538224342705296</v>
      </c>
      <c r="O136">
        <v>6.1784897025171697</v>
      </c>
      <c r="P136">
        <v>96.548970155527499</v>
      </c>
      <c r="Q136">
        <v>0.13119788499589899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Row],[Ticker]],[1]!Table2[[Symbol]:[Industry]],2,FALSE),"-")</f>
        <v>-</v>
      </c>
      <c r="D137" t="s">
        <v>141</v>
      </c>
      <c r="E137">
        <v>70818.224103910004</v>
      </c>
      <c r="F137">
        <v>1766.65</v>
      </c>
      <c r="G137">
        <v>193.77429185803899</v>
      </c>
      <c r="H137">
        <v>-1.85267238050566</v>
      </c>
      <c r="I137">
        <v>37.712894405519002</v>
      </c>
      <c r="J137">
        <v>3.6242000883524699</v>
      </c>
      <c r="K137">
        <v>1731.9971592115401</v>
      </c>
      <c r="L137">
        <v>1376.3145369377401</v>
      </c>
      <c r="M137">
        <v>56.183048077124099</v>
      </c>
      <c r="N137">
        <v>0.85635511442150603</v>
      </c>
      <c r="O137">
        <v>17.4426173831828</v>
      </c>
      <c r="P137">
        <v>225.349907918968</v>
      </c>
      <c r="Q137">
        <v>0.185673657298696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Row],[Ticker]],[1]!Table2[[Symbol]:[Industry]],2,FALSE),"-")</f>
        <v>-</v>
      </c>
      <c r="D138" t="s">
        <v>349</v>
      </c>
      <c r="E138">
        <v>69793.150685375003</v>
      </c>
      <c r="F138">
        <v>11664.25</v>
      </c>
      <c r="G138">
        <v>125.45948100602401</v>
      </c>
      <c r="H138">
        <v>-6.2828077832147597</v>
      </c>
      <c r="I138">
        <v>73.422535284869795</v>
      </c>
      <c r="J138">
        <v>3.8039575253084701</v>
      </c>
      <c r="K138">
        <v>11140.383000383301</v>
      </c>
      <c r="L138">
        <v>8508.3174979773994</v>
      </c>
      <c r="M138">
        <v>52.5202994927213</v>
      </c>
      <c r="N138">
        <v>1.22442781295435</v>
      </c>
      <c r="O138">
        <v>10.414300105021701</v>
      </c>
      <c r="P138">
        <v>154.40021810250801</v>
      </c>
      <c r="Q138">
        <v>0.12004535153408701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-</v>
      </c>
      <c r="D139" t="s">
        <v>37</v>
      </c>
      <c r="E139">
        <v>69746.172000000006</v>
      </c>
      <c r="F139">
        <v>389.5</v>
      </c>
      <c r="G139">
        <v>72.448738507839906</v>
      </c>
      <c r="H139">
        <v>-5.0568629004879604</v>
      </c>
      <c r="I139">
        <v>-0.25651908250256999</v>
      </c>
      <c r="J139">
        <v>-3.4330247140336398</v>
      </c>
      <c r="K139">
        <v>387.518373339932</v>
      </c>
      <c r="L139">
        <v>338.26649258403103</v>
      </c>
      <c r="M139">
        <v>51.529776507565799</v>
      </c>
      <c r="N139">
        <v>1.28901916724027</v>
      </c>
      <c r="O139">
        <v>20.102695763799701</v>
      </c>
      <c r="P139">
        <v>100.25706940873999</v>
      </c>
      <c r="Q139">
        <v>0.103130433145739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-</v>
      </c>
      <c r="D140" t="s">
        <v>54</v>
      </c>
      <c r="E140">
        <v>68329.604024999993</v>
      </c>
      <c r="F140">
        <v>5714.85</v>
      </c>
      <c r="G140">
        <v>25.253886596879902</v>
      </c>
      <c r="H140">
        <v>11.727605047239599</v>
      </c>
      <c r="I140">
        <v>-1.6519307499598399</v>
      </c>
      <c r="J140">
        <v>10.3888552724432</v>
      </c>
      <c r="K140">
        <v>5237.9792574749399</v>
      </c>
      <c r="L140">
        <v>4854.1133605571104</v>
      </c>
      <c r="M140">
        <v>74.871819058313093</v>
      </c>
      <c r="N140">
        <v>1.2898850622807301</v>
      </c>
      <c r="O140">
        <v>2.36489146696763</v>
      </c>
      <c r="P140">
        <v>65.791993037423794</v>
      </c>
      <c r="Q140">
        <v>2.3709747821339999E-2</v>
      </c>
    </row>
    <row r="141" spans="1:17" x14ac:dyDescent="0.3">
      <c r="A141" t="s">
        <v>354</v>
      </c>
      <c r="B141" t="s">
        <v>355</v>
      </c>
      <c r="C141" t="str">
        <f>IFERROR(VLOOKUP(Table1[[#This Row],[Ticker]],[1]!Table2[[Symbol]:[Industry]],2,FALSE),"-")</f>
        <v>-</v>
      </c>
      <c r="D141" t="s">
        <v>168</v>
      </c>
      <c r="E141">
        <v>67370.393671400001</v>
      </c>
      <c r="F141">
        <v>4441</v>
      </c>
      <c r="G141">
        <v>-6.9914965247714802</v>
      </c>
      <c r="H141">
        <v>17.181709933517102</v>
      </c>
      <c r="I141">
        <v>17.851343567338901</v>
      </c>
      <c r="J141">
        <v>5.5293574879747904</v>
      </c>
      <c r="K141">
        <v>4009.7380050050901</v>
      </c>
      <c r="L141">
        <v>3727.9149021964699</v>
      </c>
      <c r="M141">
        <v>66.471615474260702</v>
      </c>
      <c r="N141">
        <v>1.1409475157912199</v>
      </c>
      <c r="O141">
        <v>3.5802747129024901</v>
      </c>
      <c r="P141">
        <v>37.9192546583851</v>
      </c>
      <c r="Q141">
        <v>1.3270011285867E-2</v>
      </c>
    </row>
    <row r="142" spans="1:17" x14ac:dyDescent="0.3">
      <c r="A142" t="s">
        <v>356</v>
      </c>
      <c r="B142" t="s">
        <v>357</v>
      </c>
      <c r="C142" t="str">
        <f>IFERROR(VLOOKUP(Table1[[#This Row],[Ticker]],[1]!Table2[[Symbol]:[Industry]],2,FALSE),"-")</f>
        <v>-</v>
      </c>
      <c r="D142" t="s">
        <v>358</v>
      </c>
      <c r="E142">
        <v>67295.502133550006</v>
      </c>
      <c r="F142">
        <v>229.63</v>
      </c>
      <c r="G142">
        <v>68.136893999560399</v>
      </c>
      <c r="H142">
        <v>-9.7365911999259893</v>
      </c>
      <c r="I142">
        <v>-12.8164683546758</v>
      </c>
      <c r="J142">
        <v>-4.4987086415495803</v>
      </c>
      <c r="K142">
        <v>241.86092914029899</v>
      </c>
      <c r="L142">
        <v>220.896019559748</v>
      </c>
      <c r="M142">
        <v>46.812400110116698</v>
      </c>
      <c r="N142">
        <v>0.69889537633764998</v>
      </c>
      <c r="O142">
        <v>24.7006053216043</v>
      </c>
      <c r="P142">
        <v>103.572695035461</v>
      </c>
      <c r="Q142">
        <v>7.6635394338949003E-2</v>
      </c>
    </row>
    <row r="143" spans="1:17" hidden="1" x14ac:dyDescent="0.3">
      <c r="A143" t="s">
        <v>359</v>
      </c>
      <c r="B143" t="s">
        <v>360</v>
      </c>
      <c r="C143" t="str">
        <f>IFERROR(VLOOKUP(Table1[[#This Row],[Ticker]],[1]!Table2[[Symbol]:[Industry]],2,FALSE),"-")</f>
        <v>-</v>
      </c>
      <c r="D143" t="s">
        <v>119</v>
      </c>
      <c r="E143">
        <v>66589.37059115</v>
      </c>
      <c r="F143">
        <v>247.75</v>
      </c>
      <c r="G143">
        <v>287.59947473530798</v>
      </c>
      <c r="H143">
        <v>-14.321726333365</v>
      </c>
      <c r="I143">
        <v>32.546294030321299</v>
      </c>
      <c r="J143">
        <v>0.84271636495132696</v>
      </c>
      <c r="K143">
        <v>230.018416685993</v>
      </c>
      <c r="M143">
        <v>46.735054247403397</v>
      </c>
      <c r="N143">
        <v>0.43187677074113001</v>
      </c>
      <c r="O143">
        <v>25.126135216952498</v>
      </c>
      <c r="P143">
        <v>429.38034188034101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Row],[Ticker]],[1]!Table2[[Symbol]:[Industry]],2,FALSE),"-")</f>
        <v>-</v>
      </c>
      <c r="D144" t="s">
        <v>363</v>
      </c>
      <c r="E144">
        <v>66570.916974830005</v>
      </c>
      <c r="F144">
        <v>699.95</v>
      </c>
      <c r="G144">
        <v>-43.422960037125897</v>
      </c>
      <c r="H144">
        <v>-3.6870706413935399</v>
      </c>
      <c r="I144">
        <v>-14.4435367190541</v>
      </c>
      <c r="J144">
        <v>-1.04907995623071</v>
      </c>
      <c r="K144">
        <v>720.00338939952303</v>
      </c>
      <c r="L144">
        <v>738.37798655260997</v>
      </c>
      <c r="M144">
        <v>36.4859816726403</v>
      </c>
      <c r="N144">
        <v>1.06277401541446</v>
      </c>
      <c r="O144">
        <v>23.865990427887699</v>
      </c>
      <c r="P144">
        <v>8.0253105949533001</v>
      </c>
      <c r="Q144">
        <v>-0.13337318267588799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141</v>
      </c>
      <c r="E145">
        <v>65962.899825354994</v>
      </c>
      <c r="F145">
        <v>1814.15</v>
      </c>
      <c r="G145">
        <v>44.261233942637197</v>
      </c>
      <c r="H145">
        <v>4.90434676497628</v>
      </c>
      <c r="I145">
        <v>23.630043266701001</v>
      </c>
      <c r="J145">
        <v>1.71246479752144</v>
      </c>
      <c r="K145">
        <v>1751.55836776713</v>
      </c>
      <c r="L145">
        <v>1534.2278258199999</v>
      </c>
      <c r="M145">
        <v>58.992290162979302</v>
      </c>
      <c r="N145">
        <v>0.84644774257431998</v>
      </c>
      <c r="O145">
        <v>7.6564782404982799</v>
      </c>
      <c r="P145">
        <v>72.5953762724764</v>
      </c>
      <c r="Q145">
        <v>0.117628388087386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83</v>
      </c>
      <c r="E146">
        <v>65874.766876790003</v>
      </c>
      <c r="F146">
        <v>319.10000000000002</v>
      </c>
      <c r="G146">
        <v>77.543583656690402</v>
      </c>
      <c r="H146">
        <v>-7.1249109109147497</v>
      </c>
      <c r="I146">
        <v>38.562499609654701</v>
      </c>
      <c r="J146">
        <v>-0.99078369813991496</v>
      </c>
      <c r="K146">
        <v>316.79839231698202</v>
      </c>
      <c r="L146">
        <v>252.781557926451</v>
      </c>
      <c r="M146">
        <v>41.4913181978485</v>
      </c>
      <c r="N146">
        <v>0.35481144263164799</v>
      </c>
      <c r="O146">
        <v>13.1150109683484</v>
      </c>
      <c r="P146">
        <v>124.402250351617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Row],[Ticker]],[1]!Table2[[Symbol]:[Industry]],2,FALSE),"-")</f>
        <v>-</v>
      </c>
      <c r="D147" t="s">
        <v>302</v>
      </c>
      <c r="E147">
        <v>65079.964150184998</v>
      </c>
      <c r="F147">
        <v>7630.95</v>
      </c>
      <c r="G147">
        <v>30.8339468273644</v>
      </c>
      <c r="H147">
        <v>-12.067300754739801</v>
      </c>
      <c r="I147">
        <v>24.412516427498801</v>
      </c>
      <c r="J147">
        <v>-4.1078903169801801</v>
      </c>
      <c r="K147">
        <v>8188.09241365663</v>
      </c>
      <c r="L147">
        <v>7146.2686611724102</v>
      </c>
      <c r="M147">
        <v>27.328609244736999</v>
      </c>
      <c r="N147">
        <v>0.51407589349028804</v>
      </c>
      <c r="O147">
        <v>30.194143586316201</v>
      </c>
      <c r="P147">
        <v>56.628694581280698</v>
      </c>
      <c r="Q147">
        <v>0.148422527236755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Row],[Ticker]],[1]!Table2[[Symbol]:[Industry]],2,FALSE),"-")</f>
        <v>-</v>
      </c>
      <c r="D148" t="s">
        <v>372</v>
      </c>
      <c r="E148">
        <v>64931.054869200001</v>
      </c>
      <c r="F148">
        <v>5111.6000000000004</v>
      </c>
      <c r="G148">
        <v>-1.8560482806121299</v>
      </c>
      <c r="H148">
        <v>-13.043326390897199</v>
      </c>
      <c r="I148">
        <v>17.240586144210699</v>
      </c>
      <c r="J148">
        <v>2.47951146084973</v>
      </c>
      <c r="K148">
        <v>5447.96680391674</v>
      </c>
      <c r="L148">
        <v>4794.1986533864501</v>
      </c>
      <c r="M148">
        <v>38.145957253611698</v>
      </c>
      <c r="N148">
        <v>0.55762255679508999</v>
      </c>
      <c r="O148">
        <v>26.379215901087701</v>
      </c>
      <c r="P148">
        <v>41.949458483754498</v>
      </c>
      <c r="Q148">
        <v>0.106385269328873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Row],[Ticker]],[1]!Table2[[Symbol]:[Industry]],2,FALSE),"-")</f>
        <v>-</v>
      </c>
      <c r="D149" t="s">
        <v>127</v>
      </c>
      <c r="E149">
        <v>64766.926430259999</v>
      </c>
      <c r="F149">
        <v>1428.1</v>
      </c>
      <c r="G149">
        <v>69.965181923421298</v>
      </c>
      <c r="H149">
        <v>0.48641197825655003</v>
      </c>
      <c r="I149">
        <v>39.299714142140999</v>
      </c>
      <c r="J149">
        <v>-2.6900722860090802</v>
      </c>
      <c r="K149">
        <v>1404.2365485799501</v>
      </c>
      <c r="L149">
        <v>1151.3053940616501</v>
      </c>
      <c r="M149">
        <v>42.199298511579897</v>
      </c>
      <c r="N149">
        <v>0.55423838063684905</v>
      </c>
      <c r="O149">
        <v>8.6723618794202206</v>
      </c>
      <c r="P149">
        <v>115.95342507182799</v>
      </c>
      <c r="Q149">
        <v>9.6403700831100003E-3</v>
      </c>
    </row>
    <row r="150" spans="1:17" x14ac:dyDescent="0.3">
      <c r="A150" t="s">
        <v>375</v>
      </c>
      <c r="B150" t="s">
        <v>376</v>
      </c>
      <c r="C150" t="str">
        <f>IFERROR(VLOOKUP(Table1[[#This Row],[Ticker]],[1]!Table2[[Symbol]:[Industry]],2,FALSE),"-")</f>
        <v>-</v>
      </c>
      <c r="D150" t="s">
        <v>377</v>
      </c>
      <c r="E150">
        <v>64267.18845768</v>
      </c>
      <c r="F150">
        <v>993.2</v>
      </c>
      <c r="G150">
        <v>111.94988881398299</v>
      </c>
      <c r="H150">
        <v>-6.5855742174209304</v>
      </c>
      <c r="I150">
        <v>15.703095095788299</v>
      </c>
      <c r="J150">
        <v>2.0268250060448598</v>
      </c>
      <c r="K150">
        <v>949.22336737816704</v>
      </c>
      <c r="L150">
        <v>776.41187206400298</v>
      </c>
      <c r="M150">
        <v>50.623620596223901</v>
      </c>
      <c r="N150">
        <v>0.22316655611581701</v>
      </c>
      <c r="O150">
        <v>19.512686266612899</v>
      </c>
      <c r="P150">
        <v>140.39695026019601</v>
      </c>
      <c r="Q150">
        <v>0.15222651353199901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Row],[Ticker]],[1]!Table2[[Symbol]:[Industry]],2,FALSE),"-")</f>
        <v>-</v>
      </c>
      <c r="D151" t="s">
        <v>380</v>
      </c>
      <c r="E151">
        <v>64212.456999405003</v>
      </c>
      <c r="F151">
        <v>1773.85</v>
      </c>
      <c r="G151">
        <v>13.693818608981401</v>
      </c>
      <c r="H151">
        <v>10.819868245469101</v>
      </c>
      <c r="I151">
        <v>0.79449851630706703</v>
      </c>
      <c r="J151">
        <v>7.0603336799784904</v>
      </c>
      <c r="K151">
        <v>1617.68197745615</v>
      </c>
      <c r="L151">
        <v>1484.97565427319</v>
      </c>
      <c r="M151">
        <v>63.5571409642804</v>
      </c>
      <c r="N151">
        <v>1.03114228653443</v>
      </c>
      <c r="O151">
        <v>3.6728020971333599</v>
      </c>
      <c r="P151">
        <v>51.6175904953203</v>
      </c>
      <c r="Q151">
        <v>4.1917957647744003E-2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Row],[Ticker]],[1]!Table2[[Symbol]:[Industry]],2,FALSE),"-")</f>
        <v>-</v>
      </c>
      <c r="D152" t="s">
        <v>206</v>
      </c>
      <c r="E152">
        <v>62935.672725500001</v>
      </c>
      <c r="F152">
        <v>4026.5</v>
      </c>
      <c r="G152">
        <v>8.4780198182973905</v>
      </c>
      <c r="H152">
        <v>-4.7560118181490001</v>
      </c>
      <c r="I152">
        <v>21.3371537214345</v>
      </c>
      <c r="J152">
        <v>-0.51284405831024504</v>
      </c>
      <c r="K152">
        <v>4125.8979853814599</v>
      </c>
      <c r="L152">
        <v>3652.7541095073998</v>
      </c>
      <c r="M152">
        <v>50.358108976356199</v>
      </c>
      <c r="N152">
        <v>0.53630381694290796</v>
      </c>
      <c r="O152">
        <v>22.960387433254599</v>
      </c>
      <c r="P152">
        <v>54.142102442385699</v>
      </c>
      <c r="Q152">
        <v>0.11532427149777399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Row],[Ticker]],[1]!Table2[[Symbol]:[Industry]],2,FALSE),"-")</f>
        <v>-</v>
      </c>
      <c r="D153" t="s">
        <v>98</v>
      </c>
      <c r="E153">
        <v>61326.7011576449</v>
      </c>
      <c r="F153">
        <v>526.04999999999995</v>
      </c>
      <c r="G153">
        <v>-35.053375530414101</v>
      </c>
      <c r="H153">
        <v>2.2191464923437798</v>
      </c>
      <c r="I153">
        <v>-17.162030019444501</v>
      </c>
      <c r="J153">
        <v>-2.9759575399523901</v>
      </c>
      <c r="K153">
        <v>522.88033877319401</v>
      </c>
      <c r="L153">
        <v>535.01456510659295</v>
      </c>
      <c r="M153">
        <v>41.411120034026801</v>
      </c>
      <c r="N153">
        <v>0.49375548550559001</v>
      </c>
      <c r="O153">
        <v>29.2177549662579</v>
      </c>
      <c r="P153">
        <v>19.829157175398599</v>
      </c>
      <c r="Q153">
        <v>-0.108402482227461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Row],[Ticker]],[1]!Table2[[Symbol]:[Industry]],2,FALSE),"-")</f>
        <v>-</v>
      </c>
      <c r="D154" t="s">
        <v>34</v>
      </c>
      <c r="E154">
        <v>61178.637986592003</v>
      </c>
      <c r="F154">
        <v>51.17</v>
      </c>
      <c r="G154">
        <v>49.026930726223</v>
      </c>
      <c r="H154">
        <v>-4.7910160263351598</v>
      </c>
      <c r="I154">
        <v>-19.766385736322899</v>
      </c>
      <c r="J154">
        <v>-5.3532622801752598</v>
      </c>
      <c r="K154">
        <v>54.626982569388097</v>
      </c>
      <c r="L154">
        <v>49.6243416672188</v>
      </c>
      <c r="M154">
        <v>31.053348269650101</v>
      </c>
      <c r="N154">
        <v>0.70733771917432497</v>
      </c>
      <c r="O154">
        <v>38.069181160836401</v>
      </c>
      <c r="P154">
        <v>80.8127208480565</v>
      </c>
      <c r="Q154">
        <v>0.123627015165448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Row],[Ticker]],[1]!Table2[[Symbol]:[Industry]],2,FALSE),"-")</f>
        <v>-</v>
      </c>
      <c r="D155" t="s">
        <v>273</v>
      </c>
      <c r="E155">
        <v>61172.858369499998</v>
      </c>
      <c r="F155">
        <v>2325.25</v>
      </c>
      <c r="G155">
        <v>550.72583757874497</v>
      </c>
      <c r="H155">
        <v>-17.7871663132313</v>
      </c>
      <c r="I155">
        <v>176.07357519887</v>
      </c>
      <c r="J155">
        <v>-3.3517061757767599</v>
      </c>
      <c r="K155">
        <v>2297.98732725328</v>
      </c>
      <c r="L155">
        <v>1470.6639399416899</v>
      </c>
      <c r="M155">
        <v>36.763685267785398</v>
      </c>
      <c r="N155">
        <v>0.37751041868598101</v>
      </c>
      <c r="O155">
        <v>28.134609181808301</v>
      </c>
      <c r="P155">
        <v>620.56089246978604</v>
      </c>
      <c r="Q155">
        <v>0.23739315927833199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Row],[Ticker]],[1]!Table2[[Symbol]:[Industry]],2,FALSE),"-")</f>
        <v>-</v>
      </c>
      <c r="D156" t="s">
        <v>119</v>
      </c>
      <c r="E156">
        <v>60077.019</v>
      </c>
      <c r="F156">
        <v>300.10000000000002</v>
      </c>
      <c r="G156">
        <v>316.65629849573997</v>
      </c>
      <c r="H156">
        <v>-14.609719920436</v>
      </c>
      <c r="I156">
        <v>53.949503372017297</v>
      </c>
      <c r="J156">
        <v>-1.1942458525478199</v>
      </c>
      <c r="K156">
        <v>292.05118456284998</v>
      </c>
      <c r="L156">
        <v>212.31471690160001</v>
      </c>
      <c r="M156">
        <v>47.820975290041702</v>
      </c>
      <c r="N156">
        <v>0.498286092596395</v>
      </c>
      <c r="O156">
        <v>17.860713095634701</v>
      </c>
      <c r="P156">
        <v>365.27131782945702</v>
      </c>
      <c r="Q156">
        <v>0.189674422302959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Row],[Ticker]],[1]!Table2[[Symbol]:[Industry]],2,FALSE),"-")</f>
        <v>-</v>
      </c>
      <c r="D157" t="s">
        <v>206</v>
      </c>
      <c r="E157">
        <v>60002.992621725003</v>
      </c>
      <c r="F157">
        <v>1045.05</v>
      </c>
      <c r="G157">
        <v>53.5990895272964</v>
      </c>
      <c r="H157">
        <v>-4.5317289983032998</v>
      </c>
      <c r="I157">
        <v>53.273387522993602</v>
      </c>
      <c r="J157">
        <v>1.4673477488259801</v>
      </c>
      <c r="K157">
        <v>986.57055460021604</v>
      </c>
      <c r="L157">
        <v>804.65256739734298</v>
      </c>
      <c r="M157">
        <v>61.124394371087298</v>
      </c>
      <c r="N157">
        <v>0.69407378299725297</v>
      </c>
      <c r="O157">
        <v>15.5255729390938</v>
      </c>
      <c r="P157">
        <v>90.493984688297402</v>
      </c>
      <c r="Q157">
        <v>0.116537627033869</v>
      </c>
    </row>
    <row r="158" spans="1:17" x14ac:dyDescent="0.3">
      <c r="A158" t="s">
        <v>393</v>
      </c>
      <c r="B158" t="s">
        <v>394</v>
      </c>
      <c r="C158" t="str">
        <f>IFERROR(VLOOKUP(Table1[[#This Row],[Ticker]],[1]!Table2[[Symbol]:[Industry]],2,FALSE),"-")</f>
        <v>-</v>
      </c>
      <c r="D158" t="s">
        <v>395</v>
      </c>
      <c r="E158">
        <v>59716.939047480002</v>
      </c>
      <c r="F158">
        <v>980.1</v>
      </c>
      <c r="G158">
        <v>22.0551860853326</v>
      </c>
      <c r="H158">
        <v>-7.2253087449867701</v>
      </c>
      <c r="I158">
        <v>-5.3608735722035297</v>
      </c>
      <c r="J158">
        <v>-4.2032994217666104</v>
      </c>
      <c r="K158">
        <v>1029.3336484622</v>
      </c>
      <c r="L158">
        <v>942.75918423431006</v>
      </c>
      <c r="M158">
        <v>32.344499440128601</v>
      </c>
      <c r="N158">
        <v>0.70041167645406699</v>
      </c>
      <c r="O158">
        <v>20.3958779716355</v>
      </c>
      <c r="P158">
        <v>51.7417556897352</v>
      </c>
      <c r="Q158">
        <v>2.7472958434319999E-2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Row],[Ticker]],[1]!Table2[[Symbol]:[Industry]],2,FALSE),"-")</f>
        <v>-</v>
      </c>
      <c r="D159" t="s">
        <v>141</v>
      </c>
      <c r="E159">
        <v>59503.909044840002</v>
      </c>
      <c r="F159">
        <v>3329.3</v>
      </c>
      <c r="G159">
        <v>68.568024852266106</v>
      </c>
      <c r="H159">
        <v>-14.230081400503201</v>
      </c>
      <c r="I159">
        <v>12.7705491143101</v>
      </c>
      <c r="J159">
        <v>0.77969280182664802</v>
      </c>
      <c r="K159">
        <v>3504.1128409016501</v>
      </c>
      <c r="L159">
        <v>2918.26112103372</v>
      </c>
      <c r="M159">
        <v>35.298389347559798</v>
      </c>
      <c r="N159">
        <v>0.659122889943903</v>
      </c>
      <c r="O159">
        <v>24.2603550295857</v>
      </c>
      <c r="P159">
        <v>95.295497873588502</v>
      </c>
      <c r="Q159">
        <v>0.18808392318022901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Row],[Ticker]],[1]!Table2[[Symbol]:[Industry]],2,FALSE),"-")</f>
        <v>-</v>
      </c>
      <c r="D160" t="s">
        <v>400</v>
      </c>
      <c r="E160">
        <v>58224.74373265</v>
      </c>
      <c r="F160">
        <v>137285.5</v>
      </c>
      <c r="G160">
        <v>3.8728103600542201</v>
      </c>
      <c r="H160">
        <v>5.4483615450363896</v>
      </c>
      <c r="I160">
        <v>-17.165975403507399</v>
      </c>
      <c r="J160">
        <v>-1.05649568137155</v>
      </c>
      <c r="K160">
        <v>133104.85633098899</v>
      </c>
      <c r="L160">
        <v>127053.181479939</v>
      </c>
      <c r="M160">
        <v>51.729577865293599</v>
      </c>
      <c r="N160">
        <v>1.2800010013671601</v>
      </c>
      <c r="O160">
        <v>10.313907878107999</v>
      </c>
      <c r="P160">
        <v>30.988865247550201</v>
      </c>
      <c r="Q160">
        <v>5.3622637581860998E-2</v>
      </c>
    </row>
    <row r="161" spans="1:17" hidden="1" x14ac:dyDescent="0.3">
      <c r="A161" t="s">
        <v>401</v>
      </c>
      <c r="B161" t="s">
        <v>402</v>
      </c>
      <c r="C161" t="str">
        <f>IFERROR(VLOOKUP(Table1[[#This Row],[Ticker]],[1]!Table2[[Symbol]:[Industry]],2,FALSE),"-")</f>
        <v>-</v>
      </c>
      <c r="D161" t="s">
        <v>27</v>
      </c>
      <c r="E161">
        <v>57442.5</v>
      </c>
      <c r="F161">
        <v>1148.8499999999999</v>
      </c>
      <c r="G161">
        <v>15.940646504643601</v>
      </c>
      <c r="H161">
        <v>6.0384893141364397</v>
      </c>
      <c r="I161">
        <v>28.623939088063199</v>
      </c>
      <c r="J161">
        <v>-0.57124655051738205</v>
      </c>
      <c r="K161">
        <v>1087.08042107919</v>
      </c>
      <c r="M161">
        <v>56.885026724956703</v>
      </c>
      <c r="N161">
        <v>0.47400282491078899</v>
      </c>
      <c r="O161">
        <v>19.1278234756495</v>
      </c>
      <c r="P161">
        <v>52.165562913907202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54</v>
      </c>
      <c r="E162">
        <v>57331.998000630003</v>
      </c>
      <c r="F162">
        <v>26980.65</v>
      </c>
      <c r="G162">
        <v>-11.175224404769001</v>
      </c>
      <c r="H162">
        <v>-1.4212829690097</v>
      </c>
      <c r="I162">
        <v>-17.8911523660786</v>
      </c>
      <c r="J162">
        <v>-3.9652889199544799</v>
      </c>
      <c r="K162">
        <v>27591.735441973298</v>
      </c>
      <c r="L162">
        <v>26177.347004578802</v>
      </c>
      <c r="M162">
        <v>30.421822090837701</v>
      </c>
      <c r="N162">
        <v>1.2936230958843999</v>
      </c>
      <c r="O162">
        <v>9.8526165974503801</v>
      </c>
      <c r="P162">
        <v>22.639318181818101</v>
      </c>
      <c r="Q162">
        <v>1.0116613437895E-2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95</v>
      </c>
      <c r="E163">
        <v>56874.400368629998</v>
      </c>
      <c r="F163">
        <v>551.85</v>
      </c>
      <c r="G163">
        <v>138.97878508013599</v>
      </c>
      <c r="H163">
        <v>7.7931142733434102</v>
      </c>
      <c r="I163">
        <v>39.014905268714699</v>
      </c>
      <c r="J163">
        <v>-0.82008030380821795</v>
      </c>
      <c r="K163">
        <v>502.46700723583001</v>
      </c>
      <c r="L163">
        <v>398.02087704675102</v>
      </c>
      <c r="M163">
        <v>55.516541779085202</v>
      </c>
      <c r="N163">
        <v>0.78554080589986996</v>
      </c>
      <c r="O163">
        <v>14.813808100027099</v>
      </c>
      <c r="P163">
        <v>184.38546766297301</v>
      </c>
      <c r="Q163">
        <v>0.229606536946837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Row],[Ticker]],[1]!Table2[[Symbol]:[Industry]],2,FALSE),"-")</f>
        <v>-</v>
      </c>
      <c r="D164" t="s">
        <v>133</v>
      </c>
      <c r="E164">
        <v>56100.59848044</v>
      </c>
      <c r="F164">
        <v>681.3</v>
      </c>
      <c r="G164">
        <v>43.321421930028201</v>
      </c>
      <c r="H164">
        <v>-13.4762288554872</v>
      </c>
      <c r="I164">
        <v>2.79176774227777</v>
      </c>
      <c r="J164">
        <v>-7.7097076303319598</v>
      </c>
      <c r="K164">
        <v>743.73374684306805</v>
      </c>
      <c r="L164">
        <v>653.27528823084504</v>
      </c>
      <c r="M164">
        <v>36.660179970242702</v>
      </c>
      <c r="N164">
        <v>0.63517146031904004</v>
      </c>
      <c r="O164">
        <v>24.467928959342402</v>
      </c>
      <c r="P164">
        <v>71.159402085165098</v>
      </c>
      <c r="Q164">
        <v>0.175903952654864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Row],[Ticker]],[1]!Table2[[Symbol]:[Industry]],2,FALSE),"-")</f>
        <v>-</v>
      </c>
      <c r="D165" t="s">
        <v>411</v>
      </c>
      <c r="E165">
        <v>56055.003288559899</v>
      </c>
      <c r="F165">
        <v>373.7</v>
      </c>
      <c r="G165">
        <v>41.475934602897802</v>
      </c>
      <c r="H165">
        <v>8.45443878901653</v>
      </c>
      <c r="I165">
        <v>32.774660963345802</v>
      </c>
      <c r="J165">
        <v>2.0553250921949902</v>
      </c>
      <c r="K165">
        <v>339.97625439556901</v>
      </c>
      <c r="L165">
        <v>290.97944196301802</v>
      </c>
      <c r="M165">
        <v>69.495567218249406</v>
      </c>
      <c r="N165">
        <v>0.77447197425581304</v>
      </c>
      <c r="O165">
        <v>1.1372758897511399</v>
      </c>
      <c r="P165">
        <v>94.940010432968094</v>
      </c>
      <c r="Q165">
        <v>4.5772383931287998E-2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Row],[Ticker]],[1]!Table2[[Symbol]:[Industry]],2,FALSE),"-")</f>
        <v>-</v>
      </c>
      <c r="D166" t="s">
        <v>414</v>
      </c>
      <c r="E166">
        <v>55597.724483872997</v>
      </c>
      <c r="F166">
        <v>194.59</v>
      </c>
      <c r="G166">
        <v>19.574840831114201</v>
      </c>
      <c r="H166">
        <v>8.8003833334201005</v>
      </c>
      <c r="I166">
        <v>20.9671991759203</v>
      </c>
      <c r="J166">
        <v>-3.2217695739570802</v>
      </c>
      <c r="K166">
        <v>180.961502362451</v>
      </c>
      <c r="L166">
        <v>169.39876312347999</v>
      </c>
      <c r="M166">
        <v>59.559489525503103</v>
      </c>
      <c r="N166">
        <v>2.0857376668285701</v>
      </c>
      <c r="O166">
        <v>5.0619250732308796</v>
      </c>
      <c r="P166">
        <v>49.569561875480403</v>
      </c>
      <c r="Q166">
        <v>-8.1664290887600993E-2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Row],[Ticker]],[1]!Table2[[Symbol]:[Industry]],2,FALSE),"-")</f>
        <v>-</v>
      </c>
      <c r="D167" t="s">
        <v>183</v>
      </c>
      <c r="E167">
        <v>55410.80095936</v>
      </c>
      <c r="F167">
        <v>17070.099999999999</v>
      </c>
      <c r="G167">
        <v>-14.4320648721675</v>
      </c>
      <c r="H167">
        <v>1.3348633191252799</v>
      </c>
      <c r="I167">
        <v>-8.4666224488950803</v>
      </c>
      <c r="J167">
        <v>-0.60803629634237999</v>
      </c>
      <c r="K167">
        <v>16738.576748371699</v>
      </c>
      <c r="L167">
        <v>16423.696328906099</v>
      </c>
      <c r="M167">
        <v>53.189656760193202</v>
      </c>
      <c r="N167">
        <v>0.86234075351950701</v>
      </c>
      <c r="O167">
        <v>12.770282540817</v>
      </c>
      <c r="P167">
        <v>12.6326659210652</v>
      </c>
      <c r="Q167">
        <v>-1.3809594298983E-2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Row],[Ticker]],[1]!Table2[[Symbol]:[Industry]],2,FALSE),"-")</f>
        <v>-</v>
      </c>
      <c r="D168" t="s">
        <v>419</v>
      </c>
      <c r="E168">
        <v>55362.967653476</v>
      </c>
      <c r="F168">
        <v>212.59</v>
      </c>
      <c r="G168">
        <v>-8.92518536141535</v>
      </c>
      <c r="H168">
        <v>-6.1900712431817402</v>
      </c>
      <c r="I168">
        <v>5.2097813615961401</v>
      </c>
      <c r="J168">
        <v>2.6223488386492999</v>
      </c>
      <c r="K168">
        <v>221.01799626587501</v>
      </c>
      <c r="L168">
        <v>202.801919264578</v>
      </c>
      <c r="M168">
        <v>44.090364484216302</v>
      </c>
      <c r="N168">
        <v>0.93325245250077105</v>
      </c>
      <c r="O168">
        <v>16.139046991862202</v>
      </c>
      <c r="P168">
        <v>37.154838709677399</v>
      </c>
      <c r="Q168">
        <v>7.1350962448718996E-2</v>
      </c>
    </row>
    <row r="169" spans="1:17" x14ac:dyDescent="0.3">
      <c r="A169" t="s">
        <v>420</v>
      </c>
      <c r="B169" t="s">
        <v>421</v>
      </c>
      <c r="C169" t="str">
        <f>IFERROR(VLOOKUP(Table1[[#This Row],[Ticker]],[1]!Table2[[Symbol]:[Industry]],2,FALSE),"-")</f>
        <v>-</v>
      </c>
      <c r="D169" t="s">
        <v>101</v>
      </c>
      <c r="E169">
        <v>55233.271184625002</v>
      </c>
      <c r="F169">
        <v>140.55000000000001</v>
      </c>
      <c r="G169">
        <v>118.905223359693</v>
      </c>
      <c r="H169">
        <v>-9.3086131442621305</v>
      </c>
      <c r="I169">
        <v>12.3549846004833</v>
      </c>
      <c r="J169">
        <v>-0.85118169991620996</v>
      </c>
      <c r="K169">
        <v>139.99846777935599</v>
      </c>
      <c r="L169">
        <v>117.68429659750301</v>
      </c>
      <c r="M169">
        <v>44.862657311268002</v>
      </c>
      <c r="N169">
        <v>0.60583997117451904</v>
      </c>
      <c r="O169">
        <v>21.309142653859801</v>
      </c>
      <c r="P169">
        <v>156.478102189781</v>
      </c>
      <c r="Q169">
        <v>0.191649292816575</v>
      </c>
    </row>
    <row r="170" spans="1:17" x14ac:dyDescent="0.3">
      <c r="A170" t="s">
        <v>422</v>
      </c>
      <c r="B170" t="s">
        <v>423</v>
      </c>
      <c r="C170" t="str">
        <f>IFERROR(VLOOKUP(Table1[[#This Row],[Ticker]],[1]!Table2[[Symbol]:[Industry]],2,FALSE),"-")</f>
        <v>-</v>
      </c>
      <c r="D170" t="s">
        <v>400</v>
      </c>
      <c r="E170">
        <v>54991.974453349998</v>
      </c>
      <c r="F170">
        <v>2844.65</v>
      </c>
      <c r="G170">
        <v>-5.17570739962943</v>
      </c>
      <c r="H170">
        <v>-2.4111642707715002</v>
      </c>
      <c r="I170">
        <v>8.6990074552180996</v>
      </c>
      <c r="J170">
        <v>-5.9080609747526696</v>
      </c>
      <c r="K170">
        <v>3097.7596467745798</v>
      </c>
      <c r="L170">
        <v>2742.6603005039401</v>
      </c>
      <c r="M170">
        <v>20.3841725227261</v>
      </c>
      <c r="N170">
        <v>0.99101533513776696</v>
      </c>
      <c r="O170">
        <v>18.643769883816901</v>
      </c>
      <c r="P170">
        <v>29.667699881484101</v>
      </c>
      <c r="Q170">
        <v>9.955177861466E-3</v>
      </c>
    </row>
    <row r="171" spans="1:17" x14ac:dyDescent="0.3">
      <c r="A171" t="s">
        <v>424</v>
      </c>
      <c r="B171" t="s">
        <v>425</v>
      </c>
      <c r="C171" t="str">
        <f>IFERROR(VLOOKUP(Table1[[#This Row],[Ticker]],[1]!Table2[[Symbol]:[Industry]],2,FALSE),"-")</f>
        <v>-</v>
      </c>
      <c r="D171" t="s">
        <v>133</v>
      </c>
      <c r="E171">
        <v>54399.01805613</v>
      </c>
      <c r="F171">
        <v>131.69999999999999</v>
      </c>
      <c r="G171">
        <v>25.8883189756455</v>
      </c>
      <c r="H171">
        <v>-14.469179339761</v>
      </c>
      <c r="I171">
        <v>-5.3426569854127699</v>
      </c>
      <c r="J171">
        <v>-9.6944507687891193</v>
      </c>
      <c r="K171">
        <v>146.767123275898</v>
      </c>
      <c r="L171">
        <v>133.71295213983601</v>
      </c>
      <c r="M171">
        <v>34.067778071594503</v>
      </c>
      <c r="N171">
        <v>0.98232612196199198</v>
      </c>
      <c r="O171">
        <v>33.143507972665098</v>
      </c>
      <c r="P171">
        <v>61.002444987775</v>
      </c>
      <c r="Q171">
        <v>-1.7277046411211E-2</v>
      </c>
    </row>
    <row r="172" spans="1:17" x14ac:dyDescent="0.3">
      <c r="A172" t="s">
        <v>426</v>
      </c>
      <c r="B172" t="s">
        <v>427</v>
      </c>
      <c r="C172" t="str">
        <f>IFERROR(VLOOKUP(Table1[[#This Row],[Ticker]],[1]!Table2[[Symbol]:[Industry]],2,FALSE),"-")</f>
        <v>-</v>
      </c>
      <c r="D172" t="s">
        <v>27</v>
      </c>
      <c r="E172">
        <v>53772.375</v>
      </c>
      <c r="F172">
        <v>1886.75</v>
      </c>
      <c r="G172">
        <v>-14.6995388372295</v>
      </c>
      <c r="H172">
        <v>1.3697203861194001</v>
      </c>
      <c r="I172">
        <v>-3.2507467014079898</v>
      </c>
      <c r="J172">
        <v>-1.9658888339480001</v>
      </c>
      <c r="K172">
        <v>1860.6277148753099</v>
      </c>
      <c r="L172">
        <v>1793.0113603259399</v>
      </c>
      <c r="M172">
        <v>51.287915124614102</v>
      </c>
      <c r="N172">
        <v>1.31632309385343</v>
      </c>
      <c r="O172">
        <v>10.488936001060001</v>
      </c>
      <c r="P172">
        <v>22.246339251004201</v>
      </c>
      <c r="Q172">
        <v>8.0239934358989993E-3</v>
      </c>
    </row>
    <row r="173" spans="1:17" x14ac:dyDescent="0.3">
      <c r="A173" t="s">
        <v>428</v>
      </c>
      <c r="B173" t="s">
        <v>429</v>
      </c>
      <c r="C173" t="str">
        <f>IFERROR(VLOOKUP(Table1[[#This Row],[Ticker]],[1]!Table2[[Symbol]:[Industry]],2,FALSE),"-")</f>
        <v>-</v>
      </c>
      <c r="D173" t="s">
        <v>34</v>
      </c>
      <c r="E173">
        <v>53712.375483067997</v>
      </c>
      <c r="F173">
        <v>117.98</v>
      </c>
      <c r="G173">
        <v>6.2101213350858302</v>
      </c>
      <c r="H173">
        <v>-1.8827712479862599</v>
      </c>
      <c r="I173">
        <v>-20.8206697759537</v>
      </c>
      <c r="J173">
        <v>-4.5826032404836701</v>
      </c>
      <c r="K173">
        <v>123.43914653021901</v>
      </c>
      <c r="L173">
        <v>121.204119527084</v>
      </c>
      <c r="M173">
        <v>32.036714457301898</v>
      </c>
      <c r="N173">
        <v>0.77665022809426498</v>
      </c>
      <c r="O173">
        <v>33.878623495507597</v>
      </c>
      <c r="P173">
        <v>38.636897767332499</v>
      </c>
      <c r="Q173">
        <v>5.9014280400260001E-2</v>
      </c>
    </row>
    <row r="174" spans="1:17" x14ac:dyDescent="0.3">
      <c r="A174" t="s">
        <v>430</v>
      </c>
      <c r="B174" t="s">
        <v>431</v>
      </c>
      <c r="C174" t="str">
        <f>IFERROR(VLOOKUP(Table1[[#This Row],[Ticker]],[1]!Table2[[Symbol]:[Industry]],2,FALSE),"-")</f>
        <v>-</v>
      </c>
      <c r="D174" t="s">
        <v>24</v>
      </c>
      <c r="E174">
        <v>53690.43715002</v>
      </c>
      <c r="F174">
        <v>71.790000000000006</v>
      </c>
      <c r="G174">
        <v>-43.876465896190503</v>
      </c>
      <c r="H174">
        <v>-6.7285194411737796</v>
      </c>
      <c r="I174">
        <v>-21.989959953998799</v>
      </c>
      <c r="J174">
        <v>-1.3757889591041601</v>
      </c>
      <c r="K174">
        <v>76.852632164036606</v>
      </c>
      <c r="L174">
        <v>79.267598167605698</v>
      </c>
      <c r="M174">
        <v>30.772994838184498</v>
      </c>
      <c r="N174">
        <v>0.89761786781539399</v>
      </c>
      <c r="O174">
        <v>40.2702326229279</v>
      </c>
      <c r="P174">
        <v>1.3983050847457601</v>
      </c>
      <c r="Q174">
        <v>5.4817254849371E-2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Row],[Ticker]],[1]!Table2[[Symbol]:[Industry]],2,FALSE),"-")</f>
        <v>-</v>
      </c>
      <c r="D175" t="s">
        <v>349</v>
      </c>
      <c r="E175">
        <v>52364.164528699999</v>
      </c>
      <c r="F175">
        <v>1428.85</v>
      </c>
      <c r="G175">
        <v>47.7928153378449</v>
      </c>
      <c r="H175">
        <v>-5.4839425987245898</v>
      </c>
      <c r="I175">
        <v>20.239118739196201</v>
      </c>
      <c r="J175">
        <v>-4.3401739078479604</v>
      </c>
      <c r="K175">
        <v>1451.42430240065</v>
      </c>
      <c r="L175">
        <v>1229.15175351373</v>
      </c>
      <c r="M175">
        <v>69.411916417470906</v>
      </c>
      <c r="N175">
        <v>0.82464330844509204</v>
      </c>
      <c r="O175">
        <v>9.1787101515204501</v>
      </c>
      <c r="P175">
        <v>79.910601863510394</v>
      </c>
      <c r="Q175">
        <v>2.3566358841258E-2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Row],[Ticker]],[1]!Table2[[Symbol]:[Industry]],2,FALSE),"-")</f>
        <v>-</v>
      </c>
      <c r="D176" t="s">
        <v>436</v>
      </c>
      <c r="E176">
        <v>52057.228074109997</v>
      </c>
      <c r="F176">
        <v>1937.9</v>
      </c>
      <c r="G176">
        <v>-27.908360344738401</v>
      </c>
      <c r="H176">
        <v>-12.4957059496755</v>
      </c>
      <c r="I176">
        <v>-12.6596938176039</v>
      </c>
      <c r="J176">
        <v>-4.8543648785641098</v>
      </c>
      <c r="K176">
        <v>2190.15302369542</v>
      </c>
      <c r="L176">
        <v>2058.59956988468</v>
      </c>
      <c r="M176">
        <v>13.419210148588499</v>
      </c>
      <c r="N176">
        <v>0.79893259124763105</v>
      </c>
      <c r="O176">
        <v>26.631921151762199</v>
      </c>
      <c r="P176">
        <v>11.3735632183908</v>
      </c>
      <c r="Q176">
        <v>5.3814712710590004E-3</v>
      </c>
    </row>
    <row r="177" spans="1:17" x14ac:dyDescent="0.3">
      <c r="A177" t="s">
        <v>437</v>
      </c>
      <c r="B177" t="s">
        <v>438</v>
      </c>
      <c r="C177" t="str">
        <f>IFERROR(VLOOKUP(Table1[[#This Row],[Ticker]],[1]!Table2[[Symbol]:[Industry]],2,FALSE),"-")</f>
        <v>-</v>
      </c>
      <c r="D177" t="s">
        <v>34</v>
      </c>
      <c r="E177">
        <v>51321.713921984003</v>
      </c>
      <c r="F177">
        <v>59.12</v>
      </c>
      <c r="G177">
        <v>51.954172386483101</v>
      </c>
      <c r="H177">
        <v>-5.3778052101219398</v>
      </c>
      <c r="I177">
        <v>-14.0183864204987</v>
      </c>
      <c r="J177">
        <v>-3.1808335144540401</v>
      </c>
      <c r="K177">
        <v>62.593800119420997</v>
      </c>
      <c r="L177">
        <v>57.280736749304197</v>
      </c>
      <c r="M177">
        <v>29.641103215635098</v>
      </c>
      <c r="N177">
        <v>0.52444230032638095</v>
      </c>
      <c r="O177">
        <v>30.074424898511499</v>
      </c>
      <c r="P177">
        <v>82.751159196290502</v>
      </c>
      <c r="Q177">
        <v>0.112319059099685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-</v>
      </c>
      <c r="D178" t="s">
        <v>293</v>
      </c>
      <c r="E178">
        <v>51317.689742279901</v>
      </c>
      <c r="F178">
        <v>4849.1000000000004</v>
      </c>
      <c r="G178">
        <v>-11.2341428783052</v>
      </c>
      <c r="H178">
        <v>-1.85782968778608</v>
      </c>
      <c r="I178">
        <v>-25.5983248065303</v>
      </c>
      <c r="J178">
        <v>-3.0180577618004398</v>
      </c>
      <c r="K178">
        <v>4968.2164722316602</v>
      </c>
      <c r="L178">
        <v>4880.4038749377796</v>
      </c>
      <c r="M178">
        <v>30.2504585627449</v>
      </c>
      <c r="N178">
        <v>0.57818080806290295</v>
      </c>
      <c r="O178">
        <v>21.122476335814898</v>
      </c>
      <c r="P178">
        <v>17.9542690342982</v>
      </c>
      <c r="Q178">
        <v>-1.6259236165940001E-3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21</v>
      </c>
      <c r="E179">
        <v>51109.126099269997</v>
      </c>
      <c r="F179">
        <v>2702.9</v>
      </c>
      <c r="G179">
        <v>-11.1527603459636</v>
      </c>
      <c r="H179">
        <v>3.90934670631751</v>
      </c>
      <c r="I179">
        <v>-8.7161753956121899</v>
      </c>
      <c r="J179">
        <v>0.48957423091333102</v>
      </c>
      <c r="K179">
        <v>2645.5827230606801</v>
      </c>
      <c r="L179">
        <v>2479.8648413412402</v>
      </c>
      <c r="M179">
        <v>44.159086864002298</v>
      </c>
      <c r="N179">
        <v>0.48970782642044902</v>
      </c>
      <c r="O179">
        <v>13.986828961485701</v>
      </c>
      <c r="P179">
        <v>30.631675607752101</v>
      </c>
      <c r="Q179">
        <v>-4.8117323401059002E-2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Row],[Ticker]],[1]!Table2[[Symbol]:[Industry]],2,FALSE),"-")</f>
        <v>-</v>
      </c>
      <c r="D180" t="s">
        <v>377</v>
      </c>
      <c r="E180">
        <v>51067.872901495</v>
      </c>
      <c r="F180">
        <v>1734.05</v>
      </c>
      <c r="G180">
        <v>37.757054553806903</v>
      </c>
      <c r="H180">
        <v>6.3870107440133603</v>
      </c>
      <c r="I180">
        <v>47.941153897732597</v>
      </c>
      <c r="J180">
        <v>3.9906645590798999</v>
      </c>
      <c r="K180">
        <v>1548.2149827155499</v>
      </c>
      <c r="L180">
        <v>1301.4381697507199</v>
      </c>
      <c r="M180">
        <v>77.724663165156301</v>
      </c>
      <c r="N180">
        <v>1.23499374357141</v>
      </c>
      <c r="O180">
        <v>1.7502378824140099</v>
      </c>
      <c r="P180">
        <v>70.163387468720799</v>
      </c>
      <c r="Q180">
        <v>9.2702151417941997E-2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Row],[Ticker]],[1]!Table2[[Symbol]:[Industry]],2,FALSE),"-")</f>
        <v>-</v>
      </c>
      <c r="D181" t="s">
        <v>267</v>
      </c>
      <c r="E181">
        <v>50821.31368929</v>
      </c>
      <c r="F181">
        <v>1922.1</v>
      </c>
      <c r="G181">
        <v>-0.43251907059508399</v>
      </c>
      <c r="H181">
        <v>-5.7905516850241998</v>
      </c>
      <c r="I181">
        <v>-1.3304075418116501</v>
      </c>
      <c r="J181">
        <v>-2.20627129000174</v>
      </c>
      <c r="K181">
        <v>1997.4448534697101</v>
      </c>
      <c r="L181">
        <v>1852.4122704864301</v>
      </c>
      <c r="M181">
        <v>28.653078310148501</v>
      </c>
      <c r="N181">
        <v>1.20811776514957</v>
      </c>
      <c r="O181">
        <v>13.5450809010977</v>
      </c>
      <c r="P181">
        <v>28.814127266025501</v>
      </c>
      <c r="Q181">
        <v>-1.493695952181E-3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24</v>
      </c>
      <c r="E182">
        <v>49287.689067708001</v>
      </c>
      <c r="F182">
        <v>201.24</v>
      </c>
      <c r="G182">
        <v>25.991078745333802</v>
      </c>
      <c r="H182">
        <v>1.6920874306907601</v>
      </c>
      <c r="I182">
        <v>24.590785275314399</v>
      </c>
      <c r="J182">
        <v>1.1248219876564101</v>
      </c>
      <c r="K182">
        <v>186.17975742750599</v>
      </c>
      <c r="L182">
        <v>163.956778306427</v>
      </c>
      <c r="M182">
        <v>64.380015713122205</v>
      </c>
      <c r="N182">
        <v>0.76698390022124396</v>
      </c>
      <c r="O182">
        <v>1.9429536871397199</v>
      </c>
      <c r="P182">
        <v>54.2068965517241</v>
      </c>
      <c r="Q182">
        <v>0.120755835412309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92</v>
      </c>
      <c r="E183">
        <v>49264.167187500003</v>
      </c>
      <c r="F183">
        <v>1343.95</v>
      </c>
      <c r="G183">
        <v>113.915596996593</v>
      </c>
      <c r="H183">
        <v>-13.5623266700463</v>
      </c>
      <c r="I183">
        <v>53.691399993047497</v>
      </c>
      <c r="J183">
        <v>3.7780239402214102</v>
      </c>
      <c r="K183">
        <v>1436.79448021547</v>
      </c>
      <c r="L183">
        <v>1095.2076532834301</v>
      </c>
      <c r="M183">
        <v>33.327015787064802</v>
      </c>
      <c r="N183">
        <v>0.46663555427976</v>
      </c>
      <c r="O183">
        <v>33.539194166449597</v>
      </c>
      <c r="P183">
        <v>198.655555555555</v>
      </c>
      <c r="Q183">
        <v>0.20177630767462701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54</v>
      </c>
      <c r="E184">
        <v>48962.578976850004</v>
      </c>
      <c r="F184">
        <v>2875.05</v>
      </c>
      <c r="G184">
        <v>77.852195391092806</v>
      </c>
      <c r="H184">
        <v>13.6017755540613</v>
      </c>
      <c r="I184">
        <v>10.2236097860916</v>
      </c>
      <c r="J184">
        <v>3.7174717682624001</v>
      </c>
      <c r="K184">
        <v>2601.6672649215302</v>
      </c>
      <c r="L184">
        <v>2188.99579262221</v>
      </c>
      <c r="M184">
        <v>76.534854367287707</v>
      </c>
      <c r="N184">
        <v>0.75703267067797197</v>
      </c>
      <c r="O184">
        <v>2.25909114624092</v>
      </c>
      <c r="P184">
        <v>107.57734377820201</v>
      </c>
      <c r="Q184">
        <v>6.1756499542341997E-2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21</v>
      </c>
      <c r="E185">
        <v>48937.309897904997</v>
      </c>
      <c r="F185">
        <v>1803.45</v>
      </c>
      <c r="G185">
        <v>34.704990854800002</v>
      </c>
      <c r="H185">
        <v>2.5607459706212699</v>
      </c>
      <c r="I185">
        <v>-7.0454918537930196</v>
      </c>
      <c r="J185">
        <v>-1.29376075768657</v>
      </c>
      <c r="K185">
        <v>1696.4409839426</v>
      </c>
      <c r="L185">
        <v>1499.38628352101</v>
      </c>
      <c r="M185">
        <v>56.475592751432899</v>
      </c>
      <c r="N185">
        <v>0.76541012828172905</v>
      </c>
      <c r="O185">
        <v>6.9450220410879098</v>
      </c>
      <c r="P185">
        <v>73.742774566473997</v>
      </c>
      <c r="Q185">
        <v>0.182498322395724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161</v>
      </c>
      <c r="E186">
        <v>48801.651128999998</v>
      </c>
      <c r="F186">
        <v>11514.8</v>
      </c>
      <c r="G186">
        <v>142.57788164509699</v>
      </c>
      <c r="H186">
        <v>-13.4791147542425</v>
      </c>
      <c r="I186">
        <v>79.011130942987805</v>
      </c>
      <c r="J186">
        <v>-5.7975623147219002</v>
      </c>
      <c r="K186">
        <v>11413.1581877145</v>
      </c>
      <c r="L186">
        <v>8570.0854494849409</v>
      </c>
      <c r="M186">
        <v>50.098531666146002</v>
      </c>
      <c r="N186">
        <v>0.49862303177857398</v>
      </c>
      <c r="O186">
        <v>24.9001285302393</v>
      </c>
      <c r="P186">
        <v>195.562001078056</v>
      </c>
      <c r="Q186">
        <v>0.174572738280731</v>
      </c>
    </row>
    <row r="187" spans="1:17" hidden="1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104</v>
      </c>
      <c r="E187">
        <v>48272.122261440003</v>
      </c>
      <c r="F187">
        <v>109.44</v>
      </c>
      <c r="G187">
        <v>-5.3171919313578702</v>
      </c>
      <c r="H187">
        <v>49.652817581874402</v>
      </c>
      <c r="I187">
        <v>7.3661006520617596</v>
      </c>
      <c r="J187">
        <v>47.808247494611301</v>
      </c>
      <c r="M187">
        <v>100</v>
      </c>
      <c r="O187">
        <v>0</v>
      </c>
      <c r="P187">
        <v>43.999999999999901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124</v>
      </c>
      <c r="E188">
        <v>47971.137310550002</v>
      </c>
      <c r="F188">
        <v>369.1</v>
      </c>
      <c r="G188">
        <v>-27.100055156477602</v>
      </c>
      <c r="H188">
        <v>13.9459487796316</v>
      </c>
      <c r="I188">
        <v>-3.5617953290256801</v>
      </c>
      <c r="J188">
        <v>3.1653334184117399</v>
      </c>
      <c r="K188">
        <v>347.59199228479901</v>
      </c>
      <c r="L188">
        <v>355.93572875312702</v>
      </c>
      <c r="M188">
        <v>54.305461628231498</v>
      </c>
      <c r="N188">
        <v>3.5185812521092301</v>
      </c>
      <c r="O188">
        <v>11.2164725006773</v>
      </c>
      <c r="P188">
        <v>29.146256123162999</v>
      </c>
      <c r="Q188">
        <v>3.6014589452540002E-3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260</v>
      </c>
      <c r="E189">
        <v>47943.040236300003</v>
      </c>
      <c r="F189">
        <v>4356.3999999999996</v>
      </c>
      <c r="G189">
        <v>44.619029324322597</v>
      </c>
      <c r="H189">
        <v>-17.632440032836602</v>
      </c>
      <c r="I189">
        <v>18.9177909481466</v>
      </c>
      <c r="J189">
        <v>-12.0185467128602</v>
      </c>
      <c r="K189">
        <v>4948.9685552668197</v>
      </c>
      <c r="L189">
        <v>4180.9389802346504</v>
      </c>
      <c r="M189">
        <v>14.1795569765934</v>
      </c>
      <c r="N189">
        <v>0.39407067370744198</v>
      </c>
      <c r="O189">
        <v>34.054494536773497</v>
      </c>
      <c r="P189">
        <v>74.238576142385696</v>
      </c>
      <c r="Q189">
        <v>0.124010053679783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465</v>
      </c>
      <c r="E190">
        <v>45531.563671620002</v>
      </c>
      <c r="F190">
        <v>40821.300000000003</v>
      </c>
      <c r="G190">
        <v>-25.776231350224901</v>
      </c>
      <c r="H190">
        <v>2.63417467106499</v>
      </c>
      <c r="I190">
        <v>0.37624964795898702</v>
      </c>
      <c r="J190">
        <v>-6.2491854076275697</v>
      </c>
      <c r="K190">
        <v>39776.010138920799</v>
      </c>
      <c r="L190">
        <v>38126.885890453399</v>
      </c>
      <c r="M190">
        <v>46.462585944949801</v>
      </c>
      <c r="N190">
        <v>0.98435165185794904</v>
      </c>
      <c r="O190">
        <v>5.1460879491833804</v>
      </c>
      <c r="P190">
        <v>23.438882009552401</v>
      </c>
      <c r="Q190">
        <v>-1.0167699971264E-2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Row],[Ticker]],[1]!Table2[[Symbol]:[Industry]],2,FALSE),"-")</f>
        <v>-</v>
      </c>
      <c r="D191" t="s">
        <v>260</v>
      </c>
      <c r="E191">
        <v>45399.695293949997</v>
      </c>
      <c r="F191">
        <v>4813.3500000000004</v>
      </c>
      <c r="G191">
        <v>7.4905226618049499</v>
      </c>
      <c r="H191">
        <v>10.7127047118492</v>
      </c>
      <c r="I191">
        <v>9.7622253532772607</v>
      </c>
      <c r="J191">
        <v>5.2537475163377296</v>
      </c>
      <c r="K191">
        <v>4273.26703601178</v>
      </c>
      <c r="L191">
        <v>3878.35496443683</v>
      </c>
      <c r="M191">
        <v>74.399878651963405</v>
      </c>
      <c r="N191">
        <v>1.0770830172206201</v>
      </c>
      <c r="O191">
        <v>2.83794031184101</v>
      </c>
      <c r="P191">
        <v>44.110118112004301</v>
      </c>
      <c r="Q191">
        <v>0.100217172521382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57</v>
      </c>
      <c r="E192">
        <v>45320.904408374998</v>
      </c>
      <c r="F192">
        <v>609.75</v>
      </c>
      <c r="G192">
        <v>-39.023673674918498</v>
      </c>
      <c r="H192">
        <v>-1.24012463969199</v>
      </c>
      <c r="I192">
        <v>-10.1032116062197</v>
      </c>
      <c r="J192">
        <v>-1.88574943135676</v>
      </c>
      <c r="K192">
        <v>642.98968786201397</v>
      </c>
      <c r="L192">
        <v>654.83239991277401</v>
      </c>
      <c r="M192">
        <v>22.189616027557701</v>
      </c>
      <c r="N192">
        <v>0.72353143738654402</v>
      </c>
      <c r="O192">
        <v>33.398933989339803</v>
      </c>
      <c r="P192">
        <v>10.122810186021299</v>
      </c>
      <c r="Q192">
        <v>-4.3979874930640997E-2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136</v>
      </c>
      <c r="E193">
        <v>45098.265819405002</v>
      </c>
      <c r="F193">
        <v>51007.35</v>
      </c>
      <c r="G193">
        <v>-1.26830912242034</v>
      </c>
      <c r="H193">
        <v>-8.6425319715594604</v>
      </c>
      <c r="I193">
        <v>22.2251932075906</v>
      </c>
      <c r="J193">
        <v>-4.02133641792466</v>
      </c>
      <c r="K193">
        <v>53198.275400748404</v>
      </c>
      <c r="L193">
        <v>46422.033733940298</v>
      </c>
      <c r="M193">
        <v>27.353168120704499</v>
      </c>
      <c r="N193">
        <v>0.70013352234798198</v>
      </c>
      <c r="O193">
        <v>17.6183432387685</v>
      </c>
      <c r="P193">
        <v>45.828199109718398</v>
      </c>
      <c r="Q193">
        <v>-1.940144898508E-3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78</v>
      </c>
      <c r="E194">
        <v>43446.461167679998</v>
      </c>
      <c r="F194">
        <v>2313.6</v>
      </c>
      <c r="G194">
        <v>-4.2084945722351899</v>
      </c>
      <c r="H194">
        <v>-11.632208311481</v>
      </c>
      <c r="I194">
        <v>-24.8762040495142</v>
      </c>
      <c r="J194">
        <v>-3.4764836834524599</v>
      </c>
      <c r="K194">
        <v>2546.1036283194599</v>
      </c>
      <c r="L194">
        <v>2420.7916250426701</v>
      </c>
      <c r="M194">
        <v>20.371510492120699</v>
      </c>
      <c r="N194">
        <v>1.12889816775893</v>
      </c>
      <c r="O194">
        <v>22.925311203319499</v>
      </c>
      <c r="P194">
        <v>28.3194675540765</v>
      </c>
      <c r="Q194">
        <v>-4.0748085640308997E-2</v>
      </c>
    </row>
    <row r="195" spans="1:17" hidden="1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161</v>
      </c>
      <c r="E195">
        <v>43321.793489324999</v>
      </c>
      <c r="F195">
        <v>1766.45</v>
      </c>
      <c r="G195">
        <v>409.48450349704001</v>
      </c>
      <c r="H195">
        <v>4.5966692937688904</v>
      </c>
      <c r="I195">
        <v>107.484480714367</v>
      </c>
      <c r="J195">
        <v>4.7345855974200202</v>
      </c>
      <c r="K195">
        <v>1534.5434392790301</v>
      </c>
      <c r="L195">
        <v>1057.42859579276</v>
      </c>
      <c r="M195">
        <v>53.023356369953</v>
      </c>
      <c r="N195">
        <v>1.3658773976505001</v>
      </c>
      <c r="O195">
        <v>2.5956013473350499</v>
      </c>
      <c r="P195">
        <v>479.16393442622899</v>
      </c>
      <c r="Q195">
        <v>0.23248204325382699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34</v>
      </c>
      <c r="E196">
        <v>43281.355681567999</v>
      </c>
      <c r="F196">
        <v>61.12</v>
      </c>
      <c r="G196">
        <v>32.005845391679401</v>
      </c>
      <c r="H196">
        <v>-2.0082996952250398</v>
      </c>
      <c r="I196">
        <v>-2.10948705137403</v>
      </c>
      <c r="J196">
        <v>-3.4377933186822398</v>
      </c>
      <c r="K196">
        <v>64.913472977248105</v>
      </c>
      <c r="L196">
        <v>58.038754516845799</v>
      </c>
      <c r="M196">
        <v>28.484830916788699</v>
      </c>
      <c r="N196">
        <v>0.62390701120751901</v>
      </c>
      <c r="O196">
        <v>20.255235602094199</v>
      </c>
      <c r="P196">
        <v>68.839779005524804</v>
      </c>
      <c r="Q196">
        <v>0.13935075042085601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57</v>
      </c>
      <c r="E197">
        <v>42880.940805625003</v>
      </c>
      <c r="F197">
        <v>3809.3</v>
      </c>
      <c r="G197">
        <v>21.3607696019202</v>
      </c>
      <c r="H197">
        <v>-14.0969994456786</v>
      </c>
      <c r="I197">
        <v>-9.4721276725377503</v>
      </c>
      <c r="J197">
        <v>-9.8612404444491801</v>
      </c>
      <c r="K197">
        <v>4352.0041227490901</v>
      </c>
      <c r="L197">
        <v>4009.5942698396502</v>
      </c>
      <c r="M197">
        <v>34.248290508763098</v>
      </c>
      <c r="N197">
        <v>0.36703265445530803</v>
      </c>
      <c r="O197">
        <v>31.205208305987899</v>
      </c>
      <c r="P197">
        <v>52.793710641370197</v>
      </c>
      <c r="Q197">
        <v>3.1215351468465002E-2</v>
      </c>
    </row>
    <row r="198" spans="1:17" x14ac:dyDescent="0.3">
      <c r="A198" t="s">
        <v>480</v>
      </c>
      <c r="B198" t="s">
        <v>481</v>
      </c>
      <c r="C198" t="str">
        <f>IFERROR(VLOOKUP(Table1[[#This Row],[Ticker]],[1]!Table2[[Symbol]:[Industry]],2,FALSE),"-")</f>
        <v>-</v>
      </c>
      <c r="D198" t="s">
        <v>482</v>
      </c>
      <c r="E198">
        <v>42826.30184154</v>
      </c>
      <c r="F198">
        <v>651.35</v>
      </c>
      <c r="G198">
        <v>7.3136368204238398</v>
      </c>
      <c r="H198">
        <v>3.1933604365709201</v>
      </c>
      <c r="I198">
        <v>24.405865011413699</v>
      </c>
      <c r="J198">
        <v>-1.1027101186888999</v>
      </c>
      <c r="K198">
        <v>564.74156857583898</v>
      </c>
      <c r="L198">
        <v>521.30718016397395</v>
      </c>
      <c r="M198">
        <v>76.770812764805697</v>
      </c>
      <c r="N198">
        <v>1.1852051645529</v>
      </c>
      <c r="O198">
        <v>0.71390189606201904</v>
      </c>
      <c r="P198">
        <v>54.696591853698997</v>
      </c>
      <c r="Q198">
        <v>-9.0221922184281003E-2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Row],[Ticker]],[1]!Table2[[Symbol]:[Industry]],2,FALSE),"-")</f>
        <v>-</v>
      </c>
      <c r="D199" t="s">
        <v>171</v>
      </c>
      <c r="E199">
        <v>42604.464836250001</v>
      </c>
      <c r="F199">
        <v>618.9</v>
      </c>
      <c r="G199">
        <v>10.198463860190101</v>
      </c>
      <c r="H199">
        <v>-4.8531324418709803</v>
      </c>
      <c r="I199">
        <v>-2.2047798903595002</v>
      </c>
      <c r="J199">
        <v>-7.3297308327688002</v>
      </c>
      <c r="K199">
        <v>623.88726596117203</v>
      </c>
      <c r="L199">
        <v>560.89788276414401</v>
      </c>
      <c r="M199">
        <v>34.6091093724269</v>
      </c>
      <c r="N199">
        <v>1.03645559607875</v>
      </c>
      <c r="O199">
        <v>11.051866214251</v>
      </c>
      <c r="P199">
        <v>55.874574990555303</v>
      </c>
      <c r="Q199">
        <v>-6.7757889051709999E-2</v>
      </c>
    </row>
    <row r="200" spans="1:17" x14ac:dyDescent="0.3">
      <c r="A200" t="s">
        <v>485</v>
      </c>
      <c r="B200" t="s">
        <v>486</v>
      </c>
      <c r="C200" t="str">
        <f>IFERROR(VLOOKUP(Table1[[#This Row],[Ticker]],[1]!Table2[[Symbol]:[Industry]],2,FALSE),"-")</f>
        <v>-</v>
      </c>
      <c r="D200" t="s">
        <v>293</v>
      </c>
      <c r="E200">
        <v>42562.210153599997</v>
      </c>
      <c r="F200">
        <v>6834.4</v>
      </c>
      <c r="G200">
        <v>-28.6967309116291</v>
      </c>
      <c r="H200">
        <v>-0.57727876700990699</v>
      </c>
      <c r="I200">
        <v>-21.4915527765782</v>
      </c>
      <c r="J200">
        <v>-0.55773208953396303</v>
      </c>
      <c r="K200">
        <v>7023.9050567890599</v>
      </c>
      <c r="L200">
        <v>7368.6229225282004</v>
      </c>
      <c r="M200">
        <v>44.427626158091599</v>
      </c>
      <c r="N200">
        <v>0.55514545026753603</v>
      </c>
      <c r="O200">
        <v>34.613133559639401</v>
      </c>
      <c r="P200">
        <v>6.6009483404043001</v>
      </c>
      <c r="Q200">
        <v>1.9665153096707001E-2</v>
      </c>
    </row>
    <row r="201" spans="1:17" x14ac:dyDescent="0.3">
      <c r="A201" t="s">
        <v>487</v>
      </c>
      <c r="B201" t="s">
        <v>488</v>
      </c>
      <c r="C201" t="str">
        <f>IFERROR(VLOOKUP(Table1[[#This Row],[Ticker]],[1]!Table2[[Symbol]:[Industry]],2,FALSE),"-")</f>
        <v>-</v>
      </c>
      <c r="D201" t="s">
        <v>489</v>
      </c>
      <c r="E201">
        <v>42490.32325555</v>
      </c>
      <c r="F201">
        <v>37718.65</v>
      </c>
      <c r="G201">
        <v>6.1967191610799901</v>
      </c>
      <c r="H201">
        <v>-4.3129416467030799</v>
      </c>
      <c r="I201">
        <v>6.0056289707140396</v>
      </c>
      <c r="J201">
        <v>-5.33440244450275</v>
      </c>
      <c r="K201">
        <v>37044.714579187203</v>
      </c>
      <c r="L201">
        <v>33170.450815965502</v>
      </c>
      <c r="M201">
        <v>42.391748062096298</v>
      </c>
      <c r="N201">
        <v>0.66704255714503702</v>
      </c>
      <c r="O201">
        <v>8.3190941351294292</v>
      </c>
      <c r="P201">
        <v>32.718450530523299</v>
      </c>
      <c r="Q201">
        <v>4.5089127559769002E-2</v>
      </c>
    </row>
    <row r="202" spans="1:17" x14ac:dyDescent="0.3">
      <c r="A202" t="s">
        <v>490</v>
      </c>
      <c r="B202" t="s">
        <v>491</v>
      </c>
      <c r="C202" t="str">
        <f>IFERROR(VLOOKUP(Table1[[#This Row],[Ticker]],[1]!Table2[[Symbol]:[Industry]],2,FALSE),"-")</f>
        <v>-</v>
      </c>
      <c r="D202" t="s">
        <v>492</v>
      </c>
      <c r="E202">
        <v>42423.5</v>
      </c>
      <c r="F202">
        <v>499.1</v>
      </c>
      <c r="G202">
        <v>63.235887025952302</v>
      </c>
      <c r="H202">
        <v>-11.717954291829701</v>
      </c>
      <c r="I202">
        <v>39.438008025614501</v>
      </c>
      <c r="J202">
        <v>-2.07568195656612</v>
      </c>
      <c r="K202">
        <v>519.26542575537201</v>
      </c>
      <c r="L202">
        <v>416.44307451185398</v>
      </c>
      <c r="M202">
        <v>39.827600652429801</v>
      </c>
      <c r="N202">
        <v>0.73511044576818796</v>
      </c>
      <c r="O202">
        <v>24.293728711680998</v>
      </c>
      <c r="P202">
        <v>106.495655771617</v>
      </c>
      <c r="Q202">
        <v>0.14766222547192101</v>
      </c>
    </row>
    <row r="203" spans="1:17" x14ac:dyDescent="0.3">
      <c r="A203" t="s">
        <v>493</v>
      </c>
      <c r="B203" t="s">
        <v>494</v>
      </c>
      <c r="C203" t="str">
        <f>IFERROR(VLOOKUP(Table1[[#This Row],[Ticker]],[1]!Table2[[Symbol]:[Industry]],2,FALSE),"-")</f>
        <v>-</v>
      </c>
      <c r="D203" t="s">
        <v>377</v>
      </c>
      <c r="E203">
        <v>42416.837792909901</v>
      </c>
      <c r="F203">
        <v>565.1</v>
      </c>
      <c r="G203">
        <v>-29.586207686058799</v>
      </c>
      <c r="H203">
        <v>-0.49879846163715003</v>
      </c>
      <c r="I203">
        <v>10.642714962707499</v>
      </c>
      <c r="J203">
        <v>2.5880033048523399</v>
      </c>
      <c r="K203">
        <v>545.312117029516</v>
      </c>
      <c r="L203">
        <v>548.63664216258599</v>
      </c>
      <c r="M203">
        <v>62.845085125852698</v>
      </c>
      <c r="N203">
        <v>0.96074826331194696</v>
      </c>
      <c r="O203">
        <v>13.086179437267701</v>
      </c>
      <c r="P203">
        <v>26.1947297900848</v>
      </c>
      <c r="Q203">
        <v>-0.115474846970041</v>
      </c>
    </row>
    <row r="204" spans="1:17" x14ac:dyDescent="0.3">
      <c r="A204" t="s">
        <v>495</v>
      </c>
      <c r="B204" t="s">
        <v>496</v>
      </c>
      <c r="C204" t="str">
        <f>IFERROR(VLOOKUP(Table1[[#This Row],[Ticker]],[1]!Table2[[Symbol]:[Industry]],2,FALSE),"-")</f>
        <v>-</v>
      </c>
      <c r="D204" t="s">
        <v>54</v>
      </c>
      <c r="E204">
        <v>42398.770439</v>
      </c>
      <c r="F204">
        <v>1472.95</v>
      </c>
      <c r="G204">
        <v>59.344000320883097</v>
      </c>
      <c r="H204">
        <v>6.6902082957357702</v>
      </c>
      <c r="I204">
        <v>64.5311235050807</v>
      </c>
      <c r="J204">
        <v>2.3098903997398601</v>
      </c>
      <c r="K204">
        <v>1324.5342902771699</v>
      </c>
      <c r="L204">
        <v>1056.3686511912699</v>
      </c>
      <c r="M204">
        <v>74.889335513530199</v>
      </c>
      <c r="N204">
        <v>0.69515453616606004</v>
      </c>
      <c r="O204">
        <v>0.75019518653043304</v>
      </c>
      <c r="P204">
        <v>103.98144301343299</v>
      </c>
      <c r="Q204">
        <v>0.124065143380647</v>
      </c>
    </row>
    <row r="205" spans="1:17" x14ac:dyDescent="0.3">
      <c r="A205" t="s">
        <v>497</v>
      </c>
      <c r="B205" t="s">
        <v>498</v>
      </c>
      <c r="C205" t="str">
        <f>IFERROR(VLOOKUP(Table1[[#This Row],[Ticker]],[1]!Table2[[Symbol]:[Industry]],2,FALSE),"-")</f>
        <v>-</v>
      </c>
      <c r="D205" t="s">
        <v>57</v>
      </c>
      <c r="E205">
        <v>41882.226979503997</v>
      </c>
      <c r="F205">
        <v>168.02</v>
      </c>
      <c r="G205">
        <v>10.841641131851199</v>
      </c>
      <c r="H205">
        <v>-7.1359356552694404</v>
      </c>
      <c r="I205">
        <v>-11.8722801575334</v>
      </c>
      <c r="J205">
        <v>-5.4795476649247599</v>
      </c>
      <c r="K205">
        <v>174.01057985937101</v>
      </c>
      <c r="L205">
        <v>160.361067449617</v>
      </c>
      <c r="M205">
        <v>36.590836648341501</v>
      </c>
      <c r="N205">
        <v>0.47810568182945201</v>
      </c>
      <c r="O205">
        <v>15.6112367575288</v>
      </c>
      <c r="P205">
        <v>44.223175965665199</v>
      </c>
      <c r="Q205">
        <v>8.7342431651027994E-2</v>
      </c>
    </row>
    <row r="206" spans="1:17" x14ac:dyDescent="0.3">
      <c r="A206" t="s">
        <v>499</v>
      </c>
      <c r="B206" t="s">
        <v>500</v>
      </c>
      <c r="C206" t="str">
        <f>IFERROR(VLOOKUP(Table1[[#This Row],[Ticker]],[1]!Table2[[Symbol]:[Industry]],2,FALSE),"-")</f>
        <v>-</v>
      </c>
      <c r="D206" t="s">
        <v>302</v>
      </c>
      <c r="E206">
        <v>41131.367409165003</v>
      </c>
      <c r="F206">
        <v>3015.65</v>
      </c>
      <c r="G206">
        <v>21.5012111845136</v>
      </c>
      <c r="H206">
        <v>11.760977682962899</v>
      </c>
      <c r="I206">
        <v>24.5720699864263</v>
      </c>
      <c r="J206">
        <v>-0.77551313990692305</v>
      </c>
      <c r="K206">
        <v>2761.6745365985498</v>
      </c>
      <c r="L206">
        <v>2429.11022117524</v>
      </c>
      <c r="M206">
        <v>52.156413142230797</v>
      </c>
      <c r="N206">
        <v>1.09462813052261</v>
      </c>
      <c r="O206">
        <v>5.08513919055593</v>
      </c>
      <c r="P206">
        <v>56.913911075266</v>
      </c>
      <c r="Q206">
        <v>2.6437247122000001E-2</v>
      </c>
    </row>
    <row r="207" spans="1:17" hidden="1" x14ac:dyDescent="0.3">
      <c r="A207" t="s">
        <v>501</v>
      </c>
      <c r="B207" t="s">
        <v>502</v>
      </c>
      <c r="C207" t="str">
        <f>IFERROR(VLOOKUP(Table1[[#This Row],[Ticker]],[1]!Table2[[Symbol]:[Industry]],2,FALSE),"-")</f>
        <v>-</v>
      </c>
      <c r="D207" t="s">
        <v>34</v>
      </c>
      <c r="E207">
        <v>40809.052197386998</v>
      </c>
      <c r="F207">
        <v>60.21</v>
      </c>
      <c r="G207">
        <v>52.818902743198301</v>
      </c>
      <c r="H207">
        <v>2.5527248086143</v>
      </c>
      <c r="I207">
        <v>-12.2002046023168</v>
      </c>
      <c r="J207">
        <v>-5.6779007525663197</v>
      </c>
      <c r="K207">
        <v>61.934888460077303</v>
      </c>
      <c r="L207">
        <v>55.421254088006599</v>
      </c>
      <c r="M207">
        <v>36.604099228466097</v>
      </c>
      <c r="N207">
        <v>1.1241198522467299</v>
      </c>
      <c r="O207">
        <v>28.716160106294598</v>
      </c>
      <c r="P207">
        <v>87.278382581648501</v>
      </c>
      <c r="Q207">
        <v>0.120841258585873</v>
      </c>
    </row>
    <row r="208" spans="1:17" x14ac:dyDescent="0.3">
      <c r="A208" t="s">
        <v>503</v>
      </c>
      <c r="B208" t="s">
        <v>504</v>
      </c>
      <c r="C208" t="str">
        <f>IFERROR(VLOOKUP(Table1[[#This Row],[Ticker]],[1]!Table2[[Symbol]:[Industry]],2,FALSE),"-")</f>
        <v>-</v>
      </c>
      <c r="D208" t="s">
        <v>37</v>
      </c>
      <c r="E208">
        <v>40664.400000000001</v>
      </c>
      <c r="F208">
        <v>246.75</v>
      </c>
      <c r="G208">
        <v>71.925014303654095</v>
      </c>
      <c r="H208">
        <v>-12.4005058892854</v>
      </c>
      <c r="I208">
        <v>-12.6338993479382</v>
      </c>
      <c r="J208">
        <v>-9.9645317874530601</v>
      </c>
      <c r="K208">
        <v>258.67239638781098</v>
      </c>
      <c r="L208">
        <v>226.80553511403201</v>
      </c>
      <c r="M208">
        <v>33.689603317183298</v>
      </c>
      <c r="N208">
        <v>1.3216982183855699</v>
      </c>
      <c r="O208">
        <v>31.590678824721302</v>
      </c>
      <c r="P208">
        <v>101.26427406198999</v>
      </c>
      <c r="Q208">
        <v>5.5509954951918003E-2</v>
      </c>
    </row>
    <row r="209" spans="1:17" x14ac:dyDescent="0.3">
      <c r="A209" t="s">
        <v>505</v>
      </c>
      <c r="B209" t="s">
        <v>506</v>
      </c>
      <c r="C209" t="str">
        <f>IFERROR(VLOOKUP(Table1[[#This Row],[Ticker]],[1]!Table2[[Symbol]:[Industry]],2,FALSE),"-")</f>
        <v>-</v>
      </c>
      <c r="D209" t="s">
        <v>257</v>
      </c>
      <c r="E209">
        <v>40488.457925055001</v>
      </c>
      <c r="F209">
        <v>639.85</v>
      </c>
      <c r="G209">
        <v>78.035739897658502</v>
      </c>
      <c r="H209">
        <v>-0.43149746678126699</v>
      </c>
      <c r="I209">
        <v>20.640418502509501</v>
      </c>
      <c r="J209">
        <v>3.1794624362841999</v>
      </c>
      <c r="K209">
        <v>632.04039106139498</v>
      </c>
      <c r="L209">
        <v>534.05735874943196</v>
      </c>
      <c r="M209">
        <v>49.914385170176097</v>
      </c>
      <c r="N209">
        <v>0.98232227628409596</v>
      </c>
      <c r="O209">
        <v>7.1969992967101604</v>
      </c>
      <c r="P209">
        <v>107.40680713128</v>
      </c>
      <c r="Q209">
        <v>4.6725061274462999E-2</v>
      </c>
    </row>
    <row r="210" spans="1:17" x14ac:dyDescent="0.3">
      <c r="A210" t="s">
        <v>507</v>
      </c>
      <c r="B210" t="s">
        <v>508</v>
      </c>
      <c r="C210" t="str">
        <f>IFERROR(VLOOKUP(Table1[[#This Row],[Ticker]],[1]!Table2[[Symbol]:[Industry]],2,FALSE),"-")</f>
        <v>-</v>
      </c>
      <c r="D210" t="s">
        <v>509</v>
      </c>
      <c r="E210">
        <v>40449.213889550003</v>
      </c>
      <c r="F210">
        <v>337.85</v>
      </c>
      <c r="G210">
        <v>7.3811584221378199</v>
      </c>
      <c r="H210">
        <v>-4.7179138567683996</v>
      </c>
      <c r="I210">
        <v>14.044015912654199</v>
      </c>
      <c r="J210">
        <v>-4.4005573029864902</v>
      </c>
      <c r="K210">
        <v>340.371741612851</v>
      </c>
      <c r="L210">
        <v>300.92743628993099</v>
      </c>
      <c r="M210">
        <v>39.565312403563098</v>
      </c>
      <c r="N210">
        <v>0.62515580559679496</v>
      </c>
      <c r="O210">
        <v>11.5287849637413</v>
      </c>
      <c r="P210">
        <v>55.3333333333333</v>
      </c>
      <c r="Q210">
        <v>-4.3797641173163003E-2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512</v>
      </c>
      <c r="E211">
        <v>40334.590572314999</v>
      </c>
      <c r="F211">
        <v>3714.35</v>
      </c>
      <c r="G211">
        <v>18.041421704567099</v>
      </c>
      <c r="H211">
        <v>-7.0321340938094901</v>
      </c>
      <c r="I211">
        <v>19.272418348002599</v>
      </c>
      <c r="J211">
        <v>-5.2061537100618702</v>
      </c>
      <c r="K211">
        <v>3919.1492710778498</v>
      </c>
      <c r="L211">
        <v>3418.2858417426201</v>
      </c>
      <c r="M211">
        <v>28.793669144561001</v>
      </c>
      <c r="N211">
        <v>1.17180065187541</v>
      </c>
      <c r="O211">
        <v>18.7165991357842</v>
      </c>
      <c r="P211">
        <v>45.855257991046798</v>
      </c>
      <c r="Q211">
        <v>0.13369432642927001</v>
      </c>
    </row>
    <row r="212" spans="1:17" hidden="1" x14ac:dyDescent="0.3">
      <c r="A212" t="s">
        <v>513</v>
      </c>
      <c r="B212" t="s">
        <v>514</v>
      </c>
      <c r="C212" t="str">
        <f>IFERROR(VLOOKUP(Table1[[#This Row],[Ticker]],[1]!Table2[[Symbol]:[Industry]],2,FALSE),"-")</f>
        <v>-</v>
      </c>
      <c r="D212" t="s">
        <v>21</v>
      </c>
      <c r="E212">
        <v>40286.941714300003</v>
      </c>
      <c r="F212">
        <v>993.1</v>
      </c>
      <c r="G212">
        <v>-49.6812437211522</v>
      </c>
      <c r="H212">
        <v>-2.3422804573412099</v>
      </c>
      <c r="I212">
        <v>-23.197660154854599</v>
      </c>
      <c r="J212">
        <v>-0.226666470974902</v>
      </c>
      <c r="K212">
        <v>1013.6099123067</v>
      </c>
      <c r="M212">
        <v>47.224043139066602</v>
      </c>
      <c r="N212">
        <v>0.59003932554049798</v>
      </c>
      <c r="O212">
        <v>40.972711710804496</v>
      </c>
      <c r="P212">
        <v>2.3708895990104102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436</v>
      </c>
      <c r="E213">
        <v>39766.494775560001</v>
      </c>
      <c r="F213">
        <v>1432.9</v>
      </c>
      <c r="G213">
        <v>-34.362513754386903</v>
      </c>
      <c r="H213">
        <v>-8.1165901652166799</v>
      </c>
      <c r="I213">
        <v>-6.5756483579674496</v>
      </c>
      <c r="J213">
        <v>-2.9286017278362699</v>
      </c>
      <c r="K213">
        <v>1515.2970776898901</v>
      </c>
      <c r="L213">
        <v>1522.0572724738199</v>
      </c>
      <c r="M213">
        <v>38.431884320953102</v>
      </c>
      <c r="N213">
        <v>0.62971141589866797</v>
      </c>
      <c r="O213">
        <v>25.6193732989043</v>
      </c>
      <c r="P213">
        <v>9.8007662835249008</v>
      </c>
      <c r="Q213">
        <v>5.251911615642E-2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358</v>
      </c>
      <c r="E214">
        <v>39690.949512585001</v>
      </c>
      <c r="F214">
        <v>759.45</v>
      </c>
      <c r="G214">
        <v>0.73260059976247005</v>
      </c>
      <c r="H214">
        <v>3.1134349700014599</v>
      </c>
      <c r="I214">
        <v>26.192533336459899</v>
      </c>
      <c r="J214">
        <v>0.24195440361422499</v>
      </c>
      <c r="K214">
        <v>727.813217128426</v>
      </c>
      <c r="L214">
        <v>640.876000389002</v>
      </c>
      <c r="M214">
        <v>57.7671116388535</v>
      </c>
      <c r="N214">
        <v>1.53880962815265</v>
      </c>
      <c r="O214">
        <v>5.2077161103430001</v>
      </c>
      <c r="P214">
        <v>54.359756097560897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Row],[Ticker]],[1]!Table2[[Symbol]:[Industry]],2,FALSE),"-")</f>
        <v>-</v>
      </c>
      <c r="D215" t="s">
        <v>21</v>
      </c>
      <c r="E215">
        <v>39179.59335499</v>
      </c>
      <c r="F215">
        <v>5874.55</v>
      </c>
      <c r="G215">
        <v>-13.9945779709064</v>
      </c>
      <c r="H215">
        <v>4.4194366651754704</v>
      </c>
      <c r="I215">
        <v>-24.509480638628499</v>
      </c>
      <c r="J215">
        <v>-0.94698606276290198</v>
      </c>
      <c r="K215">
        <v>5775.6483694072804</v>
      </c>
      <c r="L215">
        <v>5540.0303706426603</v>
      </c>
      <c r="M215">
        <v>37.009151939665301</v>
      </c>
      <c r="N215">
        <v>0.47817281033050202</v>
      </c>
      <c r="O215">
        <v>16.5612685226953</v>
      </c>
      <c r="P215">
        <v>37.023733162283499</v>
      </c>
      <c r="Q215">
        <v>-4.9596658192139998E-3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Row],[Ticker]],[1]!Table2[[Symbol]:[Industry]],2,FALSE),"-")</f>
        <v>-</v>
      </c>
      <c r="D216" t="s">
        <v>206</v>
      </c>
      <c r="E216">
        <v>39038.540764329999</v>
      </c>
      <c r="F216">
        <v>665.65</v>
      </c>
      <c r="G216">
        <v>-4.2238683002863899</v>
      </c>
      <c r="H216">
        <v>-5.4607239957858598</v>
      </c>
      <c r="I216">
        <v>-0.56217613891391005</v>
      </c>
      <c r="J216">
        <v>-0.37951245785451398</v>
      </c>
      <c r="K216">
        <v>669.09528001202295</v>
      </c>
      <c r="L216">
        <v>631.17539527575002</v>
      </c>
      <c r="M216">
        <v>45.016045502615597</v>
      </c>
      <c r="N216">
        <v>0.84235302076827201</v>
      </c>
      <c r="O216">
        <v>14.8501464733719</v>
      </c>
      <c r="P216">
        <v>36.375742675681202</v>
      </c>
      <c r="Q216">
        <v>2.4247703892318999E-2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Row],[Ticker]],[1]!Table2[[Symbol]:[Industry]],2,FALSE),"-")</f>
        <v>-</v>
      </c>
      <c r="D217" t="s">
        <v>525</v>
      </c>
      <c r="E217">
        <v>38844.4269871</v>
      </c>
      <c r="F217">
        <v>4304.5</v>
      </c>
      <c r="G217">
        <v>63.563652317089897</v>
      </c>
      <c r="H217">
        <v>-5.8012550710529096</v>
      </c>
      <c r="I217">
        <v>21.019245203627399</v>
      </c>
      <c r="J217">
        <v>1.4435606721302101</v>
      </c>
      <c r="K217">
        <v>4267.1270735367898</v>
      </c>
      <c r="L217">
        <v>3652.3598031820102</v>
      </c>
      <c r="M217">
        <v>57.433871858894598</v>
      </c>
      <c r="N217">
        <v>0.80401862789291401</v>
      </c>
      <c r="O217">
        <v>17.079800209083501</v>
      </c>
      <c r="P217">
        <v>93.634727845254105</v>
      </c>
      <c r="Q217">
        <v>0.235318572775955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Row],[Ticker]],[1]!Table2[[Symbol]:[Industry]],2,FALSE),"-")</f>
        <v>-</v>
      </c>
      <c r="D218" t="s">
        <v>54</v>
      </c>
      <c r="E218">
        <v>38316.161807755001</v>
      </c>
      <c r="F218">
        <v>3067.45</v>
      </c>
      <c r="G218">
        <v>51.1149948856213</v>
      </c>
      <c r="H218">
        <v>35.297990375496802</v>
      </c>
      <c r="I218">
        <v>28.638610208548599</v>
      </c>
      <c r="J218">
        <v>6.8183231832379798</v>
      </c>
      <c r="K218">
        <v>2490.3948317888298</v>
      </c>
      <c r="L218">
        <v>2188.57651599682</v>
      </c>
      <c r="M218">
        <v>90.772776235145898</v>
      </c>
      <c r="N218">
        <v>2.2121441845337602</v>
      </c>
      <c r="O218">
        <v>0.57213646514206995</v>
      </c>
      <c r="P218">
        <v>85.900427259780002</v>
      </c>
      <c r="Q218">
        <v>6.8585493352327997E-2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Row],[Ticker]],[1]!Table2[[Symbol]:[Industry]],2,FALSE),"-")</f>
        <v>-</v>
      </c>
      <c r="D219" t="s">
        <v>171</v>
      </c>
      <c r="E219">
        <v>38006.543436</v>
      </c>
      <c r="F219">
        <v>542.95000000000005</v>
      </c>
      <c r="G219">
        <v>-0.64440203468736701</v>
      </c>
      <c r="H219">
        <v>1.84801339256525</v>
      </c>
      <c r="I219">
        <v>14.4908957820079</v>
      </c>
      <c r="J219">
        <v>0.56894268177710505</v>
      </c>
      <c r="K219">
        <v>514.06546113153695</v>
      </c>
      <c r="L219">
        <v>467.80543825320098</v>
      </c>
      <c r="M219">
        <v>54.230153369261501</v>
      </c>
      <c r="N219">
        <v>0.46113738536830601</v>
      </c>
      <c r="O219">
        <v>3.0297449120544901</v>
      </c>
      <c r="P219">
        <v>44.516901783337701</v>
      </c>
      <c r="Q219">
        <v>-3.7183682199165999E-2</v>
      </c>
    </row>
    <row r="220" spans="1:17" x14ac:dyDescent="0.3">
      <c r="A220" t="s">
        <v>530</v>
      </c>
      <c r="B220" t="s">
        <v>531</v>
      </c>
      <c r="C220" t="str">
        <f>IFERROR(VLOOKUP(Table1[[#This Row],[Ticker]],[1]!Table2[[Symbol]:[Industry]],2,FALSE),"-")</f>
        <v>-</v>
      </c>
      <c r="D220" t="s">
        <v>288</v>
      </c>
      <c r="E220">
        <v>37706.384701859999</v>
      </c>
      <c r="F220">
        <v>499.45</v>
      </c>
      <c r="G220">
        <v>33.819338258223098</v>
      </c>
      <c r="H220">
        <v>4.9435545663234199</v>
      </c>
      <c r="I220">
        <v>3.1134934678207502</v>
      </c>
      <c r="J220">
        <v>-3.1130718889122599</v>
      </c>
      <c r="K220">
        <v>480.84998680173402</v>
      </c>
      <c r="L220">
        <v>430.83315994066498</v>
      </c>
      <c r="M220">
        <v>57.0334981606361</v>
      </c>
      <c r="N220">
        <v>0.99006497456555198</v>
      </c>
      <c r="O220">
        <v>6.5672239463409703</v>
      </c>
      <c r="P220">
        <v>61.8962722852512</v>
      </c>
      <c r="Q220">
        <v>5.0505452161703997E-2</v>
      </c>
    </row>
    <row r="221" spans="1:17" x14ac:dyDescent="0.3">
      <c r="A221" t="s">
        <v>532</v>
      </c>
      <c r="B221" t="s">
        <v>533</v>
      </c>
      <c r="C221" t="str">
        <f>IFERROR(VLOOKUP(Table1[[#This Row],[Ticker]],[1]!Table2[[Symbol]:[Industry]],2,FALSE),"-")</f>
        <v>-</v>
      </c>
      <c r="D221" t="s">
        <v>46</v>
      </c>
      <c r="E221">
        <v>37659.203999999998</v>
      </c>
      <c r="F221">
        <v>62.36</v>
      </c>
      <c r="G221">
        <v>114.068604613747</v>
      </c>
      <c r="H221">
        <v>-8.8467785756069102</v>
      </c>
      <c r="I221">
        <v>-11.400133114171901</v>
      </c>
      <c r="J221">
        <v>-0.463514469807012</v>
      </c>
      <c r="K221">
        <v>65.823901631770994</v>
      </c>
      <c r="L221">
        <v>57.698835197061896</v>
      </c>
      <c r="M221">
        <v>39.120060512337197</v>
      </c>
      <c r="N221">
        <v>0.35152116686192802</v>
      </c>
      <c r="O221">
        <v>25.320718409236701</v>
      </c>
      <c r="P221">
        <v>143.59374999999901</v>
      </c>
      <c r="Q221">
        <v>0.129996767648769</v>
      </c>
    </row>
    <row r="222" spans="1:17" x14ac:dyDescent="0.3">
      <c r="A222" t="s">
        <v>534</v>
      </c>
      <c r="B222" t="s">
        <v>535</v>
      </c>
      <c r="C222" t="str">
        <f>IFERROR(VLOOKUP(Table1[[#This Row],[Ticker]],[1]!Table2[[Symbol]:[Industry]],2,FALSE),"-")</f>
        <v>-</v>
      </c>
      <c r="D222" t="s">
        <v>536</v>
      </c>
      <c r="E222">
        <v>37633.843736725001</v>
      </c>
      <c r="F222">
        <v>1035.25</v>
      </c>
      <c r="G222">
        <v>76.309061842135094</v>
      </c>
      <c r="H222">
        <v>7.3842427965884401</v>
      </c>
      <c r="I222">
        <v>47.065290779327398</v>
      </c>
      <c r="J222">
        <v>0.89832344594047298</v>
      </c>
      <c r="K222">
        <v>950.16905230042801</v>
      </c>
      <c r="L222">
        <v>768.10107439652597</v>
      </c>
      <c r="M222">
        <v>52.758639203414504</v>
      </c>
      <c r="N222">
        <v>1.2624996951445999</v>
      </c>
      <c r="O222">
        <v>17.362955807775801</v>
      </c>
      <c r="P222">
        <v>117.947368421052</v>
      </c>
      <c r="Q222">
        <v>0.13029826038704401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Row],[Ticker]],[1]!Table2[[Symbol]:[Industry]],2,FALSE),"-")</f>
        <v>-</v>
      </c>
      <c r="D223" t="s">
        <v>539</v>
      </c>
      <c r="E223">
        <v>37276.499000000003</v>
      </c>
      <c r="F223">
        <v>3393.4</v>
      </c>
      <c r="G223">
        <v>-6.8160046146935196</v>
      </c>
      <c r="H223">
        <v>6.1208640597248696</v>
      </c>
      <c r="I223">
        <v>-13.5623122873286</v>
      </c>
      <c r="J223">
        <v>5.3069573240154897</v>
      </c>
      <c r="K223">
        <v>3279.7842425015001</v>
      </c>
      <c r="L223">
        <v>3261.15249725784</v>
      </c>
      <c r="M223">
        <v>61.149179023700697</v>
      </c>
      <c r="N223">
        <v>0.78608033084312201</v>
      </c>
      <c r="O223">
        <v>15.5183591677963</v>
      </c>
      <c r="P223">
        <v>37.051696284329502</v>
      </c>
      <c r="Q223">
        <v>7.2745845858949998E-2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-</v>
      </c>
      <c r="D224" t="s">
        <v>37</v>
      </c>
      <c r="E224">
        <v>37163.6841151349</v>
      </c>
      <c r="F224">
        <v>1076.8499999999999</v>
      </c>
      <c r="G224">
        <v>2.0076676607201498</v>
      </c>
      <c r="H224">
        <v>6.1366493885183298</v>
      </c>
      <c r="I224">
        <v>-0.71268124265319299</v>
      </c>
      <c r="J224">
        <v>1.6641439201671799</v>
      </c>
      <c r="K224">
        <v>1036.68040330333</v>
      </c>
      <c r="L224">
        <v>970.08897018853997</v>
      </c>
      <c r="M224">
        <v>48.706068446099799</v>
      </c>
      <c r="N224">
        <v>0.55010050375005504</v>
      </c>
      <c r="O224">
        <v>5.1678506755815601</v>
      </c>
      <c r="P224">
        <v>31.155228061628399</v>
      </c>
      <c r="Q224">
        <v>-3.8955754745463998E-2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-</v>
      </c>
      <c r="D225" t="s">
        <v>153</v>
      </c>
      <c r="E225">
        <v>37154.927938155</v>
      </c>
      <c r="F225">
        <v>267.95</v>
      </c>
      <c r="G225">
        <v>80.402577742346494</v>
      </c>
      <c r="H225">
        <v>-7.0309602664883499</v>
      </c>
      <c r="I225">
        <v>12.722825798260599</v>
      </c>
      <c r="J225">
        <v>-0.85164811831009801</v>
      </c>
      <c r="K225">
        <v>260.90633732450999</v>
      </c>
      <c r="L225">
        <v>221.78295762870599</v>
      </c>
      <c r="M225">
        <v>46.3031530002634</v>
      </c>
      <c r="N225">
        <v>0.61615127086969901</v>
      </c>
      <c r="O225">
        <v>16.364993468930699</v>
      </c>
      <c r="P225">
        <v>129.409246575342</v>
      </c>
      <c r="Q225">
        <v>0.172823648172832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Row],[Ticker]],[1]!Table2[[Symbol]:[Industry]],2,FALSE),"-")</f>
        <v>-</v>
      </c>
      <c r="D226" t="s">
        <v>57</v>
      </c>
      <c r="E226">
        <v>36878.293078499999</v>
      </c>
      <c r="F226">
        <v>298.75</v>
      </c>
      <c r="G226">
        <v>-18.962617349656099</v>
      </c>
      <c r="H226">
        <v>-1.1968556207399099</v>
      </c>
      <c r="I226">
        <v>-6.14664217452885</v>
      </c>
      <c r="J226">
        <v>0.96551039977339004</v>
      </c>
      <c r="K226">
        <v>294.537758772975</v>
      </c>
      <c r="L226">
        <v>283.83110523240799</v>
      </c>
      <c r="M226">
        <v>49.648905834139697</v>
      </c>
      <c r="N226">
        <v>0.72172784787730504</v>
      </c>
      <c r="O226">
        <v>5.8912133891213498</v>
      </c>
      <c r="P226">
        <v>25.868969875710899</v>
      </c>
      <c r="Q226">
        <v>8.2213596154523005E-2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Row],[Ticker]],[1]!Table2[[Symbol]:[Industry]],2,FALSE),"-")</f>
        <v>-</v>
      </c>
      <c r="D227" t="s">
        <v>18</v>
      </c>
      <c r="E227">
        <v>36303.331066778002</v>
      </c>
      <c r="F227">
        <v>207.14</v>
      </c>
      <c r="G227">
        <v>116.951813916595</v>
      </c>
      <c r="H227">
        <v>-15.463073215250001</v>
      </c>
      <c r="I227">
        <v>-0.63606209462651897</v>
      </c>
      <c r="J227">
        <v>-4.2577179644199497</v>
      </c>
      <c r="K227">
        <v>216.13049509355801</v>
      </c>
      <c r="L227">
        <v>188.98553174044301</v>
      </c>
      <c r="M227">
        <v>42.917779820154998</v>
      </c>
      <c r="N227">
        <v>0.60813725360191895</v>
      </c>
      <c r="O227">
        <v>39.639857101477197</v>
      </c>
      <c r="P227">
        <v>149.416014449127</v>
      </c>
      <c r="Q227">
        <v>0.13241792929072599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Row],[Ticker]],[1]!Table2[[Symbol]:[Industry]],2,FALSE),"-")</f>
        <v>-</v>
      </c>
      <c r="D228" t="s">
        <v>419</v>
      </c>
      <c r="E228">
        <v>35888.291517320002</v>
      </c>
      <c r="F228">
        <v>601.1</v>
      </c>
      <c r="G228">
        <v>129.46716750490299</v>
      </c>
      <c r="H228">
        <v>13.213524479402</v>
      </c>
      <c r="I228">
        <v>19.785211212436199</v>
      </c>
      <c r="J228">
        <v>-6.14924366351255</v>
      </c>
      <c r="K228">
        <v>587.11912859383699</v>
      </c>
      <c r="L228">
        <v>473.98491548544399</v>
      </c>
      <c r="M228">
        <v>48.713037234000097</v>
      </c>
      <c r="N228">
        <v>1.1362333731807499</v>
      </c>
      <c r="O228">
        <v>20.1131259357843</v>
      </c>
      <c r="P228">
        <v>185.795792226316</v>
      </c>
      <c r="Q228">
        <v>0.118165949148756</v>
      </c>
    </row>
    <row r="229" spans="1:17" x14ac:dyDescent="0.3">
      <c r="A229" t="s">
        <v>550</v>
      </c>
      <c r="B229" t="s">
        <v>551</v>
      </c>
      <c r="C229" t="str">
        <f>IFERROR(VLOOKUP(Table1[[#This Row],[Ticker]],[1]!Table2[[Symbol]:[Industry]],2,FALSE),"-")</f>
        <v>-</v>
      </c>
      <c r="D229" t="s">
        <v>206</v>
      </c>
      <c r="E229">
        <v>35850.036755519999</v>
      </c>
      <c r="F229">
        <v>2548.65</v>
      </c>
      <c r="G229">
        <v>29.1558064321793</v>
      </c>
      <c r="H229">
        <v>-1.3452487441899701</v>
      </c>
      <c r="I229">
        <v>30.895413035910298</v>
      </c>
      <c r="J229">
        <v>1.80726521345225</v>
      </c>
      <c r="K229">
        <v>2501.1048561028701</v>
      </c>
      <c r="L229">
        <v>2117.6112570134401</v>
      </c>
      <c r="M229">
        <v>48.482509329818797</v>
      </c>
      <c r="N229">
        <v>0.53832258917009901</v>
      </c>
      <c r="O229">
        <v>20.1145704588703</v>
      </c>
      <c r="P229">
        <v>65.491380149995095</v>
      </c>
      <c r="Q229">
        <v>3.6637612908393E-2</v>
      </c>
    </row>
    <row r="230" spans="1:17" x14ac:dyDescent="0.3">
      <c r="A230" t="s">
        <v>552</v>
      </c>
      <c r="B230" t="s">
        <v>553</v>
      </c>
      <c r="C230" t="str">
        <f>IFERROR(VLOOKUP(Table1[[#This Row],[Ticker]],[1]!Table2[[Symbol]:[Industry]],2,FALSE),"-")</f>
        <v>-</v>
      </c>
      <c r="D230" t="s">
        <v>554</v>
      </c>
      <c r="E230">
        <v>35647.648679340004</v>
      </c>
      <c r="F230">
        <v>1310.85</v>
      </c>
      <c r="G230">
        <v>-5.6485777265012098</v>
      </c>
      <c r="H230">
        <v>3.6057707143469702</v>
      </c>
      <c r="I230">
        <v>6.5126194668227102</v>
      </c>
      <c r="J230">
        <v>-0.60444222662100999</v>
      </c>
      <c r="K230">
        <v>1269.2409648775799</v>
      </c>
      <c r="L230">
        <v>1172.4838741603101</v>
      </c>
      <c r="M230">
        <v>43.399474891779199</v>
      </c>
      <c r="N230">
        <v>0.73089203076001197</v>
      </c>
      <c r="O230">
        <v>9.9439295113857593</v>
      </c>
      <c r="P230">
        <v>33.006950433767898</v>
      </c>
      <c r="Q230">
        <v>0.128873221727693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Row],[Ticker]],[1]!Table2[[Symbol]:[Industry]],2,FALSE),"-")</f>
        <v>-</v>
      </c>
      <c r="D231" t="s">
        <v>557</v>
      </c>
      <c r="E231">
        <v>35569.823895000001</v>
      </c>
      <c r="F231">
        <v>646.65</v>
      </c>
      <c r="G231">
        <v>27.8992516179846</v>
      </c>
      <c r="H231">
        <v>-18.954743890294999</v>
      </c>
      <c r="I231">
        <v>-8.4111577893920195</v>
      </c>
      <c r="J231">
        <v>-11.4701143915578</v>
      </c>
      <c r="K231">
        <v>723.69331392798802</v>
      </c>
      <c r="L231">
        <v>631.65484800136801</v>
      </c>
      <c r="M231">
        <v>22.0085975218716</v>
      </c>
      <c r="N231">
        <v>1.2663649404633699</v>
      </c>
      <c r="O231">
        <v>27.851233279208198</v>
      </c>
      <c r="P231">
        <v>57.681053401609297</v>
      </c>
      <c r="Q231">
        <v>5.1334369318818997E-2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Row],[Ticker]],[1]!Table2[[Symbol]:[Industry]],2,FALSE),"-")</f>
        <v>-</v>
      </c>
      <c r="D232" t="s">
        <v>183</v>
      </c>
      <c r="E232">
        <v>35271.3825</v>
      </c>
      <c r="F232">
        <v>808.05</v>
      </c>
      <c r="G232">
        <v>30.90320439537</v>
      </c>
      <c r="H232">
        <v>4.2206828815199398</v>
      </c>
      <c r="I232">
        <v>54.716209381480802</v>
      </c>
      <c r="J232">
        <v>2.7076468363205799</v>
      </c>
      <c r="K232">
        <v>731.130520226518</v>
      </c>
      <c r="L232">
        <v>588.664048856406</v>
      </c>
      <c r="M232">
        <v>59.547199113970898</v>
      </c>
      <c r="N232">
        <v>0.79472162021934301</v>
      </c>
      <c r="O232">
        <v>5.1296330672606798</v>
      </c>
      <c r="P232">
        <v>93.730520258930696</v>
      </c>
      <c r="Q232">
        <v>7.4425271412429999E-3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Row],[Ticker]],[1]!Table2[[Symbol]:[Industry]],2,FALSE),"-")</f>
        <v>-</v>
      </c>
      <c r="D233" t="s">
        <v>54</v>
      </c>
      <c r="E233">
        <v>35060.654406509901</v>
      </c>
      <c r="F233">
        <v>1381.95</v>
      </c>
      <c r="G233">
        <v>30.932454741715699</v>
      </c>
      <c r="H233">
        <v>11.8881084977182</v>
      </c>
      <c r="I233">
        <v>5.6634812375779502</v>
      </c>
      <c r="J233">
        <v>4.09389467465801</v>
      </c>
      <c r="K233">
        <v>1251.9991502947</v>
      </c>
      <c r="L233">
        <v>1165.8797124330299</v>
      </c>
      <c r="M233">
        <v>84.533432507013998</v>
      </c>
      <c r="N233">
        <v>0.94734336852048096</v>
      </c>
      <c r="O233">
        <v>0.79959477549837998</v>
      </c>
      <c r="P233">
        <v>63.100436681222703</v>
      </c>
      <c r="Q233">
        <v>-3.8039131980589003E-2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Row],[Ticker]],[1]!Table2[[Symbol]:[Industry]],2,FALSE),"-")</f>
        <v>-</v>
      </c>
      <c r="D234" t="s">
        <v>564</v>
      </c>
      <c r="E234">
        <v>34814.061362234999</v>
      </c>
      <c r="F234">
        <v>2571.65</v>
      </c>
      <c r="G234">
        <v>166.93236770271201</v>
      </c>
      <c r="H234">
        <v>12.916364088359099</v>
      </c>
      <c r="I234">
        <v>-3.7694692495151001</v>
      </c>
      <c r="J234">
        <v>6.8444103718458802</v>
      </c>
      <c r="K234">
        <v>2502.0335388818098</v>
      </c>
      <c r="L234">
        <v>2275.2511894972399</v>
      </c>
      <c r="M234">
        <v>57.233502420455601</v>
      </c>
      <c r="N234">
        <v>1.48245812259188</v>
      </c>
      <c r="O234">
        <v>26.9496237823965</v>
      </c>
      <c r="P234">
        <v>207.79772591262699</v>
      </c>
      <c r="Q234">
        <v>0.18463676332376</v>
      </c>
    </row>
    <row r="235" spans="1:17" x14ac:dyDescent="0.3">
      <c r="A235" t="s">
        <v>565</v>
      </c>
      <c r="B235" t="s">
        <v>566</v>
      </c>
      <c r="C235" t="str">
        <f>IFERROR(VLOOKUP(Table1[[#This Row],[Ticker]],[1]!Table2[[Symbol]:[Industry]],2,FALSE),"-")</f>
        <v>-</v>
      </c>
      <c r="D235" t="s">
        <v>37</v>
      </c>
      <c r="E235">
        <v>34149.977193125</v>
      </c>
      <c r="F235">
        <v>583.25</v>
      </c>
      <c r="G235">
        <v>-32.862567218668602</v>
      </c>
      <c r="H235">
        <v>-0.85831568499158695</v>
      </c>
      <c r="I235">
        <v>-7.1637365992944604</v>
      </c>
      <c r="J235">
        <v>-1.15971634783732</v>
      </c>
      <c r="K235">
        <v>572.96451376003597</v>
      </c>
      <c r="L235">
        <v>565.23574092878198</v>
      </c>
      <c r="M235">
        <v>44.514112447665497</v>
      </c>
      <c r="N235">
        <v>0.71132942420999201</v>
      </c>
      <c r="O235">
        <v>15.730818688384</v>
      </c>
      <c r="P235">
        <v>28.243183817062398</v>
      </c>
      <c r="Q235">
        <v>-9.0853309812285996E-2</v>
      </c>
    </row>
    <row r="236" spans="1:17" x14ac:dyDescent="0.3">
      <c r="A236" t="s">
        <v>567</v>
      </c>
      <c r="B236" t="s">
        <v>568</v>
      </c>
      <c r="C236" t="str">
        <f>IFERROR(VLOOKUP(Table1[[#This Row],[Ticker]],[1]!Table2[[Symbol]:[Industry]],2,FALSE),"-")</f>
        <v>-</v>
      </c>
      <c r="D236" t="s">
        <v>228</v>
      </c>
      <c r="E236">
        <v>33769.301578924998</v>
      </c>
      <c r="F236">
        <v>8406.9500000000007</v>
      </c>
      <c r="G236">
        <v>77.492047559625803</v>
      </c>
      <c r="H236">
        <v>-3.5122279639028902</v>
      </c>
      <c r="I236">
        <v>28.4791327455222</v>
      </c>
      <c r="J236">
        <v>-2.78092039608834</v>
      </c>
      <c r="K236">
        <v>8309.9986117109092</v>
      </c>
      <c r="L236">
        <v>6925.4396279080302</v>
      </c>
      <c r="M236">
        <v>49.280056653572302</v>
      </c>
      <c r="N236">
        <v>1.7278710884758499</v>
      </c>
      <c r="O236">
        <v>14.903740357680199</v>
      </c>
      <c r="P236">
        <v>109.754241516966</v>
      </c>
      <c r="Q236">
        <v>0.27548787839717997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Row],[Ticker]],[1]!Table2[[Symbol]:[Industry]],2,FALSE),"-")</f>
        <v>-</v>
      </c>
      <c r="D237" t="s">
        <v>54</v>
      </c>
      <c r="E237">
        <v>33575.577388785001</v>
      </c>
      <c r="F237">
        <v>2026.45</v>
      </c>
      <c r="G237">
        <v>1.1146772974916399</v>
      </c>
      <c r="H237">
        <v>-1.40203233904674</v>
      </c>
      <c r="I237">
        <v>-11.1134344413704</v>
      </c>
      <c r="J237">
        <v>-1.4353879211502401</v>
      </c>
      <c r="K237">
        <v>1956.2070065381799</v>
      </c>
      <c r="L237">
        <v>1822.57250697936</v>
      </c>
      <c r="M237">
        <v>46.581683893763099</v>
      </c>
      <c r="N237">
        <v>1.4952272073183299</v>
      </c>
      <c r="O237">
        <v>9.5980655826691699</v>
      </c>
      <c r="P237">
        <v>37.381783668350202</v>
      </c>
      <c r="Q237">
        <v>-0.107634373936687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Row],[Ticker]],[1]!Table2[[Symbol]:[Industry]],2,FALSE),"-")</f>
        <v>-</v>
      </c>
      <c r="D238" t="s">
        <v>349</v>
      </c>
      <c r="E238">
        <v>33260.248106879997</v>
      </c>
      <c r="F238">
        <v>1617.6</v>
      </c>
      <c r="G238">
        <v>92.879341419960596</v>
      </c>
      <c r="H238">
        <v>-7.1369052037915104</v>
      </c>
      <c r="I238">
        <v>27.8376390134008</v>
      </c>
      <c r="J238">
        <v>-4.8703728053771904</v>
      </c>
      <c r="K238">
        <v>1634.50671644319</v>
      </c>
      <c r="L238">
        <v>1353.0179197755101</v>
      </c>
      <c r="M238">
        <v>40.4549668889223</v>
      </c>
      <c r="N238">
        <v>0.78344634194042195</v>
      </c>
      <c r="O238">
        <v>17.321958456973299</v>
      </c>
      <c r="P238">
        <v>130.525865754595</v>
      </c>
      <c r="Q238">
        <v>0.16774827457835201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Row],[Ticker]],[1]!Table2[[Symbol]:[Industry]],2,FALSE),"-")</f>
        <v>-</v>
      </c>
      <c r="D239" t="s">
        <v>196</v>
      </c>
      <c r="E239">
        <v>33058.6784816</v>
      </c>
      <c r="F239">
        <v>824.8</v>
      </c>
      <c r="G239">
        <v>-21.431556815796402</v>
      </c>
      <c r="H239">
        <v>13.6089648518348</v>
      </c>
      <c r="I239">
        <v>-1.1518421741867899</v>
      </c>
      <c r="J239">
        <v>1.5482799126543101</v>
      </c>
      <c r="K239">
        <v>758.92509310454795</v>
      </c>
      <c r="L239">
        <v>724.34599180247199</v>
      </c>
      <c r="M239">
        <v>57.946770458251798</v>
      </c>
      <c r="N239">
        <v>0.89574707809702703</v>
      </c>
      <c r="O239">
        <v>6.03176527643065</v>
      </c>
      <c r="P239">
        <v>35.736032255410102</v>
      </c>
      <c r="Q239">
        <v>3.1371991173600002E-4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Row],[Ticker]],[1]!Table2[[Symbol]:[Industry]],2,FALSE),"-")</f>
        <v>-</v>
      </c>
      <c r="D240" t="s">
        <v>577</v>
      </c>
      <c r="E240">
        <v>32742.664671400002</v>
      </c>
      <c r="F240">
        <v>514.6</v>
      </c>
      <c r="G240">
        <v>-65.743216474075993</v>
      </c>
      <c r="H240">
        <v>7.7858054387896596</v>
      </c>
      <c r="I240">
        <v>9.2514630395558601</v>
      </c>
      <c r="J240">
        <v>-1.32867386890913</v>
      </c>
      <c r="K240">
        <v>453.89523400808997</v>
      </c>
      <c r="L240">
        <v>514.11864664797702</v>
      </c>
      <c r="M240">
        <v>63.432215029997899</v>
      </c>
      <c r="N240">
        <v>1.2343176294060201</v>
      </c>
      <c r="O240">
        <v>93.995336183443399</v>
      </c>
      <c r="P240">
        <v>66</v>
      </c>
      <c r="Q240">
        <v>-8.1365767777389006E-2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Row],[Ticker]],[1]!Table2[[Symbol]:[Industry]],2,FALSE),"-")</f>
        <v>-</v>
      </c>
      <c r="D241" t="s">
        <v>78</v>
      </c>
      <c r="E241">
        <v>32736.626242425002</v>
      </c>
      <c r="F241">
        <v>4236.75</v>
      </c>
      <c r="G241">
        <v>9.5402874186651996</v>
      </c>
      <c r="H241">
        <v>-1.9597227991241799</v>
      </c>
      <c r="I241">
        <v>-12.587852309117</v>
      </c>
      <c r="J241">
        <v>-1.1771908442193799</v>
      </c>
      <c r="K241">
        <v>4280.0599381123302</v>
      </c>
      <c r="L241">
        <v>4008.6620692159399</v>
      </c>
      <c r="M241">
        <v>38.796665500197001</v>
      </c>
      <c r="N241">
        <v>0.66645810136257599</v>
      </c>
      <c r="O241">
        <v>8.5726087213075992</v>
      </c>
      <c r="P241">
        <v>39.815196765943398</v>
      </c>
      <c r="Q241">
        <v>1.1912458182158E-2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Row],[Ticker]],[1]!Table2[[Symbol]:[Industry]],2,FALSE),"-")</f>
        <v>-</v>
      </c>
      <c r="D242" t="s">
        <v>78</v>
      </c>
      <c r="E242">
        <v>32727.061260499999</v>
      </c>
      <c r="F242">
        <v>1745</v>
      </c>
      <c r="G242">
        <v>-34.020464487404602</v>
      </c>
      <c r="H242">
        <v>-6.50300288584749</v>
      </c>
      <c r="I242">
        <v>-27.601128838959799</v>
      </c>
      <c r="J242">
        <v>-3.4360700169182499</v>
      </c>
      <c r="K242">
        <v>1823.21230002329</v>
      </c>
      <c r="L242">
        <v>1941.6297039932099</v>
      </c>
      <c r="M242">
        <v>36.333442986466103</v>
      </c>
      <c r="N242">
        <v>0.86800721071952303</v>
      </c>
      <c r="O242">
        <v>39.295128939827997</v>
      </c>
      <c r="P242">
        <v>5.6679181300714498</v>
      </c>
      <c r="Q242">
        <v>-5.2892454556424003E-2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Row],[Ticker]],[1]!Table2[[Symbol]:[Industry]],2,FALSE),"-")</f>
        <v>-</v>
      </c>
      <c r="D243" t="s">
        <v>46</v>
      </c>
      <c r="E243">
        <v>32720.400000000001</v>
      </c>
      <c r="F243">
        <v>181.78</v>
      </c>
      <c r="G243">
        <v>258.18491777328302</v>
      </c>
      <c r="H243">
        <v>-4.0405070525962801</v>
      </c>
      <c r="I243">
        <v>23.888819390326798</v>
      </c>
      <c r="J243">
        <v>4.6854877890098896</v>
      </c>
      <c r="K243">
        <v>168.847541135174</v>
      </c>
      <c r="L243">
        <v>129.61746526086799</v>
      </c>
      <c r="M243">
        <v>55.679865172954898</v>
      </c>
      <c r="N243">
        <v>0.971640936269767</v>
      </c>
      <c r="O243">
        <v>9.0879084607767595</v>
      </c>
      <c r="P243">
        <v>290.08583690987098</v>
      </c>
      <c r="Q243">
        <v>0.14412264313193099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564</v>
      </c>
      <c r="E244">
        <v>32613.26436225</v>
      </c>
      <c r="F244">
        <v>4459.6499999999996</v>
      </c>
      <c r="G244">
        <v>-8.5800673976231696</v>
      </c>
      <c r="H244">
        <v>3.6736596226494398</v>
      </c>
      <c r="I244">
        <v>-14.209693038142399</v>
      </c>
      <c r="J244">
        <v>1.8290895353862999</v>
      </c>
      <c r="K244">
        <v>4313.3523267168403</v>
      </c>
      <c r="L244">
        <v>4279.02327558448</v>
      </c>
      <c r="M244">
        <v>63.048458965634403</v>
      </c>
      <c r="N244">
        <v>1.0359809804690401</v>
      </c>
      <c r="O244">
        <v>18.137073537161001</v>
      </c>
      <c r="P244">
        <v>21.8250607807249</v>
      </c>
      <c r="Q244">
        <v>4.3840054021071002E-2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130</v>
      </c>
      <c r="E245">
        <v>32515.63228338</v>
      </c>
      <c r="F245">
        <v>321.8</v>
      </c>
      <c r="G245">
        <v>26.5110694510436</v>
      </c>
      <c r="H245">
        <v>0.12761758307610799</v>
      </c>
      <c r="I245">
        <v>21.031728897129199</v>
      </c>
      <c r="J245">
        <v>-3.4396048531932002</v>
      </c>
      <c r="K245">
        <v>315.14149556049802</v>
      </c>
      <c r="L245">
        <v>271.17194131741502</v>
      </c>
      <c r="M245">
        <v>44.709642086017702</v>
      </c>
      <c r="N245">
        <v>0.79116844820328802</v>
      </c>
      <c r="O245">
        <v>8.4213797389682803</v>
      </c>
      <c r="P245">
        <v>61.911949685534502</v>
      </c>
      <c r="Q245">
        <v>4.0943243342584999E-2</v>
      </c>
    </row>
    <row r="246" spans="1:17" hidden="1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37</v>
      </c>
      <c r="E246">
        <v>32375.378844049999</v>
      </c>
      <c r="F246">
        <v>329.6</v>
      </c>
      <c r="G246">
        <v>-17.604773630704202</v>
      </c>
      <c r="H246">
        <v>-8.4802605494193894</v>
      </c>
      <c r="I246">
        <v>-4.9214810472846198</v>
      </c>
      <c r="J246">
        <v>-3.1161222532878101</v>
      </c>
      <c r="K246">
        <v>332.37812184893897</v>
      </c>
      <c r="M246">
        <v>63.833823494482701</v>
      </c>
      <c r="O246">
        <v>13.774271844660101</v>
      </c>
      <c r="P246">
        <v>18.3270507987793</v>
      </c>
    </row>
    <row r="247" spans="1:17" x14ac:dyDescent="0.3">
      <c r="A247" t="s">
        <v>590</v>
      </c>
      <c r="B247" t="s">
        <v>591</v>
      </c>
      <c r="C247" t="str">
        <f>IFERROR(VLOOKUP(Table1[[#This Row],[Ticker]],[1]!Table2[[Symbol]:[Industry]],2,FALSE),"-")</f>
        <v>-</v>
      </c>
      <c r="D247" t="s">
        <v>592</v>
      </c>
      <c r="E247">
        <v>32267.648685600001</v>
      </c>
      <c r="F247">
        <v>818.8</v>
      </c>
      <c r="G247">
        <v>23.420319421957199</v>
      </c>
      <c r="H247">
        <v>13.130142254074601</v>
      </c>
      <c r="I247">
        <v>22.347966791197901</v>
      </c>
      <c r="J247">
        <v>2.2881034433124201</v>
      </c>
      <c r="K247">
        <v>798.38160730451602</v>
      </c>
      <c r="L247">
        <v>689.90556837417898</v>
      </c>
      <c r="M247">
        <v>37.1370659978964</v>
      </c>
      <c r="N247">
        <v>0.91779021402681604</v>
      </c>
      <c r="O247">
        <v>12.481680508060499</v>
      </c>
      <c r="P247">
        <v>53.032426875992897</v>
      </c>
      <c r="Q247">
        <v>6.9516082635844995E-2</v>
      </c>
    </row>
    <row r="248" spans="1:17" hidden="1" x14ac:dyDescent="0.3">
      <c r="A248" t="s">
        <v>593</v>
      </c>
      <c r="B248" t="s">
        <v>594</v>
      </c>
      <c r="C248" t="str">
        <f>IFERROR(VLOOKUP(Table1[[#This Row],[Ticker]],[1]!Table2[[Symbol]:[Industry]],2,FALSE),"-")</f>
        <v>-</v>
      </c>
      <c r="D248" t="s">
        <v>141</v>
      </c>
      <c r="E248">
        <v>32216.064643341</v>
      </c>
      <c r="F248">
        <v>381.01</v>
      </c>
      <c r="G248">
        <v>-2.6600113628358302</v>
      </c>
      <c r="H248">
        <v>5.0273804535186102</v>
      </c>
      <c r="I248">
        <v>-6.2510988453555001</v>
      </c>
      <c r="J248">
        <v>1.2460035701794601</v>
      </c>
      <c r="K248">
        <v>363.74092112372603</v>
      </c>
      <c r="L248">
        <v>351.03030802840999</v>
      </c>
      <c r="M248">
        <v>56.330526885428</v>
      </c>
      <c r="N248">
        <v>0.85851926904860498</v>
      </c>
      <c r="O248">
        <v>4.7216608487966099</v>
      </c>
      <c r="P248">
        <v>34.158450704225302</v>
      </c>
      <c r="Q248">
        <v>-0.123824141917355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Row],[Ticker]],[1]!Table2[[Symbol]:[Industry]],2,FALSE),"-")</f>
        <v>-</v>
      </c>
      <c r="D249" t="s">
        <v>186</v>
      </c>
      <c r="E249">
        <v>31995.962361327001</v>
      </c>
      <c r="F249">
        <v>174.21</v>
      </c>
      <c r="G249">
        <v>66.861517390208505</v>
      </c>
      <c r="H249">
        <v>-10.470657054983601</v>
      </c>
      <c r="I249">
        <v>9.0211285850226801</v>
      </c>
      <c r="J249">
        <v>-1.93944771901038</v>
      </c>
      <c r="K249">
        <v>186.00633469534699</v>
      </c>
      <c r="L249">
        <v>159.38957279670899</v>
      </c>
      <c r="M249">
        <v>37.123956984607702</v>
      </c>
      <c r="N249">
        <v>0.78710521298810998</v>
      </c>
      <c r="O249">
        <v>19.9701509672234</v>
      </c>
      <c r="P249">
        <v>102.09976798143801</v>
      </c>
      <c r="Q249">
        <v>9.4953599716559006E-2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Row],[Ticker]],[1]!Table2[[Symbol]:[Industry]],2,FALSE),"-")</f>
        <v>-</v>
      </c>
      <c r="D250" t="s">
        <v>24</v>
      </c>
      <c r="E250">
        <v>31744.167180144999</v>
      </c>
      <c r="F250">
        <v>197.05</v>
      </c>
      <c r="G250">
        <v>-38.796884576802398</v>
      </c>
      <c r="H250">
        <v>1.7738941493836</v>
      </c>
      <c r="I250">
        <v>-14.4525341262142</v>
      </c>
      <c r="J250">
        <v>-4.8996870840670903</v>
      </c>
      <c r="K250">
        <v>199.578271867262</v>
      </c>
      <c r="L250">
        <v>206.15236682701101</v>
      </c>
      <c r="M250">
        <v>39.498636289310902</v>
      </c>
      <c r="N250">
        <v>1.5030665750569401</v>
      </c>
      <c r="O250">
        <v>33.519411316924597</v>
      </c>
      <c r="P250">
        <v>16.4942358853088</v>
      </c>
      <c r="Q250">
        <v>-7.6123866005227997E-2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525</v>
      </c>
      <c r="E251">
        <v>31593.237282071899</v>
      </c>
      <c r="F251">
        <v>71.459999999999994</v>
      </c>
      <c r="G251">
        <v>-5.0141616283275701</v>
      </c>
      <c r="H251">
        <v>-1.99045793002474</v>
      </c>
      <c r="I251">
        <v>-5.2559880030847301</v>
      </c>
      <c r="J251">
        <v>-1.71401323878003</v>
      </c>
      <c r="K251">
        <v>72.221078702418097</v>
      </c>
      <c r="L251">
        <v>67.796828332382802</v>
      </c>
      <c r="M251">
        <v>41.007860305279799</v>
      </c>
      <c r="N251">
        <v>0.75790310904797598</v>
      </c>
      <c r="O251">
        <v>11.950741673663501</v>
      </c>
      <c r="P251">
        <v>23.526361279170199</v>
      </c>
      <c r="Q251">
        <v>4.6891513398328998E-2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168</v>
      </c>
      <c r="E252">
        <v>31385.118994799999</v>
      </c>
      <c r="F252">
        <v>7250.7</v>
      </c>
      <c r="G252">
        <v>165.379410253667</v>
      </c>
      <c r="H252">
        <v>28.177729034784001</v>
      </c>
      <c r="I252">
        <v>101.071392663202</v>
      </c>
      <c r="J252">
        <v>22.035906262071201</v>
      </c>
      <c r="K252">
        <v>5584.1289825429403</v>
      </c>
      <c r="L252">
        <v>4183.5614388519498</v>
      </c>
      <c r="M252">
        <v>70.9693518876647</v>
      </c>
      <c r="N252">
        <v>2.2519048055853901</v>
      </c>
      <c r="O252">
        <v>9.6432068627856502</v>
      </c>
      <c r="P252">
        <v>198.382716049382</v>
      </c>
      <c r="Q252">
        <v>7.0920488674989998E-2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Row],[Ticker]],[1]!Table2[[Symbol]:[Industry]],2,FALSE),"-")</f>
        <v>-</v>
      </c>
      <c r="D253" t="s">
        <v>400</v>
      </c>
      <c r="E253">
        <v>31342.2316851</v>
      </c>
      <c r="F253">
        <v>493.5</v>
      </c>
      <c r="G253">
        <v>-1.7877801666519799</v>
      </c>
      <c r="H253">
        <v>-6.1515907919175596</v>
      </c>
      <c r="I253">
        <v>-16.369391399045199</v>
      </c>
      <c r="J253">
        <v>-7.2123159146988698</v>
      </c>
      <c r="K253">
        <v>517.41417171341595</v>
      </c>
      <c r="L253">
        <v>478.85726584960503</v>
      </c>
      <c r="M253">
        <v>25.526602820457299</v>
      </c>
      <c r="N253">
        <v>0.685860221884663</v>
      </c>
      <c r="O253">
        <v>15.106382978723399</v>
      </c>
      <c r="P253">
        <v>35.205479452054703</v>
      </c>
      <c r="Q253">
        <v>0.10921456094903099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Row],[Ticker]],[1]!Table2[[Symbol]:[Industry]],2,FALSE),"-")</f>
        <v>-</v>
      </c>
      <c r="D254" t="s">
        <v>206</v>
      </c>
      <c r="E254">
        <v>30724.97652362</v>
      </c>
      <c r="F254">
        <v>13916.05</v>
      </c>
      <c r="G254">
        <v>185.18951991183599</v>
      </c>
      <c r="H254">
        <v>0.10460055236676299</v>
      </c>
      <c r="I254">
        <v>52.845228548322503</v>
      </c>
      <c r="J254">
        <v>2.51303443732137</v>
      </c>
      <c r="K254">
        <v>12723.429471871899</v>
      </c>
      <c r="L254">
        <v>9735.1760000841605</v>
      </c>
      <c r="M254">
        <v>63.796005114263103</v>
      </c>
      <c r="N254">
        <v>0.95173741813809798</v>
      </c>
      <c r="O254">
        <v>4.9565070548036099</v>
      </c>
      <c r="P254">
        <v>216.335400811976</v>
      </c>
      <c r="Q254">
        <v>0.201621138752269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Row],[Ticker]],[1]!Table2[[Symbol]:[Industry]],2,FALSE),"-")</f>
        <v>-</v>
      </c>
      <c r="D255" t="s">
        <v>609</v>
      </c>
      <c r="E255">
        <v>30433.409489999998</v>
      </c>
      <c r="F255">
        <v>890.35</v>
      </c>
      <c r="G255">
        <v>8.6506082492018592</v>
      </c>
      <c r="H255">
        <v>5.2745846145190498</v>
      </c>
      <c r="I255">
        <v>6.6839778967682797</v>
      </c>
      <c r="J255">
        <v>4.4616030517101999</v>
      </c>
      <c r="K255">
        <v>865.71195288920603</v>
      </c>
      <c r="L255">
        <v>809.58117964555697</v>
      </c>
      <c r="M255">
        <v>51.158992526185102</v>
      </c>
      <c r="N255">
        <v>2.9807992166725699</v>
      </c>
      <c r="O255">
        <v>13.3542988712304</v>
      </c>
      <c r="P255">
        <v>37.1668464027114</v>
      </c>
      <c r="Q255">
        <v>9.9680337820361994E-2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Row],[Ticker]],[1]!Table2[[Symbol]:[Industry]],2,FALSE),"-")</f>
        <v>-</v>
      </c>
      <c r="D256" t="s">
        <v>257</v>
      </c>
      <c r="E256">
        <v>30318.219222079999</v>
      </c>
      <c r="F256">
        <v>5992.3</v>
      </c>
      <c r="G256">
        <v>118.534925186675</v>
      </c>
      <c r="H256">
        <v>-5.79018984374569</v>
      </c>
      <c r="I256">
        <v>1.98436176280096</v>
      </c>
      <c r="J256">
        <v>-2.2113767691567898</v>
      </c>
      <c r="K256">
        <v>6370.4820798689198</v>
      </c>
      <c r="L256">
        <v>5680.7614755337499</v>
      </c>
      <c r="M256">
        <v>28.5147056213059</v>
      </c>
      <c r="N256">
        <v>0.66996528434132296</v>
      </c>
      <c r="O256">
        <v>62.823123007859998</v>
      </c>
      <c r="P256">
        <v>149.57517700957899</v>
      </c>
      <c r="Q256">
        <v>0.14090769223909599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Row],[Ticker]],[1]!Table2[[Symbol]:[Industry]],2,FALSE),"-")</f>
        <v>-</v>
      </c>
      <c r="D257" t="s">
        <v>168</v>
      </c>
      <c r="E257">
        <v>30273.8666237</v>
      </c>
      <c r="F257">
        <v>882.15</v>
      </c>
      <c r="G257">
        <v>52.697135583524499</v>
      </c>
      <c r="H257">
        <v>-2.3637657905451501</v>
      </c>
      <c r="I257">
        <v>-2.0056073991045098</v>
      </c>
      <c r="J257">
        <v>-3.8388719404888199</v>
      </c>
      <c r="K257">
        <v>872.87742788297999</v>
      </c>
      <c r="L257">
        <v>786.00403646367602</v>
      </c>
      <c r="M257">
        <v>54.336562732888702</v>
      </c>
      <c r="N257">
        <v>0.78740416468801</v>
      </c>
      <c r="O257">
        <v>12.2258119367454</v>
      </c>
      <c r="P257">
        <v>82.375439321893694</v>
      </c>
      <c r="Q257">
        <v>3.3880902390233003E-2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Row],[Ticker]],[1]!Table2[[Symbol]:[Industry]],2,FALSE),"-")</f>
        <v>-</v>
      </c>
      <c r="D258" t="s">
        <v>54</v>
      </c>
      <c r="E258">
        <v>30198.161636109999</v>
      </c>
      <c r="F258">
        <v>1945.45</v>
      </c>
      <c r="G258">
        <v>20.120702884176801</v>
      </c>
      <c r="H258">
        <v>11.191628982723399</v>
      </c>
      <c r="I258">
        <v>3.1219094165279002</v>
      </c>
      <c r="J258">
        <v>2.8758845356777898</v>
      </c>
      <c r="K258">
        <v>1834.2950415763901</v>
      </c>
      <c r="L258">
        <v>1669.4378185087401</v>
      </c>
      <c r="M258">
        <v>66.172197575581094</v>
      </c>
      <c r="N258">
        <v>0.904841733411482</v>
      </c>
      <c r="O258">
        <v>3.3179984065383201</v>
      </c>
      <c r="P258">
        <v>56.330105669171097</v>
      </c>
      <c r="Q258">
        <v>8.4478361032324006E-2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Row],[Ticker]],[1]!Table2[[Symbol]:[Industry]],2,FALSE),"-")</f>
        <v>-</v>
      </c>
      <c r="D259" t="s">
        <v>395</v>
      </c>
      <c r="E259">
        <v>29917.029130659899</v>
      </c>
      <c r="F259">
        <v>404.6</v>
      </c>
      <c r="G259">
        <v>-27.870178443881901</v>
      </c>
      <c r="H259">
        <v>5.7756148020283504</v>
      </c>
      <c r="I259">
        <v>-16.1627500870893</v>
      </c>
      <c r="J259">
        <v>-2.9730949795472399</v>
      </c>
      <c r="K259">
        <v>401.61535007214599</v>
      </c>
      <c r="L259">
        <v>414.79858839525701</v>
      </c>
      <c r="M259">
        <v>53.446743305597799</v>
      </c>
      <c r="N259">
        <v>1.9690234556109001</v>
      </c>
      <c r="O259">
        <v>20.612951062777999</v>
      </c>
      <c r="P259">
        <v>14.2292490118577</v>
      </c>
      <c r="Q259">
        <v>-7.4367891538488995E-2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-</v>
      </c>
      <c r="D260" t="s">
        <v>260</v>
      </c>
      <c r="E260">
        <v>29549.813581440001</v>
      </c>
      <c r="F260">
        <v>1552.9</v>
      </c>
      <c r="G260">
        <v>21.480558222255599</v>
      </c>
      <c r="H260">
        <v>-9.2763540394871509</v>
      </c>
      <c r="I260">
        <v>22.3480642315306</v>
      </c>
      <c r="J260">
        <v>-5.7969369104390296</v>
      </c>
      <c r="K260">
        <v>1639.46677518968</v>
      </c>
      <c r="L260">
        <v>1407.4756693916299</v>
      </c>
      <c r="M260">
        <v>31.218821145304599</v>
      </c>
      <c r="N260">
        <v>0.85993678509896398</v>
      </c>
      <c r="O260">
        <v>18.562045205743999</v>
      </c>
      <c r="P260">
        <v>51.413806552262102</v>
      </c>
      <c r="Q260">
        <v>8.1613134074127999E-2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206</v>
      </c>
      <c r="E261">
        <v>29388.090135840001</v>
      </c>
      <c r="F261">
        <v>15424.2</v>
      </c>
      <c r="G261">
        <v>-10.7204929332487</v>
      </c>
      <c r="H261">
        <v>-3.04906686199767</v>
      </c>
      <c r="I261">
        <v>-10.061987221879599</v>
      </c>
      <c r="J261">
        <v>-4.9532385695008099</v>
      </c>
      <c r="K261">
        <v>15663.6862928675</v>
      </c>
      <c r="L261">
        <v>14954.4974376973</v>
      </c>
      <c r="M261">
        <v>41.102251287977602</v>
      </c>
      <c r="N261">
        <v>0.25406339356237101</v>
      </c>
      <c r="O261">
        <v>18.320561196042501</v>
      </c>
      <c r="P261">
        <v>21.450393700787401</v>
      </c>
      <c r="Q261">
        <v>7.4545846624605006E-2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-</v>
      </c>
      <c r="D262" t="s">
        <v>624</v>
      </c>
      <c r="E262">
        <v>29276.652205499999</v>
      </c>
      <c r="F262">
        <v>302.75</v>
      </c>
      <c r="G262">
        <v>73.337663711686702</v>
      </c>
      <c r="H262">
        <v>-8.6033172073705693</v>
      </c>
      <c r="I262">
        <v>13.014575439362</v>
      </c>
      <c r="J262">
        <v>-0.413355360994756</v>
      </c>
      <c r="K262">
        <v>321.38784443227399</v>
      </c>
      <c r="L262">
        <v>283.74885540630601</v>
      </c>
      <c r="M262">
        <v>46.069650902870499</v>
      </c>
      <c r="N262">
        <v>0.52437452988356603</v>
      </c>
      <c r="O262">
        <v>37.341040462427699</v>
      </c>
      <c r="P262">
        <v>124.093264248704</v>
      </c>
      <c r="Q262">
        <v>9.3584181054698998E-2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Row],[Ticker]],[1]!Table2[[Symbol]:[Industry]],2,FALSE),"-")</f>
        <v>-</v>
      </c>
      <c r="D263" t="s">
        <v>492</v>
      </c>
      <c r="E263">
        <v>29241.962406279999</v>
      </c>
      <c r="F263">
        <v>1597.7</v>
      </c>
      <c r="G263">
        <v>135.10660594965199</v>
      </c>
      <c r="H263">
        <v>-8.3268869964502095</v>
      </c>
      <c r="I263">
        <v>76.342385470797296</v>
      </c>
      <c r="J263">
        <v>-5.4042724818847097</v>
      </c>
      <c r="K263">
        <v>1488.10733998925</v>
      </c>
      <c r="L263">
        <v>1114.9654358041901</v>
      </c>
      <c r="M263">
        <v>56.3089705047989</v>
      </c>
      <c r="N263">
        <v>0.42527354386286098</v>
      </c>
      <c r="O263">
        <v>11.156662702635</v>
      </c>
      <c r="P263">
        <v>166.727879799666</v>
      </c>
      <c r="Q263">
        <v>8.5214545884242002E-2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Row],[Ticker]],[1]!Table2[[Symbol]:[Industry]],2,FALSE),"-")</f>
        <v>-</v>
      </c>
      <c r="D264" t="s">
        <v>260</v>
      </c>
      <c r="E264">
        <v>29226.615189370001</v>
      </c>
      <c r="F264">
        <v>3885.55</v>
      </c>
      <c r="G264">
        <v>-4.6010754265034901</v>
      </c>
      <c r="H264">
        <v>-3.1328353084897098</v>
      </c>
      <c r="I264">
        <v>25.149118683656901</v>
      </c>
      <c r="J264">
        <v>-5.5162552850061397</v>
      </c>
      <c r="K264">
        <v>4060.1736700220199</v>
      </c>
      <c r="L264">
        <v>3570.71353078744</v>
      </c>
      <c r="M264">
        <v>32.578746214458697</v>
      </c>
      <c r="N264">
        <v>0.78447048508644002</v>
      </c>
      <c r="O264">
        <v>23.995315978432799</v>
      </c>
      <c r="P264">
        <v>53.913646266587399</v>
      </c>
      <c r="Q264">
        <v>9.9681309771635002E-2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Row],[Ticker]],[1]!Table2[[Symbol]:[Industry]],2,FALSE),"-")</f>
        <v>-</v>
      </c>
      <c r="D265" t="s">
        <v>288</v>
      </c>
      <c r="E265">
        <v>29050.113047850002</v>
      </c>
      <c r="F265">
        <v>1081.75</v>
      </c>
      <c r="G265">
        <v>34.847155122239997</v>
      </c>
      <c r="H265">
        <v>-8.52981762614119</v>
      </c>
      <c r="I265">
        <v>-32.2959862398802</v>
      </c>
      <c r="J265">
        <v>-5.88276429251954</v>
      </c>
      <c r="K265">
        <v>1230.0088204513499</v>
      </c>
      <c r="L265">
        <v>1143.54862424834</v>
      </c>
      <c r="M265">
        <v>20.938126843878901</v>
      </c>
      <c r="N265">
        <v>0.57357201061765295</v>
      </c>
      <c r="O265">
        <v>39.949156459440701</v>
      </c>
      <c r="P265">
        <v>62.461515356311402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Row],[Ticker]],[1]!Table2[[Symbol]:[Industry]],2,FALSE),"-")</f>
        <v>-</v>
      </c>
      <c r="D266" t="s">
        <v>377</v>
      </c>
      <c r="E266">
        <v>28626.53963078</v>
      </c>
      <c r="F266">
        <v>6369.65</v>
      </c>
      <c r="G266">
        <v>9.74604955251103</v>
      </c>
      <c r="H266">
        <v>0.69538276171091395</v>
      </c>
      <c r="I266">
        <v>-5.7309815938620199</v>
      </c>
      <c r="J266">
        <v>-3.9585968997418299</v>
      </c>
      <c r="K266">
        <v>6428.4412579370401</v>
      </c>
      <c r="L266">
        <v>5768.6771601910796</v>
      </c>
      <c r="M266">
        <v>30.474098753091202</v>
      </c>
      <c r="N266">
        <v>1.0077241024119801</v>
      </c>
      <c r="O266">
        <v>12.986584820201999</v>
      </c>
      <c r="P266">
        <v>36.7464577071704</v>
      </c>
      <c r="Q266">
        <v>-2.7764530782314001E-2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Row],[Ticker]],[1]!Table2[[Symbol]:[Industry]],2,FALSE),"-")</f>
        <v>-</v>
      </c>
      <c r="D267" t="s">
        <v>419</v>
      </c>
      <c r="E267">
        <v>28135.636018770001</v>
      </c>
      <c r="F267">
        <v>1498.35</v>
      </c>
      <c r="G267">
        <v>35.389624178472097</v>
      </c>
      <c r="H267">
        <v>3.8411144490783098</v>
      </c>
      <c r="I267">
        <v>19.472431105244599</v>
      </c>
      <c r="J267">
        <v>1.5029927194339301</v>
      </c>
      <c r="K267">
        <v>1402.61387188394</v>
      </c>
      <c r="L267">
        <v>1183.7490339148701</v>
      </c>
      <c r="M267">
        <v>50.922878330685897</v>
      </c>
      <c r="N267">
        <v>0.76085889752630798</v>
      </c>
      <c r="O267">
        <v>10.107785230420101</v>
      </c>
      <c r="P267">
        <v>69.285956389108506</v>
      </c>
      <c r="Q267">
        <v>0.102062083690395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Row],[Ticker]],[1]!Table2[[Symbol]:[Industry]],2,FALSE),"-")</f>
        <v>-</v>
      </c>
      <c r="D268" t="s">
        <v>57</v>
      </c>
      <c r="E268">
        <v>28043.94091184</v>
      </c>
      <c r="F268">
        <v>363.2</v>
      </c>
      <c r="G268">
        <v>-41.746092069415802</v>
      </c>
      <c r="H268">
        <v>-9.1794135354245192</v>
      </c>
      <c r="I268">
        <v>-35.4476279633882</v>
      </c>
      <c r="J268">
        <v>2.37068694016161</v>
      </c>
      <c r="K268">
        <v>401.42317652592601</v>
      </c>
      <c r="L268">
        <v>422.56915853423902</v>
      </c>
      <c r="M268">
        <v>44.762981131185498</v>
      </c>
      <c r="N268">
        <v>1.0515531685060999</v>
      </c>
      <c r="O268">
        <v>43.0892070484581</v>
      </c>
      <c r="P268">
        <v>7.9988105857864804</v>
      </c>
      <c r="Q268">
        <v>6.3335630005879995E-2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Row],[Ticker]],[1]!Table2[[Symbol]:[Industry]],2,FALSE),"-")</f>
        <v>-</v>
      </c>
      <c r="D269" t="s">
        <v>206</v>
      </c>
      <c r="E269">
        <v>27968.086047000001</v>
      </c>
      <c r="F269">
        <v>1352.9</v>
      </c>
      <c r="G269">
        <v>-12.316565495776301</v>
      </c>
      <c r="H269">
        <v>-2.5361188781205999</v>
      </c>
      <c r="I269">
        <v>11.9195898805648</v>
      </c>
      <c r="J269">
        <v>-4.1448465049068801</v>
      </c>
      <c r="K269">
        <v>1337.0924672829401</v>
      </c>
      <c r="L269">
        <v>1228.4677408509499</v>
      </c>
      <c r="M269">
        <v>25.832030712969399</v>
      </c>
      <c r="N269">
        <v>0.47551274346603001</v>
      </c>
      <c r="O269">
        <v>11.3127356049966</v>
      </c>
      <c r="P269">
        <v>34.878620208364403</v>
      </c>
      <c r="Q269">
        <v>5.8096973313976001E-2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Row],[Ticker]],[1]!Table2[[Symbol]:[Industry]],2,FALSE),"-")</f>
        <v>-</v>
      </c>
      <c r="D270" t="s">
        <v>349</v>
      </c>
      <c r="E270">
        <v>27765.604545149999</v>
      </c>
      <c r="F270">
        <v>431.5</v>
      </c>
      <c r="G270">
        <v>18.3485313914322</v>
      </c>
      <c r="H270">
        <v>2.93827853798454</v>
      </c>
      <c r="I270">
        <v>39.463386517412502</v>
      </c>
      <c r="J270">
        <v>0.41247142717501001</v>
      </c>
      <c r="K270">
        <v>416.46354249211601</v>
      </c>
      <c r="L270">
        <v>354.77819867277299</v>
      </c>
      <c r="M270">
        <v>47.1391597207231</v>
      </c>
      <c r="N270">
        <v>1.1045017310620699</v>
      </c>
      <c r="O270">
        <v>9.0845886442641994</v>
      </c>
      <c r="P270">
        <v>65.167464114832498</v>
      </c>
      <c r="Q270">
        <v>-4.8187185270988003E-2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Row],[Ticker]],[1]!Table2[[Symbol]:[Industry]],2,FALSE),"-")</f>
        <v>-</v>
      </c>
      <c r="D271" t="s">
        <v>643</v>
      </c>
      <c r="E271">
        <v>27721.588161299998</v>
      </c>
      <c r="F271">
        <v>288.5</v>
      </c>
      <c r="G271">
        <v>129.316523867406</v>
      </c>
      <c r="H271">
        <v>-5.9647947672170698</v>
      </c>
      <c r="I271">
        <v>-10.0561215701604</v>
      </c>
      <c r="J271">
        <v>-2.8384789925937199</v>
      </c>
      <c r="K271">
        <v>300.22962404748398</v>
      </c>
      <c r="L271">
        <v>275.60948741439802</v>
      </c>
      <c r="M271">
        <v>39.025085656331903</v>
      </c>
      <c r="N271">
        <v>0.31903697755910798</v>
      </c>
      <c r="O271">
        <v>33.206239168110898</v>
      </c>
      <c r="P271">
        <v>157.01559020044499</v>
      </c>
      <c r="Q271">
        <v>8.1970471700477998E-2</v>
      </c>
    </row>
    <row r="272" spans="1:17" hidden="1" x14ac:dyDescent="0.3">
      <c r="A272" t="s">
        <v>644</v>
      </c>
      <c r="B272" t="s">
        <v>645</v>
      </c>
      <c r="C272" t="str">
        <f>IFERROR(VLOOKUP(Table1[[#This Row],[Ticker]],[1]!Table2[[Symbol]:[Industry]],2,FALSE),"-")</f>
        <v>-</v>
      </c>
      <c r="D272" t="s">
        <v>124</v>
      </c>
      <c r="E272">
        <v>27554.170611124999</v>
      </c>
      <c r="F272">
        <v>1236.25</v>
      </c>
      <c r="G272">
        <v>-14.641274294831399</v>
      </c>
      <c r="H272">
        <v>5.3645581302498702</v>
      </c>
      <c r="I272">
        <v>-3.1537364007189499</v>
      </c>
      <c r="J272">
        <v>-1.5857397739349</v>
      </c>
      <c r="K272">
        <v>1153.0227849878599</v>
      </c>
      <c r="L272">
        <v>1095.0759695691099</v>
      </c>
      <c r="M272">
        <v>54.996433148852901</v>
      </c>
      <c r="N272">
        <v>2.09290917959376</v>
      </c>
      <c r="O272">
        <v>13.245702730030301</v>
      </c>
      <c r="P272">
        <v>28.782749101515702</v>
      </c>
      <c r="Q272">
        <v>8.8884721454550002E-3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Row],[Ticker]],[1]!Table2[[Symbol]:[Industry]],2,FALSE),"-")</f>
        <v>-</v>
      </c>
      <c r="D273" t="s">
        <v>228</v>
      </c>
      <c r="E273">
        <v>27517.909969150001</v>
      </c>
      <c r="F273">
        <v>4298.95</v>
      </c>
      <c r="G273">
        <v>120.302005326176</v>
      </c>
      <c r="H273">
        <v>3.8945514375789001</v>
      </c>
      <c r="I273">
        <v>37.395764922320701</v>
      </c>
      <c r="J273">
        <v>0.39374940916422702</v>
      </c>
      <c r="K273">
        <v>3946.44280851756</v>
      </c>
      <c r="L273">
        <v>3069.9124802506999</v>
      </c>
      <c r="M273">
        <v>54.060926681995298</v>
      </c>
      <c r="N273">
        <v>0.87996545828059403</v>
      </c>
      <c r="O273">
        <v>10.0036055315833</v>
      </c>
      <c r="P273">
        <v>152.582256169212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Row],[Ticker]],[1]!Table2[[Symbol]:[Industry]],2,FALSE),"-")</f>
        <v>-</v>
      </c>
      <c r="D274" t="s">
        <v>161</v>
      </c>
      <c r="E274">
        <v>27190.623536319999</v>
      </c>
      <c r="F274">
        <v>208.55</v>
      </c>
      <c r="G274">
        <v>289.39819459610902</v>
      </c>
      <c r="H274">
        <v>8.89767254865456</v>
      </c>
      <c r="I274">
        <v>56.953415146877802</v>
      </c>
      <c r="J274">
        <v>0.510965667354502</v>
      </c>
      <c r="K274">
        <v>161.072331595907</v>
      </c>
      <c r="L274">
        <v>128.15708323587199</v>
      </c>
      <c r="M274">
        <v>81.033608362822093</v>
      </c>
      <c r="N274">
        <v>1.5445553934036</v>
      </c>
      <c r="O274">
        <v>0.24934068568687101</v>
      </c>
      <c r="P274">
        <v>348.49462365591398</v>
      </c>
      <c r="Q274">
        <v>0.16223409605530001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Row],[Ticker]],[1]!Table2[[Symbol]:[Industry]],2,FALSE),"-")</f>
        <v>-</v>
      </c>
      <c r="D275" t="s">
        <v>609</v>
      </c>
      <c r="E275">
        <v>27110.982646879998</v>
      </c>
      <c r="F275">
        <v>1116.2</v>
      </c>
      <c r="G275">
        <v>-37.013722923011599</v>
      </c>
      <c r="H275">
        <v>7.4103683804479399</v>
      </c>
      <c r="I275">
        <v>4.0806925901597504</v>
      </c>
      <c r="J275">
        <v>-0.20216950332858299</v>
      </c>
      <c r="K275">
        <v>1082.7200393676401</v>
      </c>
      <c r="L275">
        <v>1096.86963830021</v>
      </c>
      <c r="M275">
        <v>53.481543000967299</v>
      </c>
      <c r="N275">
        <v>0.83367642811183196</v>
      </c>
      <c r="O275">
        <v>33.300483784268003</v>
      </c>
      <c r="P275">
        <v>25.974832120083502</v>
      </c>
      <c r="Q275">
        <v>-1.8353327662680001E-3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Row],[Ticker]],[1]!Table2[[Symbol]:[Industry]],2,FALSE),"-")</f>
        <v>-</v>
      </c>
      <c r="D276" t="s">
        <v>564</v>
      </c>
      <c r="E276">
        <v>26896.21</v>
      </c>
      <c r="F276">
        <v>2573.8000000000002</v>
      </c>
      <c r="G276">
        <v>92.8384276651839</v>
      </c>
      <c r="H276">
        <v>3.5912077720899398</v>
      </c>
      <c r="I276">
        <v>26.501706241704198</v>
      </c>
      <c r="J276">
        <v>6.4162383004912602</v>
      </c>
      <c r="K276">
        <v>2296.52760759904</v>
      </c>
      <c r="L276">
        <v>1959.55966144066</v>
      </c>
      <c r="M276">
        <v>70.246821184984498</v>
      </c>
      <c r="N276">
        <v>1.2065537729448299</v>
      </c>
      <c r="O276">
        <v>3.6580153858108502</v>
      </c>
      <c r="P276">
        <v>132.42877139115899</v>
      </c>
      <c r="Q276">
        <v>8.1121573058540994E-2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Row],[Ticker]],[1]!Table2[[Symbol]:[Industry]],2,FALSE),"-")</f>
        <v>-</v>
      </c>
      <c r="D277" t="s">
        <v>288</v>
      </c>
      <c r="E277">
        <v>26858.749912499999</v>
      </c>
      <c r="F277">
        <v>3227.1</v>
      </c>
      <c r="G277">
        <v>17.093611007676898</v>
      </c>
      <c r="H277">
        <v>9.5982119451936398</v>
      </c>
      <c r="I277">
        <v>18.6157193607552</v>
      </c>
      <c r="J277">
        <v>3.8502528872735802</v>
      </c>
      <c r="K277">
        <v>2924.5607753231998</v>
      </c>
      <c r="L277">
        <v>2599.71633213421</v>
      </c>
      <c r="M277">
        <v>69.790557567843805</v>
      </c>
      <c r="N277">
        <v>1.05069855645132</v>
      </c>
      <c r="O277">
        <v>4.11824858231848</v>
      </c>
      <c r="P277">
        <v>66.028708133971193</v>
      </c>
      <c r="Q277">
        <v>-5.3034331120787002E-2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302</v>
      </c>
      <c r="E278">
        <v>26811.61320924</v>
      </c>
      <c r="F278">
        <v>516.4</v>
      </c>
      <c r="G278">
        <v>2.2613893884844999E-2</v>
      </c>
      <c r="H278">
        <v>4.5679989105194299</v>
      </c>
      <c r="I278">
        <v>23.529581205786201</v>
      </c>
      <c r="J278">
        <v>2.9015428772805198</v>
      </c>
      <c r="K278">
        <v>487.500428924669</v>
      </c>
      <c r="L278">
        <v>438.31274805847403</v>
      </c>
      <c r="M278">
        <v>70.418320912298697</v>
      </c>
      <c r="N278">
        <v>0.97592286131641603</v>
      </c>
      <c r="O278">
        <v>5.9062742060418296</v>
      </c>
      <c r="P278">
        <v>53.644748586730103</v>
      </c>
      <c r="Q278">
        <v>-5.5703799228540001E-3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54</v>
      </c>
      <c r="E279">
        <v>26767.9700715</v>
      </c>
      <c r="F279">
        <v>1494.5</v>
      </c>
      <c r="G279">
        <v>55.757503652333803</v>
      </c>
      <c r="H279">
        <v>21.757542245149299</v>
      </c>
      <c r="I279">
        <v>66.670239824227295</v>
      </c>
      <c r="J279">
        <v>6.2293378463122098</v>
      </c>
      <c r="K279">
        <v>1244.59915908481</v>
      </c>
      <c r="L279">
        <v>1026.9821215790801</v>
      </c>
      <c r="M279">
        <v>80.188173261302495</v>
      </c>
      <c r="N279">
        <v>1.1283049047263101</v>
      </c>
      <c r="O279">
        <v>3.0244228839076701</v>
      </c>
      <c r="P279">
        <v>106.365644849489</v>
      </c>
      <c r="Q279">
        <v>2.9124330153111999E-2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260</v>
      </c>
      <c r="E280">
        <v>26756.5952</v>
      </c>
      <c r="F280">
        <v>2416.6</v>
      </c>
      <c r="G280">
        <v>-16.583783607398299</v>
      </c>
      <c r="H280">
        <v>-10.5820337849574</v>
      </c>
      <c r="I280">
        <v>-4.8293803552319599</v>
      </c>
      <c r="J280">
        <v>-2.09647853423759</v>
      </c>
      <c r="K280">
        <v>2557.3338297622099</v>
      </c>
      <c r="L280">
        <v>2343.2656554411601</v>
      </c>
      <c r="M280">
        <v>32.138409599615599</v>
      </c>
      <c r="N280">
        <v>0.550163506762824</v>
      </c>
      <c r="O280">
        <v>22.486137548622001</v>
      </c>
      <c r="P280">
        <v>28.8715870307167</v>
      </c>
      <c r="Q280">
        <v>7.3886888024102995E-2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168</v>
      </c>
      <c r="E281">
        <v>26707.3744041299</v>
      </c>
      <c r="F281">
        <v>1048.3499999999999</v>
      </c>
      <c r="G281">
        <v>-20.6548847382265</v>
      </c>
      <c r="H281">
        <v>-1.5545836884928199</v>
      </c>
      <c r="I281">
        <v>-1.8205173913820201</v>
      </c>
      <c r="J281">
        <v>-3.1505489016653199</v>
      </c>
      <c r="K281">
        <v>1074.3734690143799</v>
      </c>
      <c r="L281">
        <v>1059.12163884293</v>
      </c>
      <c r="M281">
        <v>44.133294517373102</v>
      </c>
      <c r="N281">
        <v>0.79572369048998604</v>
      </c>
      <c r="O281">
        <v>28.678399389516802</v>
      </c>
      <c r="P281">
        <v>12.3633440514469</v>
      </c>
      <c r="Q281">
        <v>3.353112777999E-3</v>
      </c>
    </row>
    <row r="282" spans="1:17" hidden="1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54</v>
      </c>
      <c r="E282">
        <v>26658.3471297</v>
      </c>
      <c r="F282">
        <v>5827.25</v>
      </c>
      <c r="G282">
        <v>26.240715946610301</v>
      </c>
      <c r="H282">
        <v>18.539212060914</v>
      </c>
      <c r="I282">
        <v>20.997169058510199</v>
      </c>
      <c r="J282">
        <v>3.14221580331309</v>
      </c>
      <c r="K282">
        <v>5107.9219465632696</v>
      </c>
      <c r="L282">
        <v>4560.1275283625</v>
      </c>
      <c r="M282">
        <v>77.739394041738905</v>
      </c>
      <c r="N282">
        <v>1.3998931876024301</v>
      </c>
      <c r="O282">
        <v>4.49096915354583</v>
      </c>
      <c r="P282">
        <v>53.344648825030902</v>
      </c>
      <c r="Q282">
        <v>-7.5031296599426006E-2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539</v>
      </c>
      <c r="E283">
        <v>26632.327053044999</v>
      </c>
      <c r="F283">
        <v>734.65</v>
      </c>
      <c r="G283">
        <v>33.0466795926774</v>
      </c>
      <c r="H283">
        <v>7.2353036066953402</v>
      </c>
      <c r="I283">
        <v>-3.6515525151241</v>
      </c>
      <c r="J283">
        <v>2.2016560947516699</v>
      </c>
      <c r="K283">
        <v>704.68350867004699</v>
      </c>
      <c r="L283">
        <v>653.42946214583401</v>
      </c>
      <c r="M283">
        <v>53.236283900426201</v>
      </c>
      <c r="N283">
        <v>1.2030832954689701</v>
      </c>
      <c r="O283">
        <v>4.70972571973049</v>
      </c>
      <c r="P283">
        <v>67.728310502283094</v>
      </c>
      <c r="Q283">
        <v>-5.6376887961147003E-2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349</v>
      </c>
      <c r="E284">
        <v>26572.670434349999</v>
      </c>
      <c r="F284">
        <v>2089.5</v>
      </c>
      <c r="G284">
        <v>8.6981369337288594</v>
      </c>
      <c r="H284">
        <v>5.0997109794320004</v>
      </c>
      <c r="I284">
        <v>42.115221185296299</v>
      </c>
      <c r="J284">
        <v>0.87399367669231298</v>
      </c>
      <c r="K284">
        <v>1916.36510861084</v>
      </c>
      <c r="L284">
        <v>1625.01203500873</v>
      </c>
      <c r="M284">
        <v>55.653738707114798</v>
      </c>
      <c r="N284">
        <v>1.2662878395988699</v>
      </c>
      <c r="O284">
        <v>5.2883464943766301</v>
      </c>
      <c r="P284">
        <v>76.165584689317896</v>
      </c>
      <c r="Q284">
        <v>-4.6286137423187997E-2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Row],[Ticker]],[1]!Table2[[Symbol]:[Industry]],2,FALSE),"-")</f>
        <v>-</v>
      </c>
      <c r="D285" t="s">
        <v>141</v>
      </c>
      <c r="E285">
        <v>26334.975868779999</v>
      </c>
      <c r="F285">
        <v>1139.1500000000001</v>
      </c>
      <c r="G285">
        <v>68.514695085827697</v>
      </c>
      <c r="H285">
        <v>-14.430941204659</v>
      </c>
      <c r="I285">
        <v>4.3519799845393097</v>
      </c>
      <c r="J285">
        <v>-3.9719772751254601</v>
      </c>
      <c r="K285">
        <v>1232.8334043551899</v>
      </c>
      <c r="L285">
        <v>1041.0952202501001</v>
      </c>
      <c r="M285">
        <v>34.5189080261245</v>
      </c>
      <c r="N285">
        <v>0.74799130568910799</v>
      </c>
      <c r="O285">
        <v>27.5600228240354</v>
      </c>
      <c r="P285">
        <v>101.619469026548</v>
      </c>
      <c r="Q285">
        <v>0.15648289023657999</v>
      </c>
    </row>
    <row r="286" spans="1:17" x14ac:dyDescent="0.3">
      <c r="A286" t="s">
        <v>672</v>
      </c>
      <c r="B286" t="s">
        <v>673</v>
      </c>
      <c r="C286" t="str">
        <f>IFERROR(VLOOKUP(Table1[[#This Row],[Ticker]],[1]!Table2[[Symbol]:[Industry]],2,FALSE),"-")</f>
        <v>-</v>
      </c>
      <c r="D286" t="s">
        <v>411</v>
      </c>
      <c r="E286">
        <v>26246.025000000001</v>
      </c>
      <c r="F286">
        <v>747.75</v>
      </c>
      <c r="G286">
        <v>79.798704379161904</v>
      </c>
      <c r="H286">
        <v>-14.7951365406728</v>
      </c>
      <c r="I286">
        <v>91.920881119849994</v>
      </c>
      <c r="J286">
        <v>2.4021835449986702</v>
      </c>
      <c r="K286">
        <v>785.90422054779003</v>
      </c>
      <c r="L286">
        <v>591.48653068688702</v>
      </c>
      <c r="M286">
        <v>32.328968680542502</v>
      </c>
      <c r="N286">
        <v>0.41303528799674899</v>
      </c>
      <c r="O286">
        <v>29.722500835840801</v>
      </c>
      <c r="P286">
        <v>167.05357142857099</v>
      </c>
      <c r="Q286">
        <v>9.6976713512216997E-2</v>
      </c>
    </row>
    <row r="287" spans="1:17" x14ac:dyDescent="0.3">
      <c r="A287" t="s">
        <v>674</v>
      </c>
      <c r="B287" t="s">
        <v>675</v>
      </c>
      <c r="C287" t="str">
        <f>IFERROR(VLOOKUP(Table1[[#This Row],[Ticker]],[1]!Table2[[Symbol]:[Industry]],2,FALSE),"-")</f>
        <v>-</v>
      </c>
      <c r="D287" t="s">
        <v>260</v>
      </c>
      <c r="E287">
        <v>26195.69345481</v>
      </c>
      <c r="F287">
        <v>5298.7</v>
      </c>
      <c r="G287">
        <v>-19.2965428457602</v>
      </c>
      <c r="H287">
        <v>-7.9263845131647201</v>
      </c>
      <c r="I287">
        <v>6.0061078169894504</v>
      </c>
      <c r="J287">
        <v>-0.96671203048311005</v>
      </c>
      <c r="K287">
        <v>5737.6246092359797</v>
      </c>
      <c r="L287">
        <v>5258.3974779371301</v>
      </c>
      <c r="M287">
        <v>22.825094050411199</v>
      </c>
      <c r="N287">
        <v>0.69994562574323305</v>
      </c>
      <c r="O287">
        <v>38.713269292467899</v>
      </c>
      <c r="P287">
        <v>31.661075910050901</v>
      </c>
      <c r="Q287">
        <v>6.7962377054405998E-2</v>
      </c>
    </row>
    <row r="288" spans="1:17" x14ac:dyDescent="0.3">
      <c r="A288" t="s">
        <v>676</v>
      </c>
      <c r="B288" t="s">
        <v>677</v>
      </c>
      <c r="C288" t="str">
        <f>IFERROR(VLOOKUP(Table1[[#This Row],[Ticker]],[1]!Table2[[Symbol]:[Industry]],2,FALSE),"-")</f>
        <v>-</v>
      </c>
      <c r="D288" t="s">
        <v>54</v>
      </c>
      <c r="E288">
        <v>25919.803819919998</v>
      </c>
      <c r="F288">
        <v>1018.2</v>
      </c>
      <c r="G288">
        <v>74.525791385619499</v>
      </c>
      <c r="H288">
        <v>14.555330311104001</v>
      </c>
      <c r="I288">
        <v>47.573794775262101</v>
      </c>
      <c r="J288">
        <v>2.6654376836648699</v>
      </c>
      <c r="K288">
        <v>845.97440928830304</v>
      </c>
      <c r="L288">
        <v>702.66578335657903</v>
      </c>
      <c r="M288">
        <v>69.393463289138296</v>
      </c>
      <c r="N288">
        <v>2.1213739199052499</v>
      </c>
      <c r="O288">
        <v>5.1561579257513204</v>
      </c>
      <c r="P288">
        <v>104.889827950498</v>
      </c>
      <c r="Q288">
        <v>5.1777004007864003E-2</v>
      </c>
    </row>
    <row r="289" spans="1:17" hidden="1" x14ac:dyDescent="0.3">
      <c r="A289" t="s">
        <v>678</v>
      </c>
      <c r="B289" t="s">
        <v>679</v>
      </c>
      <c r="C289" t="str">
        <f>IFERROR(VLOOKUP(Table1[[#This Row],[Ticker]],[1]!Table2[[Symbol]:[Industry]],2,FALSE),"-")</f>
        <v>-</v>
      </c>
      <c r="D289" t="s">
        <v>133</v>
      </c>
      <c r="E289">
        <v>25786.879003279999</v>
      </c>
      <c r="F289">
        <v>424.3</v>
      </c>
      <c r="G289">
        <v>71.619452301642795</v>
      </c>
      <c r="H289">
        <v>-10.2650448376782</v>
      </c>
      <c r="I289">
        <v>1.34863926858293</v>
      </c>
      <c r="J289">
        <v>-3.4076220307688998</v>
      </c>
      <c r="K289">
        <v>443.75705489146702</v>
      </c>
      <c r="L289">
        <v>403.42915105995303</v>
      </c>
      <c r="M289">
        <v>42.6645854902048</v>
      </c>
      <c r="N289">
        <v>0.31485998687892802</v>
      </c>
      <c r="O289">
        <v>36.071176054678197</v>
      </c>
      <c r="P289">
        <v>102.77180406212599</v>
      </c>
      <c r="Q289">
        <v>3.9241124593302999E-2</v>
      </c>
    </row>
    <row r="290" spans="1:17" x14ac:dyDescent="0.3">
      <c r="A290" t="s">
        <v>680</v>
      </c>
      <c r="B290" t="s">
        <v>681</v>
      </c>
      <c r="C290" t="str">
        <f>IFERROR(VLOOKUP(Table1[[#This Row],[Ticker]],[1]!Table2[[Symbol]:[Industry]],2,FALSE),"-")</f>
        <v>-</v>
      </c>
      <c r="D290" t="s">
        <v>183</v>
      </c>
      <c r="E290">
        <v>25668.190061325</v>
      </c>
      <c r="F290">
        <v>8029.95</v>
      </c>
      <c r="G290">
        <v>21.715135240495201</v>
      </c>
      <c r="H290">
        <v>8.7267106169969093</v>
      </c>
      <c r="I290">
        <v>7.92686936311949</v>
      </c>
      <c r="J290">
        <v>-0.70884778571185003</v>
      </c>
      <c r="K290">
        <v>7537.7624037443602</v>
      </c>
      <c r="L290">
        <v>6813.1891362791002</v>
      </c>
      <c r="M290">
        <v>53.202043756664999</v>
      </c>
      <c r="N290">
        <v>0.64383182685131402</v>
      </c>
      <c r="O290">
        <v>2.0554299839974099</v>
      </c>
      <c r="P290">
        <v>48.633965756594101</v>
      </c>
      <c r="Q290">
        <v>-7.3202170878159997E-3</v>
      </c>
    </row>
    <row r="291" spans="1:17" x14ac:dyDescent="0.3">
      <c r="A291" t="s">
        <v>682</v>
      </c>
      <c r="B291" t="s">
        <v>683</v>
      </c>
      <c r="C291" t="str">
        <f>IFERROR(VLOOKUP(Table1[[#This Row],[Ticker]],[1]!Table2[[Symbol]:[Industry]],2,FALSE),"-")</f>
        <v>-</v>
      </c>
      <c r="D291" t="s">
        <v>46</v>
      </c>
      <c r="E291">
        <v>25591.433285399999</v>
      </c>
      <c r="F291">
        <v>272.10000000000002</v>
      </c>
      <c r="G291">
        <v>138.34559876631599</v>
      </c>
      <c r="H291">
        <v>-16.859774358549899</v>
      </c>
      <c r="I291">
        <v>27.443320729281801</v>
      </c>
      <c r="J291">
        <v>-4.4654736940469304</v>
      </c>
      <c r="K291">
        <v>280.44103062732597</v>
      </c>
      <c r="L291">
        <v>228.75316836192999</v>
      </c>
      <c r="M291">
        <v>42.801880489123</v>
      </c>
      <c r="N291">
        <v>0.63823907496472498</v>
      </c>
      <c r="O291">
        <v>29.217199558985602</v>
      </c>
      <c r="P291">
        <v>176.805696846388</v>
      </c>
      <c r="Q291">
        <v>0.180213212332337</v>
      </c>
    </row>
    <row r="292" spans="1:17" x14ac:dyDescent="0.3">
      <c r="A292" t="s">
        <v>684</v>
      </c>
      <c r="B292" t="s">
        <v>685</v>
      </c>
      <c r="C292" t="str">
        <f>IFERROR(VLOOKUP(Table1[[#This Row],[Ticker]],[1]!Table2[[Symbol]:[Industry]],2,FALSE),"-")</f>
        <v>-</v>
      </c>
      <c r="D292" t="s">
        <v>436</v>
      </c>
      <c r="E292">
        <v>25337.206620000001</v>
      </c>
      <c r="F292">
        <v>3614.85</v>
      </c>
      <c r="G292">
        <v>10.3091915901969</v>
      </c>
      <c r="H292">
        <v>-3.0702930616045201</v>
      </c>
      <c r="I292">
        <v>8.1368605538374901</v>
      </c>
      <c r="J292">
        <v>-0.91191686142176798</v>
      </c>
      <c r="K292">
        <v>3512.0764172694098</v>
      </c>
      <c r="L292">
        <v>3197.61744798685</v>
      </c>
      <c r="M292">
        <v>56.173465001368299</v>
      </c>
      <c r="N292">
        <v>0.89160990174766297</v>
      </c>
      <c r="O292">
        <v>8.9616443282570497</v>
      </c>
      <c r="P292">
        <v>44.242049399465301</v>
      </c>
      <c r="Q292">
        <v>0.105094982431818</v>
      </c>
    </row>
    <row r="293" spans="1:17" x14ac:dyDescent="0.3">
      <c r="A293" t="s">
        <v>686</v>
      </c>
      <c r="B293" t="s">
        <v>687</v>
      </c>
      <c r="C293" t="str">
        <f>IFERROR(VLOOKUP(Table1[[#This Row],[Ticker]],[1]!Table2[[Symbol]:[Industry]],2,FALSE),"-")</f>
        <v>-</v>
      </c>
      <c r="D293" t="s">
        <v>302</v>
      </c>
      <c r="E293">
        <v>25232.512015839999</v>
      </c>
      <c r="F293">
        <v>255.1</v>
      </c>
      <c r="G293">
        <v>45.718677998243102</v>
      </c>
      <c r="H293">
        <v>2.73704685074263</v>
      </c>
      <c r="I293">
        <v>19.064603491504201</v>
      </c>
      <c r="J293">
        <v>0.25369607594447602</v>
      </c>
      <c r="K293">
        <v>238.52604538450399</v>
      </c>
      <c r="L293">
        <v>199.47271080550701</v>
      </c>
      <c r="M293">
        <v>49.590708989018196</v>
      </c>
      <c r="N293">
        <v>0.80909648717693405</v>
      </c>
      <c r="O293">
        <v>9.6824774598196903</v>
      </c>
      <c r="P293">
        <v>92.673716012084498</v>
      </c>
      <c r="Q293">
        <v>6.4583115524099996E-2</v>
      </c>
    </row>
    <row r="294" spans="1:17" hidden="1" x14ac:dyDescent="0.3">
      <c r="A294" t="s">
        <v>688</v>
      </c>
      <c r="B294" t="s">
        <v>689</v>
      </c>
      <c r="C294" t="str">
        <f>IFERROR(VLOOKUP(Table1[[#This Row],[Ticker]],[1]!Table2[[Symbol]:[Industry]],2,FALSE),"-")</f>
        <v>-</v>
      </c>
      <c r="D294" t="s">
        <v>690</v>
      </c>
      <c r="E294">
        <v>25101.824220999999</v>
      </c>
      <c r="F294">
        <v>1103.75</v>
      </c>
      <c r="G294">
        <v>128.88594026578599</v>
      </c>
      <c r="H294">
        <v>-5.8298613427962804</v>
      </c>
      <c r="I294">
        <v>89.536629088731701</v>
      </c>
      <c r="J294">
        <v>2.9960537974827202</v>
      </c>
      <c r="K294">
        <v>1122.13896354545</v>
      </c>
      <c r="M294">
        <v>45.282142468625104</v>
      </c>
      <c r="N294">
        <v>1.6757181836006501</v>
      </c>
      <c r="O294">
        <v>31.365798414495998</v>
      </c>
      <c r="P294">
        <v>199.932065217391</v>
      </c>
    </row>
    <row r="295" spans="1:17" x14ac:dyDescent="0.3">
      <c r="A295" t="s">
        <v>691</v>
      </c>
      <c r="B295" t="s">
        <v>692</v>
      </c>
      <c r="C295" t="str">
        <f>IFERROR(VLOOKUP(Table1[[#This Row],[Ticker]],[1]!Table2[[Symbol]:[Industry]],2,FALSE),"-")</f>
        <v>-</v>
      </c>
      <c r="D295" t="s">
        <v>311</v>
      </c>
      <c r="E295">
        <v>24586.19281533</v>
      </c>
      <c r="F295">
        <v>393.15</v>
      </c>
      <c r="G295">
        <v>65.486011174684293</v>
      </c>
      <c r="H295">
        <v>-8.54559049422725</v>
      </c>
      <c r="I295">
        <v>-12.109736729682</v>
      </c>
      <c r="J295">
        <v>-7.2716013123813301</v>
      </c>
      <c r="K295">
        <v>421.78541203814001</v>
      </c>
      <c r="L295">
        <v>378.08362745935102</v>
      </c>
      <c r="M295">
        <v>40.1994068763154</v>
      </c>
      <c r="N295">
        <v>1.8828912971601901</v>
      </c>
      <c r="O295">
        <v>27.737504769171998</v>
      </c>
      <c r="P295">
        <v>91.733723482077494</v>
      </c>
      <c r="Q295">
        <v>0.15228117276997</v>
      </c>
    </row>
    <row r="296" spans="1:17" x14ac:dyDescent="0.3">
      <c r="A296" t="s">
        <v>693</v>
      </c>
      <c r="B296" t="s">
        <v>694</v>
      </c>
      <c r="C296" t="str">
        <f>IFERROR(VLOOKUP(Table1[[#This Row],[Ticker]],[1]!Table2[[Symbol]:[Industry]],2,FALSE),"-")</f>
        <v>-</v>
      </c>
      <c r="D296" t="s">
        <v>288</v>
      </c>
      <c r="E296">
        <v>24575.080034999999</v>
      </c>
      <c r="F296">
        <v>1210</v>
      </c>
      <c r="G296">
        <v>-3.0887965578541499</v>
      </c>
      <c r="H296">
        <v>-0.27120379932854199</v>
      </c>
      <c r="I296">
        <v>-24.755331550712501</v>
      </c>
      <c r="J296">
        <v>-0.42231701246704101</v>
      </c>
      <c r="K296">
        <v>1237.44174645315</v>
      </c>
      <c r="L296">
        <v>1199.92225159636</v>
      </c>
      <c r="M296">
        <v>32.017263717983703</v>
      </c>
      <c r="N296">
        <v>0.58060017855113699</v>
      </c>
      <c r="O296">
        <v>19.413223140495798</v>
      </c>
      <c r="P296">
        <v>24.306554345592701</v>
      </c>
      <c r="Q296">
        <v>0.105700415459122</v>
      </c>
    </row>
    <row r="297" spans="1:17" x14ac:dyDescent="0.3">
      <c r="A297" t="s">
        <v>695</v>
      </c>
      <c r="B297" t="s">
        <v>696</v>
      </c>
      <c r="C297" t="str">
        <f>IFERROR(VLOOKUP(Table1[[#This Row],[Ticker]],[1]!Table2[[Symbol]:[Industry]],2,FALSE),"-")</f>
        <v>-</v>
      </c>
      <c r="D297" t="s">
        <v>536</v>
      </c>
      <c r="E297">
        <v>24532.41770011</v>
      </c>
      <c r="F297">
        <v>757.45</v>
      </c>
      <c r="G297">
        <v>-3.1576886654921901</v>
      </c>
      <c r="H297">
        <v>-4.2960986296234998</v>
      </c>
      <c r="I297">
        <v>-16.376433342092401</v>
      </c>
      <c r="J297">
        <v>-1.05032975271272</v>
      </c>
      <c r="K297">
        <v>756.41981462839897</v>
      </c>
      <c r="L297">
        <v>723.83682766846596</v>
      </c>
      <c r="M297">
        <v>49.586798433149802</v>
      </c>
      <c r="N297">
        <v>0.59261389618850802</v>
      </c>
      <c r="O297">
        <v>14.3903888045415</v>
      </c>
      <c r="P297">
        <v>24.611335033314099</v>
      </c>
      <c r="Q297">
        <v>-3.3947058708619998E-2</v>
      </c>
    </row>
    <row r="298" spans="1:17" x14ac:dyDescent="0.3">
      <c r="A298" t="s">
        <v>697</v>
      </c>
      <c r="B298" t="s">
        <v>698</v>
      </c>
      <c r="C298" t="str">
        <f>IFERROR(VLOOKUP(Table1[[#This Row],[Ticker]],[1]!Table2[[Symbol]:[Industry]],2,FALSE),"-")</f>
        <v>-</v>
      </c>
      <c r="D298" t="s">
        <v>54</v>
      </c>
      <c r="E298">
        <v>24521.291250687998</v>
      </c>
      <c r="F298">
        <v>185.84</v>
      </c>
      <c r="G298">
        <v>67.263118949471107</v>
      </c>
      <c r="H298">
        <v>20.054262370316099</v>
      </c>
      <c r="I298">
        <v>26.467897059247399</v>
      </c>
      <c r="J298">
        <v>5.6216689022539104</v>
      </c>
      <c r="K298">
        <v>161.46485230556999</v>
      </c>
      <c r="L298">
        <v>140.97253532423699</v>
      </c>
      <c r="M298">
        <v>72.78796122032</v>
      </c>
      <c r="N298">
        <v>1.0822776208764699</v>
      </c>
      <c r="O298">
        <v>3.0456306500215198</v>
      </c>
      <c r="P298">
        <v>112.388571428571</v>
      </c>
    </row>
    <row r="299" spans="1:17" x14ac:dyDescent="0.3">
      <c r="A299" t="s">
        <v>699</v>
      </c>
      <c r="B299" t="s">
        <v>700</v>
      </c>
      <c r="C299" t="str">
        <f>IFERROR(VLOOKUP(Table1[[#This Row],[Ticker]],[1]!Table2[[Symbol]:[Industry]],2,FALSE),"-")</f>
        <v>-</v>
      </c>
      <c r="D299" t="s">
        <v>701</v>
      </c>
      <c r="E299">
        <v>24372.605376</v>
      </c>
      <c r="F299">
        <v>2206.8000000000002</v>
      </c>
      <c r="G299">
        <v>93.5462415705761</v>
      </c>
      <c r="H299">
        <v>0.22637306434291499</v>
      </c>
      <c r="I299">
        <v>47.843139520548803</v>
      </c>
      <c r="J299">
        <v>-2.5065804233108002</v>
      </c>
      <c r="K299">
        <v>2184.5450410336698</v>
      </c>
      <c r="L299">
        <v>1763.57511042799</v>
      </c>
      <c r="M299">
        <v>46.743117786834297</v>
      </c>
      <c r="N299">
        <v>0.45826425098350598</v>
      </c>
      <c r="O299">
        <v>9.6610476708355897</v>
      </c>
      <c r="P299">
        <v>129.07562152903901</v>
      </c>
      <c r="Q299">
        <v>0.121276067231724</v>
      </c>
    </row>
    <row r="300" spans="1:17" x14ac:dyDescent="0.3">
      <c r="A300" t="s">
        <v>702</v>
      </c>
      <c r="B300" t="s">
        <v>703</v>
      </c>
      <c r="C300" t="str">
        <f>IFERROR(VLOOKUP(Table1[[#This Row],[Ticker]],[1]!Table2[[Symbol]:[Industry]],2,FALSE),"-")</f>
        <v>-</v>
      </c>
      <c r="D300" t="s">
        <v>704</v>
      </c>
      <c r="E300">
        <v>24132.714085650001</v>
      </c>
      <c r="F300">
        <v>568.5</v>
      </c>
      <c r="G300">
        <v>93.800171722525306</v>
      </c>
      <c r="H300">
        <v>-19.084998353748301</v>
      </c>
      <c r="I300">
        <v>52.483730625921702</v>
      </c>
      <c r="J300">
        <v>-6.3671435324781198</v>
      </c>
      <c r="K300">
        <v>605.63152014979505</v>
      </c>
      <c r="L300">
        <v>465.96520198520699</v>
      </c>
      <c r="M300">
        <v>37.030298309063802</v>
      </c>
      <c r="N300">
        <v>0.32422509171897201</v>
      </c>
      <c r="O300">
        <v>31.591908531222501</v>
      </c>
      <c r="P300">
        <v>125.64000793808199</v>
      </c>
      <c r="Q300">
        <v>0.25138876724505399</v>
      </c>
    </row>
    <row r="301" spans="1:17" hidden="1" x14ac:dyDescent="0.3">
      <c r="A301" t="s">
        <v>705</v>
      </c>
      <c r="B301" t="s">
        <v>706</v>
      </c>
      <c r="C301" t="str">
        <f>IFERROR(VLOOKUP(Table1[[#This Row],[Ticker]],[1]!Table2[[Symbol]:[Industry]],2,FALSE),"-")</f>
        <v>-</v>
      </c>
      <c r="D301" t="s">
        <v>54</v>
      </c>
      <c r="E301">
        <v>24088.292932594999</v>
      </c>
      <c r="F301">
        <v>1273.8499999999999</v>
      </c>
      <c r="G301">
        <v>-31.593173243207101</v>
      </c>
      <c r="H301">
        <v>-5.0202410688986099</v>
      </c>
      <c r="I301">
        <v>-18.9098806597875</v>
      </c>
      <c r="J301">
        <v>0.129333657783227</v>
      </c>
      <c r="M301">
        <v>38.061559354153303</v>
      </c>
      <c r="O301">
        <v>10.586018762020601</v>
      </c>
      <c r="P301">
        <v>3.4262980554540401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Row],[Ticker]],[1]!Table2[[Symbol]:[Industry]],2,FALSE),"-")</f>
        <v>-</v>
      </c>
      <c r="D302" t="s">
        <v>98</v>
      </c>
      <c r="E302">
        <v>23891.713606975001</v>
      </c>
      <c r="F302">
        <v>295.55</v>
      </c>
      <c r="G302">
        <v>-33.417316309467303</v>
      </c>
      <c r="H302">
        <v>5.2458544404291096</v>
      </c>
      <c r="I302">
        <v>-15.5731440113208</v>
      </c>
      <c r="J302">
        <v>-2.9017369175635799</v>
      </c>
      <c r="K302">
        <v>283.73826541577898</v>
      </c>
      <c r="L302">
        <v>291.56565138934599</v>
      </c>
      <c r="M302">
        <v>56.986163816602499</v>
      </c>
      <c r="N302">
        <v>2.7125560075797601</v>
      </c>
      <c r="O302">
        <v>20.893249873117899</v>
      </c>
      <c r="P302">
        <v>17.3515981735159</v>
      </c>
      <c r="Q302">
        <v>-0.114577730687609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Row],[Ticker]],[1]!Table2[[Symbol]:[Industry]],2,FALSE),"-")</f>
        <v>-</v>
      </c>
      <c r="D303" t="s">
        <v>63</v>
      </c>
      <c r="E303">
        <v>23656.129893779998</v>
      </c>
      <c r="F303">
        <v>178.46</v>
      </c>
      <c r="G303">
        <v>102.455622363473</v>
      </c>
      <c r="H303">
        <v>-8.1628463069296107</v>
      </c>
      <c r="I303">
        <v>33.345650754311201</v>
      </c>
      <c r="J303">
        <v>0.138042800081427</v>
      </c>
      <c r="K303">
        <v>165.32870367814201</v>
      </c>
      <c r="L303">
        <v>137.517066541563</v>
      </c>
      <c r="M303">
        <v>61.243866233191298</v>
      </c>
      <c r="N303">
        <v>1.1737940424309801</v>
      </c>
      <c r="O303">
        <v>7.9793791325787096</v>
      </c>
      <c r="P303">
        <v>132.67275097783499</v>
      </c>
      <c r="Q303">
        <v>9.9319914483639998E-2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302</v>
      </c>
      <c r="E304">
        <v>23291.446749129998</v>
      </c>
      <c r="F304">
        <v>471.95</v>
      </c>
      <c r="G304">
        <v>155.85647503319299</v>
      </c>
      <c r="H304">
        <v>11.185798547652899</v>
      </c>
      <c r="I304">
        <v>21.119820362986999</v>
      </c>
      <c r="J304">
        <v>5.5008763166466403</v>
      </c>
      <c r="K304">
        <v>412.92601983190798</v>
      </c>
      <c r="L304">
        <v>340.66889326995801</v>
      </c>
      <c r="M304">
        <v>65.350619317607894</v>
      </c>
      <c r="N304">
        <v>1.8065779351264699</v>
      </c>
      <c r="O304">
        <v>4.1211992795846903</v>
      </c>
      <c r="P304">
        <v>196.73058786545101</v>
      </c>
      <c r="Q304">
        <v>0.228286779248319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Row],[Ticker]],[1]!Table2[[Symbol]:[Industry]],2,FALSE),"-")</f>
        <v>-</v>
      </c>
      <c r="D305" t="s">
        <v>168</v>
      </c>
      <c r="E305">
        <v>23144.310814274999</v>
      </c>
      <c r="F305">
        <v>7861.05</v>
      </c>
      <c r="G305">
        <v>-9.2835082801799693</v>
      </c>
      <c r="H305">
        <v>17.768793287874701</v>
      </c>
      <c r="I305">
        <v>11.005424029512399</v>
      </c>
      <c r="J305">
        <v>3.0211614585304498</v>
      </c>
      <c r="K305">
        <v>7049.76746841575</v>
      </c>
      <c r="L305">
        <v>6629.9431815879798</v>
      </c>
      <c r="M305">
        <v>59.646897575021001</v>
      </c>
      <c r="N305">
        <v>1.2999756490419401</v>
      </c>
      <c r="O305">
        <v>3.4709103745682799</v>
      </c>
      <c r="P305">
        <v>51.908750978289198</v>
      </c>
      <c r="Q305">
        <v>-8.3426458171995996E-2</v>
      </c>
    </row>
    <row r="306" spans="1:17" hidden="1" x14ac:dyDescent="0.3">
      <c r="A306" t="s">
        <v>715</v>
      </c>
      <c r="B306" t="s">
        <v>716</v>
      </c>
      <c r="C306" t="str">
        <f>IFERROR(VLOOKUP(Table1[[#This Row],[Ticker]],[1]!Table2[[Symbol]:[Industry]],2,FALSE),"-")</f>
        <v>-</v>
      </c>
      <c r="D306" t="s">
        <v>717</v>
      </c>
      <c r="E306">
        <v>23025.673136879999</v>
      </c>
      <c r="F306">
        <v>102.9</v>
      </c>
      <c r="G306">
        <v>92.368443778394607</v>
      </c>
      <c r="H306">
        <v>2.2176994543163899</v>
      </c>
      <c r="I306">
        <v>24.5843964248314</v>
      </c>
      <c r="J306">
        <v>0.48322093226225499</v>
      </c>
      <c r="K306">
        <v>97.746597315099606</v>
      </c>
      <c r="L306">
        <v>81.508760524130494</v>
      </c>
      <c r="M306">
        <v>50.681017208567297</v>
      </c>
      <c r="N306">
        <v>1.0903426966371701</v>
      </c>
      <c r="O306">
        <v>3.5957240038872502</v>
      </c>
      <c r="P306">
        <v>120.626072041166</v>
      </c>
      <c r="Q306">
        <v>2.0612820630179999E-2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Row],[Ticker]],[1]!Table2[[Symbol]:[Industry]],2,FALSE),"-")</f>
        <v>-</v>
      </c>
      <c r="D307" t="s">
        <v>273</v>
      </c>
      <c r="E307">
        <v>23015.215080000002</v>
      </c>
      <c r="F307">
        <v>2009.15</v>
      </c>
      <c r="G307">
        <v>180.25695255533401</v>
      </c>
      <c r="H307">
        <v>-22.109271464270201</v>
      </c>
      <c r="I307">
        <v>147.03007480391901</v>
      </c>
      <c r="J307">
        <v>-8.4869999280052308</v>
      </c>
      <c r="K307">
        <v>2052.46016672421</v>
      </c>
      <c r="L307">
        <v>1348.9942183846699</v>
      </c>
      <c r="M307">
        <v>28.3490979891595</v>
      </c>
      <c r="N307">
        <v>0.35147616305131202</v>
      </c>
      <c r="O307">
        <v>41.044720404151001</v>
      </c>
      <c r="P307">
        <v>237.50209978162201</v>
      </c>
      <c r="Q307">
        <v>0.20761888457352201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Row],[Ticker]],[1]!Table2[[Symbol]:[Industry]],2,FALSE),"-")</f>
        <v>-</v>
      </c>
      <c r="D308" t="s">
        <v>43</v>
      </c>
      <c r="E308">
        <v>23014.955481100002</v>
      </c>
      <c r="F308">
        <v>4430.05</v>
      </c>
      <c r="G308">
        <v>92.997907615261497</v>
      </c>
      <c r="H308">
        <v>7.5088807197868999</v>
      </c>
      <c r="I308">
        <v>58.953752677780201</v>
      </c>
      <c r="J308">
        <v>6.5626330829301098</v>
      </c>
      <c r="K308">
        <v>4086.2390158385001</v>
      </c>
      <c r="L308">
        <v>3256.65174312627</v>
      </c>
      <c r="M308">
        <v>64.903215578302493</v>
      </c>
      <c r="N308">
        <v>0.64850269651058001</v>
      </c>
      <c r="O308">
        <v>8.8317287615263993</v>
      </c>
      <c r="P308">
        <v>122.38090457306301</v>
      </c>
      <c r="Q308">
        <v>0.14941920607231701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Row],[Ticker]],[1]!Table2[[Symbol]:[Industry]],2,FALSE),"-")</f>
        <v>-</v>
      </c>
      <c r="D309" t="s">
        <v>54</v>
      </c>
      <c r="E309">
        <v>22978.969962679999</v>
      </c>
      <c r="F309">
        <v>426.2</v>
      </c>
      <c r="G309">
        <v>-14.543962561637199</v>
      </c>
      <c r="H309">
        <v>-9.4205934050543103</v>
      </c>
      <c r="I309">
        <v>-3.6034567795063901</v>
      </c>
      <c r="J309">
        <v>-4.6978896670679102</v>
      </c>
      <c r="K309">
        <v>440.97249120382997</v>
      </c>
      <c r="L309">
        <v>421.02160219785799</v>
      </c>
      <c r="M309">
        <v>35.405113063307397</v>
      </c>
      <c r="N309">
        <v>1.0721014917323699</v>
      </c>
      <c r="O309">
        <v>13.6320976067573</v>
      </c>
      <c r="P309">
        <v>21.980538065254699</v>
      </c>
      <c r="Q309">
        <v>-0.106586854503237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Row],[Ticker]],[1]!Table2[[Symbol]:[Industry]],2,FALSE),"-")</f>
        <v>-</v>
      </c>
      <c r="D310" t="s">
        <v>564</v>
      </c>
      <c r="E310">
        <v>22538.24072586</v>
      </c>
      <c r="F310">
        <v>4427.7</v>
      </c>
      <c r="G310">
        <v>153.00571720526699</v>
      </c>
      <c r="H310">
        <v>16.451992807520199</v>
      </c>
      <c r="I310">
        <v>14.2724764957969</v>
      </c>
      <c r="J310">
        <v>1.9497217005809999</v>
      </c>
      <c r="K310">
        <v>4009.1817430600399</v>
      </c>
      <c r="L310">
        <v>3442.9133831843701</v>
      </c>
      <c r="M310">
        <v>67.155458284676698</v>
      </c>
      <c r="N310">
        <v>1.23601184866777</v>
      </c>
      <c r="O310">
        <v>0.84242383178625402</v>
      </c>
      <c r="P310">
        <v>187.88686605981701</v>
      </c>
      <c r="Q310">
        <v>0.118264478958443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Row],[Ticker]],[1]!Table2[[Symbol]:[Industry]],2,FALSE),"-")</f>
        <v>-</v>
      </c>
      <c r="D311" t="s">
        <v>728</v>
      </c>
      <c r="E311">
        <v>22527.086534999999</v>
      </c>
      <c r="F311">
        <v>1414.5</v>
      </c>
      <c r="G311">
        <v>-28.2974038727824</v>
      </c>
      <c r="H311">
        <v>3.08989817952108</v>
      </c>
      <c r="I311">
        <v>5.7045930807407697</v>
      </c>
      <c r="J311">
        <v>0.26543290041922601</v>
      </c>
      <c r="K311">
        <v>1392.8638665912399</v>
      </c>
      <c r="L311">
        <v>1315.4365079373499</v>
      </c>
      <c r="M311">
        <v>43.380649296692702</v>
      </c>
      <c r="N311">
        <v>0.446614345076779</v>
      </c>
      <c r="O311">
        <v>9.2258748674443201</v>
      </c>
      <c r="P311">
        <v>27.392263700634899</v>
      </c>
      <c r="Q311">
        <v>7.7108748529589998E-3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Row],[Ticker]],[1]!Table2[[Symbol]:[Industry]],2,FALSE),"-")</f>
        <v>-</v>
      </c>
      <c r="D312" t="s">
        <v>525</v>
      </c>
      <c r="E312">
        <v>22292.438927200001</v>
      </c>
      <c r="F312">
        <v>1457.6</v>
      </c>
      <c r="G312">
        <v>18.1332558592139</v>
      </c>
      <c r="H312">
        <v>-7.8343339052263898</v>
      </c>
      <c r="I312">
        <v>33.594030026058498</v>
      </c>
      <c r="J312">
        <v>-3.0505771981254499</v>
      </c>
      <c r="K312">
        <v>1486.0917695728999</v>
      </c>
      <c r="L312">
        <v>1216.5270857975199</v>
      </c>
      <c r="M312">
        <v>32.189830386936102</v>
      </c>
      <c r="N312">
        <v>0.26954838229606098</v>
      </c>
      <c r="O312">
        <v>16.6300768386388</v>
      </c>
      <c r="P312">
        <v>75.350375939849599</v>
      </c>
      <c r="Q312">
        <v>0.13123939468520199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Row],[Ticker]],[1]!Table2[[Symbol]:[Industry]],2,FALSE),"-")</f>
        <v>-</v>
      </c>
      <c r="D313" t="s">
        <v>267</v>
      </c>
      <c r="E313">
        <v>22282.22488148</v>
      </c>
      <c r="F313">
        <v>1665.8</v>
      </c>
      <c r="G313">
        <v>-0.673546452664322</v>
      </c>
      <c r="H313">
        <v>1.4116528525096701</v>
      </c>
      <c r="I313">
        <v>-16.3003346937628</v>
      </c>
      <c r="J313">
        <v>-1.61672177113739</v>
      </c>
      <c r="K313">
        <v>1703.2849917999299</v>
      </c>
      <c r="L313">
        <v>1608.1661961469199</v>
      </c>
      <c r="M313">
        <v>36.0764742334689</v>
      </c>
      <c r="N313">
        <v>0.76040482526287601</v>
      </c>
      <c r="O313">
        <v>13.164845719774201</v>
      </c>
      <c r="P313">
        <v>45.962760131434798</v>
      </c>
      <c r="Q313">
        <v>6.5406940694383006E-2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Row],[Ticker]],[1]!Table2[[Symbol]:[Industry]],2,FALSE),"-")</f>
        <v>-</v>
      </c>
      <c r="D314" t="s">
        <v>161</v>
      </c>
      <c r="E314">
        <v>22272.045909345001</v>
      </c>
      <c r="F314">
        <v>700.65</v>
      </c>
      <c r="G314">
        <v>54.798489302575199</v>
      </c>
      <c r="H314">
        <v>10.3650709374753</v>
      </c>
      <c r="I314">
        <v>50.935611566033899</v>
      </c>
      <c r="J314">
        <v>17.115027949798701</v>
      </c>
      <c r="K314">
        <v>609.71369821381802</v>
      </c>
      <c r="L314">
        <v>519.54159864016901</v>
      </c>
      <c r="M314">
        <v>82.718488818740695</v>
      </c>
      <c r="N314">
        <v>2.0514846627764101</v>
      </c>
      <c r="O314">
        <v>3.4182544779847301</v>
      </c>
      <c r="P314">
        <v>124.567307692307</v>
      </c>
      <c r="Q314">
        <v>0.171811521460528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Row],[Ticker]],[1]!Table2[[Symbol]:[Industry]],2,FALSE),"-")</f>
        <v>-</v>
      </c>
      <c r="D315" t="s">
        <v>419</v>
      </c>
      <c r="E315">
        <v>22190.1971538</v>
      </c>
      <c r="F315">
        <v>989</v>
      </c>
      <c r="G315">
        <v>-28.852914925749399</v>
      </c>
      <c r="H315">
        <v>3.9436207414558999</v>
      </c>
      <c r="I315">
        <v>2.42630657376499</v>
      </c>
      <c r="J315">
        <v>-5.0327002988981198</v>
      </c>
      <c r="K315">
        <v>937.46460076941003</v>
      </c>
      <c r="L315">
        <v>916.81546882275904</v>
      </c>
      <c r="M315">
        <v>53.292387897672199</v>
      </c>
      <c r="N315">
        <v>1.2348243369266101</v>
      </c>
      <c r="O315">
        <v>15.262891809909</v>
      </c>
      <c r="P315">
        <v>34.265544393157697</v>
      </c>
      <c r="Q315">
        <v>-9.1852155035565E-2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739</v>
      </c>
      <c r="E316">
        <v>21895.814423250002</v>
      </c>
      <c r="F316">
        <v>1561.5</v>
      </c>
      <c r="G316">
        <v>20.945453254104802</v>
      </c>
      <c r="H316">
        <v>12.817182452264399</v>
      </c>
      <c r="I316">
        <v>27.291724559942899</v>
      </c>
      <c r="J316">
        <v>8.2738833028124397</v>
      </c>
      <c r="K316">
        <v>1372.5821074978501</v>
      </c>
      <c r="L316">
        <v>1215.6416226051599</v>
      </c>
      <c r="M316">
        <v>65.831419408943006</v>
      </c>
      <c r="N316">
        <v>1.4511793586633801</v>
      </c>
      <c r="O316">
        <v>4.6429715017611102</v>
      </c>
      <c r="P316">
        <v>58.022567423974003</v>
      </c>
      <c r="Q316">
        <v>7.2326838433991E-2</v>
      </c>
    </row>
    <row r="317" spans="1:17" x14ac:dyDescent="0.3">
      <c r="A317" t="s">
        <v>740</v>
      </c>
      <c r="B317" t="s">
        <v>741</v>
      </c>
      <c r="C317" t="str">
        <f>IFERROR(VLOOKUP(Table1[[#This Row],[Ticker]],[1]!Table2[[Symbol]:[Industry]],2,FALSE),"-")</f>
        <v>-</v>
      </c>
      <c r="D317" t="s">
        <v>228</v>
      </c>
      <c r="E317">
        <v>21893.662925475001</v>
      </c>
      <c r="F317">
        <v>474.4</v>
      </c>
      <c r="G317">
        <v>28.8088639490839</v>
      </c>
      <c r="H317">
        <v>0.49638203639008999</v>
      </c>
      <c r="I317">
        <v>41.893787948478703</v>
      </c>
      <c r="J317">
        <v>4.2108618736962899</v>
      </c>
      <c r="K317">
        <v>436.11210755390903</v>
      </c>
      <c r="L317">
        <v>363.75571088137502</v>
      </c>
      <c r="M317">
        <v>81.172710492991598</v>
      </c>
      <c r="N317">
        <v>0.60878003342505205</v>
      </c>
      <c r="O317">
        <v>11.203625632377699</v>
      </c>
      <c r="P317">
        <v>68.825622775800696</v>
      </c>
      <c r="Q317">
        <v>7.9218482162270995E-2</v>
      </c>
    </row>
    <row r="318" spans="1:17" hidden="1" x14ac:dyDescent="0.3">
      <c r="A318" t="s">
        <v>742</v>
      </c>
      <c r="B318" t="s">
        <v>743</v>
      </c>
      <c r="C318" t="str">
        <f>IFERROR(VLOOKUP(Table1[[#This Row],[Ticker]],[1]!Table2[[Symbol]:[Industry]],2,FALSE),"-")</f>
        <v>-</v>
      </c>
      <c r="D318" t="s">
        <v>539</v>
      </c>
      <c r="E318">
        <v>21848.568600319999</v>
      </c>
      <c r="F318">
        <v>2265.0500000000002</v>
      </c>
      <c r="G318">
        <v>-0.98685929330757405</v>
      </c>
      <c r="H318">
        <v>19.855779941647899</v>
      </c>
      <c r="I318">
        <v>27.7559605752054</v>
      </c>
      <c r="J318">
        <v>2.7591705091546399</v>
      </c>
      <c r="K318">
        <v>1978.2588975460301</v>
      </c>
      <c r="L318">
        <v>1808.9565838118001</v>
      </c>
      <c r="M318">
        <v>43.529752411131803</v>
      </c>
      <c r="N318">
        <v>0.78710038062489696</v>
      </c>
      <c r="O318">
        <v>2.8674863689543</v>
      </c>
      <c r="P318">
        <v>54.906989467925001</v>
      </c>
      <c r="Q318">
        <v>-1.2409344057583999E-2</v>
      </c>
    </row>
    <row r="319" spans="1:17" x14ac:dyDescent="0.3">
      <c r="A319" t="s">
        <v>744</v>
      </c>
      <c r="B319" t="s">
        <v>745</v>
      </c>
      <c r="C319" t="str">
        <f>IFERROR(VLOOKUP(Table1[[#This Row],[Ticker]],[1]!Table2[[Symbol]:[Industry]],2,FALSE),"-")</f>
        <v>-</v>
      </c>
      <c r="D319" t="s">
        <v>54</v>
      </c>
      <c r="E319">
        <v>21834.23181392</v>
      </c>
      <c r="F319">
        <v>1110.8</v>
      </c>
      <c r="G319">
        <v>15.1836934721331</v>
      </c>
      <c r="H319">
        <v>13.313267556610899</v>
      </c>
      <c r="I319">
        <v>1.7224088828745501</v>
      </c>
      <c r="J319">
        <v>-7.7940049766251001</v>
      </c>
      <c r="K319">
        <v>1063.86375467162</v>
      </c>
      <c r="L319">
        <v>935.62846435221104</v>
      </c>
      <c r="M319">
        <v>38.183196870996603</v>
      </c>
      <c r="N319">
        <v>0.73853682940014498</v>
      </c>
      <c r="O319">
        <v>15.6778898091465</v>
      </c>
      <c r="P319">
        <v>57.0812416036201</v>
      </c>
      <c r="Q319">
        <v>2.4988059305449999E-2</v>
      </c>
    </row>
    <row r="320" spans="1:17" x14ac:dyDescent="0.3">
      <c r="A320" t="s">
        <v>746</v>
      </c>
      <c r="B320" t="s">
        <v>747</v>
      </c>
      <c r="C320" t="str">
        <f>IFERROR(VLOOKUP(Table1[[#This Row],[Ticker]],[1]!Table2[[Symbol]:[Industry]],2,FALSE),"-")</f>
        <v>-</v>
      </c>
      <c r="D320" t="s">
        <v>419</v>
      </c>
      <c r="E320">
        <v>21829.601606925</v>
      </c>
      <c r="F320">
        <v>6150.75</v>
      </c>
      <c r="G320">
        <v>110.118214767206</v>
      </c>
      <c r="H320">
        <v>32.286007741649598</v>
      </c>
      <c r="I320">
        <v>68.731928419764898</v>
      </c>
      <c r="J320">
        <v>1.6250062423093099</v>
      </c>
      <c r="K320">
        <v>5400.7453045122402</v>
      </c>
      <c r="L320">
        <v>4276.4842409279499</v>
      </c>
      <c r="M320">
        <v>57.670850586785399</v>
      </c>
      <c r="N320">
        <v>1.714072034208</v>
      </c>
      <c r="O320">
        <v>9.2387107263341708</v>
      </c>
      <c r="P320">
        <v>192.892857142857</v>
      </c>
    </row>
    <row r="321" spans="1:17" x14ac:dyDescent="0.3">
      <c r="A321" t="s">
        <v>748</v>
      </c>
      <c r="B321" t="s">
        <v>749</v>
      </c>
      <c r="C321" t="str">
        <f>IFERROR(VLOOKUP(Table1[[#This Row],[Ticker]],[1]!Table2[[Symbol]:[Industry]],2,FALSE),"-")</f>
        <v>-</v>
      </c>
      <c r="D321" t="s">
        <v>206</v>
      </c>
      <c r="E321">
        <v>21759.8372306399</v>
      </c>
      <c r="F321">
        <v>1840.2</v>
      </c>
      <c r="G321">
        <v>15.038234809546701</v>
      </c>
      <c r="H321">
        <v>-16.241044185900702</v>
      </c>
      <c r="I321">
        <v>-23.5955541199232</v>
      </c>
      <c r="J321">
        <v>-4.0006981771093901</v>
      </c>
      <c r="K321">
        <v>1998.1362164756799</v>
      </c>
      <c r="L321">
        <v>1793.6471952701299</v>
      </c>
      <c r="M321">
        <v>31.447435754453</v>
      </c>
      <c r="N321">
        <v>0.51411050954015602</v>
      </c>
      <c r="O321">
        <v>31.9611998695793</v>
      </c>
      <c r="P321">
        <v>65.284950824089407</v>
      </c>
      <c r="Q321">
        <v>0.21422628952129799</v>
      </c>
    </row>
    <row r="322" spans="1:17" x14ac:dyDescent="0.3">
      <c r="A322" t="s">
        <v>750</v>
      </c>
      <c r="B322" t="s">
        <v>751</v>
      </c>
      <c r="C322" t="str">
        <f>IFERROR(VLOOKUP(Table1[[#This Row],[Ticker]],[1]!Table2[[Symbol]:[Industry]],2,FALSE),"-")</f>
        <v>-</v>
      </c>
      <c r="D322" t="s">
        <v>557</v>
      </c>
      <c r="E322">
        <v>21715.881574409999</v>
      </c>
      <c r="F322">
        <v>836.1</v>
      </c>
      <c r="G322">
        <v>3.5415581649663901</v>
      </c>
      <c r="H322">
        <v>2.77939947435152</v>
      </c>
      <c r="I322">
        <v>-6.4422437944994702</v>
      </c>
      <c r="J322">
        <v>3.22163589900953</v>
      </c>
      <c r="K322">
        <v>789.56576956778997</v>
      </c>
      <c r="L322">
        <v>743.48276346350895</v>
      </c>
      <c r="M322">
        <v>67.545582879999799</v>
      </c>
      <c r="N322">
        <v>1.20754397241399</v>
      </c>
      <c r="O322">
        <v>9.2811864609496393</v>
      </c>
      <c r="P322">
        <v>38.427152317880797</v>
      </c>
      <c r="Q322">
        <v>3.0505656716509E-2</v>
      </c>
    </row>
    <row r="323" spans="1:17" x14ac:dyDescent="0.3">
      <c r="A323" t="s">
        <v>752</v>
      </c>
      <c r="B323" t="s">
        <v>753</v>
      </c>
      <c r="C323" t="str">
        <f>IFERROR(VLOOKUP(Table1[[#This Row],[Ticker]],[1]!Table2[[Symbol]:[Industry]],2,FALSE),"-")</f>
        <v>-</v>
      </c>
      <c r="D323" t="s">
        <v>124</v>
      </c>
      <c r="E323">
        <v>21579.188183300001</v>
      </c>
      <c r="F323">
        <v>861.85</v>
      </c>
      <c r="G323">
        <v>51.472551658385697</v>
      </c>
      <c r="H323">
        <v>15.6310943812418</v>
      </c>
      <c r="I323">
        <v>44.853537837991396</v>
      </c>
      <c r="J323">
        <v>10.593671529173401</v>
      </c>
      <c r="K323">
        <v>701.43413567983396</v>
      </c>
      <c r="L323">
        <v>590.24456398279301</v>
      </c>
      <c r="M323">
        <v>85.566314685532902</v>
      </c>
      <c r="N323">
        <v>1.8757991054006999</v>
      </c>
      <c r="O323">
        <v>3.7535534025642399</v>
      </c>
      <c r="P323">
        <v>91.437139049311398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Row],[Ticker]],[1]!Table2[[Symbol]:[Industry]],2,FALSE),"-")</f>
        <v>-</v>
      </c>
      <c r="D324" t="s">
        <v>609</v>
      </c>
      <c r="E324">
        <v>21489.036819729899</v>
      </c>
      <c r="F324">
        <v>688.85</v>
      </c>
      <c r="G324">
        <v>137.80351089522699</v>
      </c>
      <c r="H324">
        <v>-6.4045770358916503</v>
      </c>
      <c r="I324">
        <v>-13.4759894587774</v>
      </c>
      <c r="J324">
        <v>-1.93913092065446</v>
      </c>
      <c r="K324">
        <v>671.11082740132099</v>
      </c>
      <c r="L324">
        <v>576.86759180267097</v>
      </c>
      <c r="M324">
        <v>45.1769925628127</v>
      </c>
      <c r="N324">
        <v>1.02660918494016</v>
      </c>
      <c r="O324">
        <v>13.5588299339478</v>
      </c>
      <c r="P324">
        <v>169.34506353861099</v>
      </c>
      <c r="Q324">
        <v>0.14995561106762101</v>
      </c>
    </row>
    <row r="325" spans="1:17" x14ac:dyDescent="0.3">
      <c r="A325" t="s">
        <v>756</v>
      </c>
      <c r="B325" t="s">
        <v>757</v>
      </c>
      <c r="C325" t="str">
        <f>IFERROR(VLOOKUP(Table1[[#This Row],[Ticker]],[1]!Table2[[Symbol]:[Industry]],2,FALSE),"-")</f>
        <v>-</v>
      </c>
      <c r="D325" t="s">
        <v>643</v>
      </c>
      <c r="E325">
        <v>21411.220651734999</v>
      </c>
      <c r="F325">
        <v>1251.8499999999999</v>
      </c>
      <c r="G325">
        <v>28.605099965851</v>
      </c>
      <c r="H325">
        <v>-11.6871337463262</v>
      </c>
      <c r="I325">
        <v>69.004231818631595</v>
      </c>
      <c r="J325">
        <v>4.4772361427021403</v>
      </c>
      <c r="K325">
        <v>1268.7967044572499</v>
      </c>
      <c r="L325">
        <v>1039.46616955271</v>
      </c>
      <c r="M325">
        <v>49.836007620829299</v>
      </c>
      <c r="N325">
        <v>0.71735428936255896</v>
      </c>
      <c r="O325">
        <v>19.423253584694599</v>
      </c>
      <c r="P325">
        <v>92.222648752399195</v>
      </c>
      <c r="Q325">
        <v>0.11191379000882699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Row],[Ticker]],[1]!Table2[[Symbol]:[Industry]],2,FALSE),"-")</f>
        <v>-</v>
      </c>
      <c r="D326" t="s">
        <v>46</v>
      </c>
      <c r="E326">
        <v>21277.918943050001</v>
      </c>
      <c r="F326">
        <v>827.65</v>
      </c>
      <c r="G326">
        <v>9.4682489936482401</v>
      </c>
      <c r="H326">
        <v>-3.5844538824774999</v>
      </c>
      <c r="I326">
        <v>13.7248792780159</v>
      </c>
      <c r="J326">
        <v>-4.6410573533344301</v>
      </c>
      <c r="K326">
        <v>850.42415847597397</v>
      </c>
      <c r="L326">
        <v>742.45699414361297</v>
      </c>
      <c r="M326">
        <v>34.036140115689598</v>
      </c>
      <c r="N326">
        <v>0.69500942180590597</v>
      </c>
      <c r="O326">
        <v>17.054310396906899</v>
      </c>
      <c r="P326">
        <v>50.468139260067197</v>
      </c>
      <c r="Q326">
        <v>7.5098015727298004E-2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Row],[Ticker]],[1]!Table2[[Symbol]:[Industry]],2,FALSE),"-")</f>
        <v>-</v>
      </c>
      <c r="D327" t="s">
        <v>377</v>
      </c>
      <c r="E327">
        <v>21124.392359325</v>
      </c>
      <c r="F327">
        <v>527.25</v>
      </c>
      <c r="G327">
        <v>81.731698702845904</v>
      </c>
      <c r="H327">
        <v>5.9759516742210899</v>
      </c>
      <c r="I327">
        <v>35.908148827861098</v>
      </c>
      <c r="J327">
        <v>0.82945597800469995</v>
      </c>
      <c r="K327">
        <v>485.288518737397</v>
      </c>
      <c r="L327">
        <v>405.50989101026499</v>
      </c>
      <c r="M327">
        <v>61.591681662360003</v>
      </c>
      <c r="N327">
        <v>0.87269732470321804</v>
      </c>
      <c r="O327">
        <v>8.93314366998578</v>
      </c>
      <c r="P327">
        <v>110.85782843431301</v>
      </c>
      <c r="Q327">
        <v>3.4045699025036E-2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Row],[Ticker]],[1]!Table2[[Symbol]:[Industry]],2,FALSE),"-")</f>
        <v>-</v>
      </c>
      <c r="D328" t="s">
        <v>419</v>
      </c>
      <c r="E328">
        <v>20973.384752679998</v>
      </c>
      <c r="F328">
        <v>4261.1000000000004</v>
      </c>
      <c r="G328">
        <v>48.289929827080897</v>
      </c>
      <c r="H328">
        <v>6.1979566804208801</v>
      </c>
      <c r="I328">
        <v>36.517278502179003</v>
      </c>
      <c r="J328">
        <v>0.31475433074609199</v>
      </c>
      <c r="K328">
        <v>3919.8112371738498</v>
      </c>
      <c r="L328">
        <v>3276.11882677535</v>
      </c>
      <c r="M328">
        <v>52.9415762493554</v>
      </c>
      <c r="N328">
        <v>2.2823092289600999</v>
      </c>
      <c r="O328">
        <v>15.2284621341906</v>
      </c>
      <c r="P328">
        <v>91.080717488789205</v>
      </c>
      <c r="Q328">
        <v>1.066432499461E-2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Row],[Ticker]],[1]!Table2[[Symbol]:[Industry]],2,FALSE),"-")</f>
        <v>-</v>
      </c>
      <c r="D329" t="s">
        <v>482</v>
      </c>
      <c r="E329">
        <v>20682.257532187999</v>
      </c>
      <c r="F329">
        <v>171.46</v>
      </c>
      <c r="G329">
        <v>-38.502002057940103</v>
      </c>
      <c r="H329">
        <v>5.9750900806175604</v>
      </c>
      <c r="I329">
        <v>0.28016057962187602</v>
      </c>
      <c r="J329">
        <v>-1.5866490321286699</v>
      </c>
      <c r="K329">
        <v>171.24656193736701</v>
      </c>
      <c r="L329">
        <v>171.00507754401801</v>
      </c>
      <c r="M329">
        <v>36.5057112572213</v>
      </c>
      <c r="N329">
        <v>1.4125620600231401</v>
      </c>
      <c r="O329">
        <v>32.684007931879101</v>
      </c>
      <c r="P329">
        <v>20.534270650263601</v>
      </c>
      <c r="Q329">
        <v>2.5240908187554999E-2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Row],[Ticker]],[1]!Table2[[Symbol]:[Industry]],2,FALSE),"-")</f>
        <v>-</v>
      </c>
      <c r="D330" t="s">
        <v>133</v>
      </c>
      <c r="E330">
        <v>20647.14398542</v>
      </c>
      <c r="F330">
        <v>742.6</v>
      </c>
      <c r="G330">
        <v>34.605280341712003</v>
      </c>
      <c r="H330">
        <v>8.1350147928888497</v>
      </c>
      <c r="I330">
        <v>0.27472160386350403</v>
      </c>
      <c r="J330">
        <v>5.2755513951445101</v>
      </c>
      <c r="K330">
        <v>686.40330699469996</v>
      </c>
      <c r="L330">
        <v>605.94420441007298</v>
      </c>
      <c r="M330">
        <v>62.350609054668801</v>
      </c>
      <c r="N330">
        <v>1.7115545287796501</v>
      </c>
      <c r="O330">
        <v>3.6830056558039201</v>
      </c>
      <c r="P330">
        <v>76.725368871965699</v>
      </c>
      <c r="Q330">
        <v>6.2572630164129006E-2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Row],[Ticker]],[1]!Table2[[Symbol]:[Industry]],2,FALSE),"-")</f>
        <v>-</v>
      </c>
      <c r="D331" t="s">
        <v>206</v>
      </c>
      <c r="E331">
        <v>20633.5196850299</v>
      </c>
      <c r="F331">
        <v>543.9</v>
      </c>
      <c r="G331">
        <v>-13.230638608328499</v>
      </c>
      <c r="H331">
        <v>-9.6536755071644205</v>
      </c>
      <c r="I331">
        <v>-0.362251087023787</v>
      </c>
      <c r="J331">
        <v>-4.0088736700179197</v>
      </c>
      <c r="K331">
        <v>566.28562768974905</v>
      </c>
      <c r="L331">
        <v>513.720280427283</v>
      </c>
      <c r="M331">
        <v>32.378267979781597</v>
      </c>
      <c r="N331">
        <v>0.56155631402608197</v>
      </c>
      <c r="O331">
        <v>14.4328001470858</v>
      </c>
      <c r="P331">
        <v>33.702064896755097</v>
      </c>
      <c r="Q331">
        <v>9.0411506503672995E-2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Row],[Ticker]],[1]!Table2[[Symbol]:[Industry]],2,FALSE),"-")</f>
        <v>-</v>
      </c>
      <c r="D332" t="s">
        <v>40</v>
      </c>
      <c r="E332">
        <v>20602.240971620002</v>
      </c>
      <c r="F332">
        <v>561.04999999999995</v>
      </c>
      <c r="G332">
        <v>49.084424481448998</v>
      </c>
      <c r="H332">
        <v>11.756782332538201</v>
      </c>
      <c r="I332">
        <v>13.232617758062799</v>
      </c>
      <c r="J332">
        <v>7.4309841490817297</v>
      </c>
      <c r="K332">
        <v>493.04117445028299</v>
      </c>
      <c r="L332">
        <v>438.23527840391603</v>
      </c>
      <c r="M332">
        <v>73.869013621727305</v>
      </c>
      <c r="N332">
        <v>0.67152985635146201</v>
      </c>
      <c r="O332">
        <v>2.28143659210411</v>
      </c>
      <c r="P332">
        <v>80.867182462927104</v>
      </c>
      <c r="Q332">
        <v>0.13999088037436</v>
      </c>
    </row>
    <row r="333" spans="1:17" hidden="1" x14ac:dyDescent="0.3">
      <c r="A333" t="s">
        <v>772</v>
      </c>
      <c r="B333" t="s">
        <v>773</v>
      </c>
      <c r="C333" t="str">
        <f>IFERROR(VLOOKUP(Table1[[#This Row],[Ticker]],[1]!Table2[[Symbol]:[Industry]],2,FALSE),"-")</f>
        <v>-</v>
      </c>
      <c r="D333" t="s">
        <v>133</v>
      </c>
      <c r="E333">
        <v>20432.030185874999</v>
      </c>
      <c r="F333">
        <v>14148.75</v>
      </c>
      <c r="G333">
        <v>132.31691710393099</v>
      </c>
      <c r="H333">
        <v>-5.6064733249801799</v>
      </c>
      <c r="I333">
        <v>55.234048685519603</v>
      </c>
      <c r="J333">
        <v>3.9738248366592601</v>
      </c>
      <c r="K333">
        <v>12955.467645806</v>
      </c>
      <c r="L333">
        <v>9321.8751147522307</v>
      </c>
      <c r="M333">
        <v>56.580906222446004</v>
      </c>
      <c r="N333">
        <v>0.29005532023646802</v>
      </c>
      <c r="O333">
        <v>10.978708366463399</v>
      </c>
      <c r="P333">
        <v>216.57287972523901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Row],[Ticker]],[1]!Table2[[Symbol]:[Industry]],2,FALSE),"-")</f>
        <v>-</v>
      </c>
      <c r="D334" t="s">
        <v>141</v>
      </c>
      <c r="E334">
        <v>20421.82382994</v>
      </c>
      <c r="F334">
        <v>1453.4</v>
      </c>
      <c r="G334">
        <v>191.63842904781501</v>
      </c>
      <c r="H334">
        <v>-6.0290593905503798</v>
      </c>
      <c r="I334">
        <v>-1.8395709442181301</v>
      </c>
      <c r="J334">
        <v>-1.05564120922806</v>
      </c>
      <c r="K334">
        <v>1417.14752369598</v>
      </c>
      <c r="L334">
        <v>1145.32707096998</v>
      </c>
      <c r="M334">
        <v>53.338078278148302</v>
      </c>
      <c r="N334">
        <v>0.81497719187042605</v>
      </c>
      <c r="O334">
        <v>8.36658868859225</v>
      </c>
      <c r="P334">
        <v>227.34234234234199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Row],[Ticker]],[1]!Table2[[Symbol]:[Industry]],2,FALSE),"-")</f>
        <v>-</v>
      </c>
      <c r="D335" t="s">
        <v>436</v>
      </c>
      <c r="E335">
        <v>20310.733100484998</v>
      </c>
      <c r="F335">
        <v>638.15</v>
      </c>
      <c r="G335">
        <v>64.778131273884895</v>
      </c>
      <c r="H335">
        <v>15.8766818629433</v>
      </c>
      <c r="I335">
        <v>16.272271745890599</v>
      </c>
      <c r="J335">
        <v>1.8170308186665101</v>
      </c>
      <c r="K335">
        <v>579.17131900076299</v>
      </c>
      <c r="L335">
        <v>494.23692228719602</v>
      </c>
      <c r="M335">
        <v>59.134404837345897</v>
      </c>
      <c r="N335">
        <v>2.1288398707810101</v>
      </c>
      <c r="O335">
        <v>4.9909895792525196</v>
      </c>
      <c r="P335">
        <v>110.99355265333099</v>
      </c>
      <c r="Q335">
        <v>0.16364835058671401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Row],[Ticker]],[1]!Table2[[Symbol]:[Industry]],2,FALSE),"-")</f>
        <v>-</v>
      </c>
      <c r="D336" t="s">
        <v>554</v>
      </c>
      <c r="E336">
        <v>20304.675767090001</v>
      </c>
      <c r="F336">
        <v>815.65</v>
      </c>
      <c r="G336">
        <v>-37.603459271932103</v>
      </c>
      <c r="H336">
        <v>-0.202177003254492</v>
      </c>
      <c r="I336">
        <v>-15.7345824486213</v>
      </c>
      <c r="J336">
        <v>-2.27863460203353</v>
      </c>
      <c r="K336">
        <v>834.41230938775902</v>
      </c>
      <c r="L336">
        <v>850.74878167067698</v>
      </c>
      <c r="M336">
        <v>33.922085469078901</v>
      </c>
      <c r="N336">
        <v>1.5568061536456099</v>
      </c>
      <c r="O336">
        <v>17.691411757493999</v>
      </c>
      <c r="P336">
        <v>7.5700626442466197</v>
      </c>
      <c r="Q336">
        <v>-0.15942342351475999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Row],[Ticker]],[1]!Table2[[Symbol]:[Industry]],2,FALSE),"-")</f>
        <v>-</v>
      </c>
      <c r="D337" t="s">
        <v>57</v>
      </c>
      <c r="E337">
        <v>20272.042692974999</v>
      </c>
      <c r="F337">
        <v>693.15</v>
      </c>
      <c r="G337">
        <v>-37.303732468466599</v>
      </c>
      <c r="H337">
        <v>-13.8120439636177</v>
      </c>
      <c r="I337">
        <v>-19.699663241482501</v>
      </c>
      <c r="J337">
        <v>-7.5751174894851401</v>
      </c>
      <c r="K337">
        <v>759.34236741323502</v>
      </c>
      <c r="L337">
        <v>733.49309686088895</v>
      </c>
      <c r="M337">
        <v>25.956246820501502</v>
      </c>
      <c r="N337">
        <v>0.86228828917683797</v>
      </c>
      <c r="O337">
        <v>24.4680083675972</v>
      </c>
      <c r="P337">
        <v>15.515373718856701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Row],[Ticker]],[1]!Table2[[Symbol]:[Industry]],2,FALSE),"-")</f>
        <v>-</v>
      </c>
      <c r="D338" t="s">
        <v>643</v>
      </c>
      <c r="E338">
        <v>20245.552159504001</v>
      </c>
      <c r="F338">
        <v>140.41999999999999</v>
      </c>
      <c r="G338">
        <v>81.334758031850299</v>
      </c>
      <c r="H338">
        <v>6.7260840381767499</v>
      </c>
      <c r="I338">
        <v>36.669662587202602</v>
      </c>
      <c r="J338">
        <v>2.9140521927281902</v>
      </c>
      <c r="K338">
        <v>120.422821750536</v>
      </c>
      <c r="L338">
        <v>100.72760458789899</v>
      </c>
      <c r="M338">
        <v>65.856400575695005</v>
      </c>
      <c r="N338">
        <v>1.6731511698749599</v>
      </c>
      <c r="O338">
        <v>1.9797749608317901</v>
      </c>
      <c r="P338">
        <v>128.325203252032</v>
      </c>
      <c r="Q338">
        <v>8.1657743421961998E-2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Row],[Ticker]],[1]!Table2[[Symbol]:[Industry]],2,FALSE),"-")</f>
        <v>-</v>
      </c>
      <c r="D339" t="s">
        <v>46</v>
      </c>
      <c r="E339">
        <v>20229.217065360001</v>
      </c>
      <c r="F339">
        <v>322.2</v>
      </c>
      <c r="G339">
        <v>82.822342952363002</v>
      </c>
      <c r="H339">
        <v>-2.4913230763322902</v>
      </c>
      <c r="I339">
        <v>38.847059749381899</v>
      </c>
      <c r="J339">
        <v>-1.9162331649525199</v>
      </c>
      <c r="K339">
        <v>318.35373461608799</v>
      </c>
      <c r="L339">
        <v>253.26131766784101</v>
      </c>
      <c r="M339">
        <v>43.986709753559502</v>
      </c>
      <c r="N339">
        <v>0.98344866444850998</v>
      </c>
      <c r="O339">
        <v>13.128491620111699</v>
      </c>
      <c r="P339">
        <v>135.957524716221</v>
      </c>
      <c r="Q339">
        <v>0.16753967230300301</v>
      </c>
    </row>
    <row r="340" spans="1:17" hidden="1" x14ac:dyDescent="0.3">
      <c r="A340" t="s">
        <v>786</v>
      </c>
      <c r="B340" t="s">
        <v>787</v>
      </c>
      <c r="C340" t="str">
        <f>IFERROR(VLOOKUP(Table1[[#This Row],[Ticker]],[1]!Table2[[Symbol]:[Industry]],2,FALSE),"-")</f>
        <v>-</v>
      </c>
      <c r="D340" t="s">
        <v>141</v>
      </c>
      <c r="E340">
        <v>20173.740000000002</v>
      </c>
      <c r="F340">
        <v>137.97999999999999</v>
      </c>
      <c r="G340">
        <v>-8.3651661642787101</v>
      </c>
      <c r="H340">
        <v>-6.7316551261276398</v>
      </c>
      <c r="I340">
        <v>-4.2612948867381002</v>
      </c>
      <c r="J340">
        <v>-9.8722530867004696</v>
      </c>
      <c r="K340">
        <v>142.75297540688501</v>
      </c>
      <c r="L340">
        <v>132.50846395105199</v>
      </c>
      <c r="M340">
        <v>53.328059728626101</v>
      </c>
      <c r="N340">
        <v>5.3472961509979902</v>
      </c>
      <c r="O340">
        <v>12.2264096245832</v>
      </c>
      <c r="P340">
        <v>19.618552232336299</v>
      </c>
    </row>
    <row r="341" spans="1:17" hidden="1" x14ac:dyDescent="0.3">
      <c r="A341" t="s">
        <v>788</v>
      </c>
      <c r="B341" t="s">
        <v>789</v>
      </c>
      <c r="C341" t="str">
        <f>IFERROR(VLOOKUP(Table1[[#This Row],[Ticker]],[1]!Table2[[Symbol]:[Industry]],2,FALSE),"-")</f>
        <v>-</v>
      </c>
      <c r="D341" t="s">
        <v>141</v>
      </c>
      <c r="E341">
        <v>20155.501969815999</v>
      </c>
      <c r="F341">
        <v>339.62</v>
      </c>
      <c r="G341">
        <v>-14.1413375382715</v>
      </c>
      <c r="H341">
        <v>1.6958148923722001</v>
      </c>
      <c r="I341">
        <v>-9.75927420026912</v>
      </c>
      <c r="J341">
        <v>-1.11195967610961</v>
      </c>
      <c r="K341">
        <v>340.99908473334898</v>
      </c>
      <c r="L341">
        <v>335.87583698798699</v>
      </c>
      <c r="M341">
        <v>42.778347382377802</v>
      </c>
      <c r="N341">
        <v>0.87202435568302405</v>
      </c>
      <c r="O341">
        <v>7.4730581237853997</v>
      </c>
      <c r="P341">
        <v>14.736486486486401</v>
      </c>
      <c r="Q341">
        <v>-0.10379904096142301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Row],[Ticker]],[1]!Table2[[Symbol]:[Industry]],2,FALSE),"-")</f>
        <v>-</v>
      </c>
      <c r="D342" t="s">
        <v>203</v>
      </c>
      <c r="E342">
        <v>20112.458079119999</v>
      </c>
      <c r="F342">
        <v>1238.0999999999999</v>
      </c>
      <c r="G342">
        <v>67.458207056575105</v>
      </c>
      <c r="H342">
        <v>-10.836989882731899</v>
      </c>
      <c r="I342">
        <v>30.309008924300901</v>
      </c>
      <c r="J342">
        <v>-3.7011337909425399</v>
      </c>
      <c r="K342">
        <v>1257.22638235926</v>
      </c>
      <c r="L342">
        <v>1039.1593418222999</v>
      </c>
      <c r="M342">
        <v>37.487651489418099</v>
      </c>
      <c r="N342">
        <v>0.54458758436643495</v>
      </c>
      <c r="O342">
        <v>15.325902592682301</v>
      </c>
      <c r="P342">
        <v>105.920997920997</v>
      </c>
      <c r="Q342">
        <v>0.14845490173473799</v>
      </c>
    </row>
    <row r="343" spans="1:17" hidden="1" x14ac:dyDescent="0.3">
      <c r="A343" t="s">
        <v>792</v>
      </c>
      <c r="B343" t="s">
        <v>793</v>
      </c>
      <c r="C343" t="str">
        <f>IFERROR(VLOOKUP(Table1[[#This Row],[Ticker]],[1]!Table2[[Symbol]:[Industry]],2,FALSE),"-")</f>
        <v>-</v>
      </c>
      <c r="D343" t="s">
        <v>40</v>
      </c>
      <c r="E343">
        <v>20083.97171645</v>
      </c>
      <c r="F343">
        <v>909.25</v>
      </c>
      <c r="G343">
        <v>-10.469396049079201</v>
      </c>
      <c r="H343">
        <v>-2.5858755826504201</v>
      </c>
      <c r="I343">
        <v>-2.4484897502649301</v>
      </c>
      <c r="J343">
        <v>0.18571452595562801</v>
      </c>
      <c r="K343">
        <v>923.64883405856597</v>
      </c>
      <c r="M343">
        <v>34.025045480091499</v>
      </c>
      <c r="N343">
        <v>0.536960966344179</v>
      </c>
      <c r="O343">
        <v>12.7302722023645</v>
      </c>
      <c r="P343">
        <v>27.847300337457799</v>
      </c>
    </row>
    <row r="344" spans="1:17" hidden="1" x14ac:dyDescent="0.3">
      <c r="A344" t="s">
        <v>794</v>
      </c>
      <c r="B344" t="s">
        <v>795</v>
      </c>
      <c r="C344" t="str">
        <f>IFERROR(VLOOKUP(Table1[[#This Row],[Ticker]],[1]!Table2[[Symbol]:[Industry]],2,FALSE),"-")</f>
        <v>-</v>
      </c>
      <c r="D344" t="s">
        <v>257</v>
      </c>
      <c r="E344">
        <v>20078.144702910002</v>
      </c>
      <c r="F344">
        <v>696.9</v>
      </c>
      <c r="G344">
        <v>49.585556217719798</v>
      </c>
      <c r="H344">
        <v>3.8755305578498498</v>
      </c>
      <c r="I344">
        <v>35.737401482378999</v>
      </c>
      <c r="J344">
        <v>9.0239244490657793</v>
      </c>
      <c r="K344">
        <v>649.69408211407301</v>
      </c>
      <c r="L344">
        <v>548.45253299025796</v>
      </c>
      <c r="M344">
        <v>59.955145674427001</v>
      </c>
      <c r="N344">
        <v>0.93795455903579805</v>
      </c>
      <c r="O344">
        <v>5.0939876596355296</v>
      </c>
      <c r="P344">
        <v>82.410679230467196</v>
      </c>
      <c r="Q344">
        <v>-3.3369743242308E-2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Row],[Ticker]],[1]!Table2[[Symbol]:[Industry]],2,FALSE),"-")</f>
        <v>-</v>
      </c>
      <c r="D345" t="s">
        <v>57</v>
      </c>
      <c r="E345">
        <v>19851.828089654999</v>
      </c>
      <c r="F345">
        <v>1245.05</v>
      </c>
      <c r="G345">
        <v>-35.625876151362903</v>
      </c>
      <c r="H345">
        <v>-2.3853661126559702</v>
      </c>
      <c r="I345">
        <v>-36.006006684225703</v>
      </c>
      <c r="J345">
        <v>-3.3169113466117799</v>
      </c>
      <c r="K345">
        <v>1332.96883761506</v>
      </c>
      <c r="L345">
        <v>1400.9702406973599</v>
      </c>
      <c r="M345">
        <v>31.681006301762501</v>
      </c>
      <c r="N345">
        <v>0.75224963842067305</v>
      </c>
      <c r="O345">
        <v>44.251234890165001</v>
      </c>
      <c r="P345">
        <v>4.6172590538610301</v>
      </c>
      <c r="Q345">
        <v>6.0933350648075001E-2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Row],[Ticker]],[1]!Table2[[Symbol]:[Industry]],2,FALSE),"-")</f>
        <v>-</v>
      </c>
      <c r="D346" t="s">
        <v>800</v>
      </c>
      <c r="E346">
        <v>19683.925411659999</v>
      </c>
      <c r="F346">
        <v>284.35000000000002</v>
      </c>
      <c r="G346">
        <v>68.183998949894203</v>
      </c>
      <c r="H346">
        <v>16.822479546280199</v>
      </c>
      <c r="I346">
        <v>30.076263763730498</v>
      </c>
      <c r="J346">
        <v>-1.7361110919228</v>
      </c>
      <c r="K346">
        <v>242.97208327106901</v>
      </c>
      <c r="L346">
        <v>203.26486520598499</v>
      </c>
      <c r="M346">
        <v>60.978871251428799</v>
      </c>
      <c r="N346">
        <v>3.03141004758657</v>
      </c>
      <c r="O346">
        <v>11.7988394584139</v>
      </c>
      <c r="P346">
        <v>95.900792283844297</v>
      </c>
      <c r="Q346">
        <v>2.8522209935152001E-2</v>
      </c>
    </row>
    <row r="347" spans="1:17" x14ac:dyDescent="0.3">
      <c r="A347" t="s">
        <v>801</v>
      </c>
      <c r="B347" t="s">
        <v>802</v>
      </c>
      <c r="C347" t="str">
        <f>IFERROR(VLOOKUP(Table1[[#This Row],[Ticker]],[1]!Table2[[Symbol]:[Industry]],2,FALSE),"-")</f>
        <v>-</v>
      </c>
      <c r="D347" t="s">
        <v>46</v>
      </c>
      <c r="E347">
        <v>19667.420959139999</v>
      </c>
      <c r="F347">
        <v>1691.1</v>
      </c>
      <c r="G347">
        <v>239.73407628234901</v>
      </c>
      <c r="H347">
        <v>11.6848554438482</v>
      </c>
      <c r="I347">
        <v>100.67336604055799</v>
      </c>
      <c r="J347">
        <v>0.863966323265009</v>
      </c>
      <c r="K347">
        <v>1487.60310879451</v>
      </c>
      <c r="L347">
        <v>1058.4133322625401</v>
      </c>
      <c r="M347">
        <v>60.832166477640499</v>
      </c>
      <c r="N347">
        <v>0.58620891874622605</v>
      </c>
      <c r="O347">
        <v>5.0795340311040098</v>
      </c>
      <c r="P347">
        <v>284.34090909090901</v>
      </c>
      <c r="Q347">
        <v>0.19242132097798101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Row],[Ticker]],[1]!Table2[[Symbol]:[Industry]],2,FALSE),"-")</f>
        <v>-</v>
      </c>
      <c r="D348" t="s">
        <v>161</v>
      </c>
      <c r="E348">
        <v>19656.74271735</v>
      </c>
      <c r="F348">
        <v>822.1</v>
      </c>
      <c r="G348">
        <v>135.501335987423</v>
      </c>
      <c r="H348">
        <v>-2.64462283073542</v>
      </c>
      <c r="I348">
        <v>33.556195788542603</v>
      </c>
      <c r="J348">
        <v>5.6604345232689504</v>
      </c>
      <c r="K348">
        <v>810.36963932231095</v>
      </c>
      <c r="L348">
        <v>655.06498345771899</v>
      </c>
      <c r="M348">
        <v>56.801137996129597</v>
      </c>
      <c r="N348">
        <v>1.2301954441671601</v>
      </c>
      <c r="O348">
        <v>19.2069091351417</v>
      </c>
      <c r="P348">
        <v>174.03333333333299</v>
      </c>
      <c r="Q348">
        <v>0.18283175497697099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Row],[Ticker]],[1]!Table2[[Symbol]:[Industry]],2,FALSE),"-")</f>
        <v>-</v>
      </c>
      <c r="D349" t="s">
        <v>260</v>
      </c>
      <c r="E349">
        <v>19638.052591759999</v>
      </c>
      <c r="F349">
        <v>621.1</v>
      </c>
      <c r="G349">
        <v>2.07487042122135</v>
      </c>
      <c r="H349">
        <v>-11.3818614306738</v>
      </c>
      <c r="I349">
        <v>-21.215000319383599</v>
      </c>
      <c r="J349">
        <v>-7.9835028888186796</v>
      </c>
      <c r="K349">
        <v>674.33358785991402</v>
      </c>
      <c r="L349">
        <v>619.92887680141405</v>
      </c>
      <c r="M349">
        <v>21.8838501397431</v>
      </c>
      <c r="N349">
        <v>0.66992446819548801</v>
      </c>
      <c r="O349">
        <v>28.6346804057317</v>
      </c>
      <c r="P349">
        <v>34.146868250539903</v>
      </c>
      <c r="Q349">
        <v>0.10508397581961799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Row],[Ticker]],[1]!Table2[[Symbol]:[Industry]],2,FALSE),"-")</f>
        <v>-</v>
      </c>
      <c r="D350" t="s">
        <v>704</v>
      </c>
      <c r="E350">
        <v>19508.842032479999</v>
      </c>
      <c r="F350">
        <v>1448.6</v>
      </c>
      <c r="G350">
        <v>95.018955304173303</v>
      </c>
      <c r="H350">
        <v>-21.042797113958802</v>
      </c>
      <c r="I350">
        <v>41.120810623934602</v>
      </c>
      <c r="J350">
        <v>-5.8968727160170804</v>
      </c>
      <c r="K350">
        <v>1506.0221328448799</v>
      </c>
      <c r="L350">
        <v>1168.21242838272</v>
      </c>
      <c r="M350">
        <v>43.192626618306299</v>
      </c>
      <c r="N350">
        <v>0.67812503018539005</v>
      </c>
      <c r="O350">
        <v>30.9505729670026</v>
      </c>
      <c r="P350">
        <v>137.436485821996</v>
      </c>
      <c r="Q350">
        <v>0.23769112715424301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Row],[Ticker]],[1]!Table2[[Symbol]:[Industry]],2,FALSE),"-")</f>
        <v>-</v>
      </c>
      <c r="D351" t="s">
        <v>119</v>
      </c>
      <c r="E351">
        <v>19395.459189470999</v>
      </c>
      <c r="F351">
        <v>74.209999999999994</v>
      </c>
      <c r="G351">
        <v>393.63385701969099</v>
      </c>
      <c r="H351">
        <v>13.620430186021499</v>
      </c>
      <c r="I351">
        <v>13.359309480584599</v>
      </c>
      <c r="J351">
        <v>-10.4737080072815</v>
      </c>
      <c r="K351">
        <v>69.109192661165196</v>
      </c>
      <c r="L351">
        <v>49.961942425917897</v>
      </c>
      <c r="M351">
        <v>45.219941746201002</v>
      </c>
      <c r="N351">
        <v>1.09090600204595</v>
      </c>
      <c r="O351">
        <v>23.163994070879902</v>
      </c>
      <c r="P351">
        <v>447.67527675276699</v>
      </c>
      <c r="Q351">
        <v>0.15627033113828401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Row],[Ticker]],[1]!Table2[[Symbol]:[Industry]],2,FALSE),"-")</f>
        <v>-</v>
      </c>
      <c r="D352" t="s">
        <v>395</v>
      </c>
      <c r="E352">
        <v>19390.823583810001</v>
      </c>
      <c r="F352">
        <v>8172.15</v>
      </c>
      <c r="G352">
        <v>2.8050644338747901</v>
      </c>
      <c r="H352">
        <v>-5.6204430958624298</v>
      </c>
      <c r="I352">
        <v>20.794403848110498</v>
      </c>
      <c r="J352">
        <v>-1.5840311559793301</v>
      </c>
      <c r="K352">
        <v>7865.0186185644798</v>
      </c>
      <c r="L352">
        <v>7162.1384256113697</v>
      </c>
      <c r="M352">
        <v>55.6362421349667</v>
      </c>
      <c r="N352">
        <v>0.75759894608494305</v>
      </c>
      <c r="O352">
        <v>9.8854034739939998</v>
      </c>
      <c r="P352">
        <v>48.947435570298502</v>
      </c>
      <c r="Q352">
        <v>8.5362282327660008E-3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Row],[Ticker]],[1]!Table2[[Symbol]:[Industry]],2,FALSE),"-")</f>
        <v>-</v>
      </c>
      <c r="D353" t="s">
        <v>141</v>
      </c>
      <c r="E353">
        <v>19291.434550170001</v>
      </c>
      <c r="F353">
        <v>1704.75</v>
      </c>
      <c r="G353">
        <v>186.32919821750701</v>
      </c>
      <c r="H353">
        <v>-15.001358162497301</v>
      </c>
      <c r="I353">
        <v>17.2428358592562</v>
      </c>
      <c r="J353">
        <v>2.62696209487174</v>
      </c>
      <c r="K353">
        <v>1832.42634974523</v>
      </c>
      <c r="L353">
        <v>1499.8414642996199</v>
      </c>
      <c r="M353">
        <v>32.180769006428299</v>
      </c>
      <c r="N353">
        <v>1.11679960479137</v>
      </c>
      <c r="O353">
        <v>26.751923359553999</v>
      </c>
      <c r="P353">
        <v>215.91859896042899</v>
      </c>
      <c r="Q353">
        <v>0.108008625359719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-</v>
      </c>
      <c r="D354" t="s">
        <v>411</v>
      </c>
      <c r="E354">
        <v>19217.887542209999</v>
      </c>
      <c r="F354">
        <v>1332.8</v>
      </c>
      <c r="G354">
        <v>56.5233156066733</v>
      </c>
      <c r="H354">
        <v>-9.2944783061367495</v>
      </c>
      <c r="I354">
        <v>30.839915173833599</v>
      </c>
      <c r="J354">
        <v>2.3271908264594998</v>
      </c>
      <c r="K354">
        <v>1262.6615305406301</v>
      </c>
      <c r="L354">
        <v>1055.8261904099299</v>
      </c>
      <c r="M354">
        <v>52.573480680818903</v>
      </c>
      <c r="N354">
        <v>0.66713757945631602</v>
      </c>
      <c r="O354">
        <v>15.8238295318127</v>
      </c>
      <c r="P354">
        <v>83.834482758620595</v>
      </c>
      <c r="Q354">
        <v>0.18295143174553199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288</v>
      </c>
      <c r="E355">
        <v>19195.5365766</v>
      </c>
      <c r="F355">
        <v>385.5</v>
      </c>
      <c r="G355">
        <v>0.273295118650281</v>
      </c>
      <c r="H355">
        <v>20.753904469381901</v>
      </c>
      <c r="I355">
        <v>-25.505410253125198</v>
      </c>
      <c r="J355">
        <v>10.8902880031224</v>
      </c>
      <c r="K355">
        <v>360.36628295765098</v>
      </c>
      <c r="L355">
        <v>369.09198274926501</v>
      </c>
      <c r="M355">
        <v>61.131455175723602</v>
      </c>
      <c r="N355">
        <v>1.7685880005285</v>
      </c>
      <c r="O355">
        <v>44.747081712062197</v>
      </c>
      <c r="P355">
        <v>30.9665364362153</v>
      </c>
      <c r="Q355">
        <v>0.109983427907193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Row],[Ticker]],[1]!Table2[[Symbol]:[Industry]],2,FALSE),"-")</f>
        <v>-</v>
      </c>
      <c r="D356" t="s">
        <v>536</v>
      </c>
      <c r="E356">
        <v>18963.131400800001</v>
      </c>
      <c r="F356">
        <v>2104.4</v>
      </c>
      <c r="G356">
        <v>-6.7894947278319897</v>
      </c>
      <c r="H356">
        <v>-1.83611988648985</v>
      </c>
      <c r="I356">
        <v>-46.9575994914997</v>
      </c>
      <c r="J356">
        <v>-1.5185588813090301</v>
      </c>
      <c r="K356">
        <v>2326.05731566335</v>
      </c>
      <c r="L356">
        <v>2502.6474246328098</v>
      </c>
      <c r="M356">
        <v>41.098471334775098</v>
      </c>
      <c r="N356">
        <v>1.23154731453744</v>
      </c>
      <c r="O356">
        <v>85.135905721345694</v>
      </c>
      <c r="P356">
        <v>25.932796744561799</v>
      </c>
      <c r="Q356">
        <v>6.0161527726842003E-2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Row],[Ticker]],[1]!Table2[[Symbol]:[Industry]],2,FALSE),"-")</f>
        <v>-</v>
      </c>
      <c r="D357" t="s">
        <v>78</v>
      </c>
      <c r="E357">
        <v>18932.9269475</v>
      </c>
      <c r="F357">
        <v>801.25</v>
      </c>
      <c r="G357">
        <v>-29.9870313126785</v>
      </c>
      <c r="H357">
        <v>-0.46704987308129697</v>
      </c>
      <c r="I357">
        <v>-21.7943777788661</v>
      </c>
      <c r="J357">
        <v>-3.9350957570862199</v>
      </c>
      <c r="K357">
        <v>811.82425932943704</v>
      </c>
      <c r="L357">
        <v>845.30290180242503</v>
      </c>
      <c r="M357">
        <v>43.902359162670699</v>
      </c>
      <c r="N357">
        <v>0.54508626110600999</v>
      </c>
      <c r="O357">
        <v>32.068642745709802</v>
      </c>
      <c r="P357">
        <v>14.464285714285699</v>
      </c>
      <c r="Q357">
        <v>-8.4684307879397E-2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Row],[Ticker]],[1]!Table2[[Symbol]:[Industry]],2,FALSE),"-")</f>
        <v>-</v>
      </c>
      <c r="D358" t="s">
        <v>609</v>
      </c>
      <c r="E358">
        <v>18850.50443718</v>
      </c>
      <c r="F358">
        <v>37.46</v>
      </c>
      <c r="G358">
        <v>-9.6999079807405693</v>
      </c>
      <c r="H358">
        <v>0.580439290188416</v>
      </c>
      <c r="I358">
        <v>-24.8027152916662</v>
      </c>
      <c r="J358">
        <v>0.67137230343750698</v>
      </c>
      <c r="K358">
        <v>38.174126268939098</v>
      </c>
      <c r="L358">
        <v>38.459474579275202</v>
      </c>
      <c r="M358">
        <v>44.312052043413999</v>
      </c>
      <c r="N358">
        <v>2.0663226735804399</v>
      </c>
      <c r="O358">
        <v>41.2172984516817</v>
      </c>
      <c r="P358">
        <v>16.155038759689901</v>
      </c>
      <c r="Q358">
        <v>5.7617275131831E-2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Row],[Ticker]],[1]!Table2[[Symbol]:[Industry]],2,FALSE),"-")</f>
        <v>-</v>
      </c>
      <c r="D359" t="s">
        <v>260</v>
      </c>
      <c r="E359">
        <v>18508.134085310001</v>
      </c>
      <c r="F359">
        <v>1275.7</v>
      </c>
      <c r="G359">
        <v>130.30849687737799</v>
      </c>
      <c r="H359">
        <v>-9.6332018008565399</v>
      </c>
      <c r="I359">
        <v>39.715775220641198</v>
      </c>
      <c r="J359">
        <v>5.9327521295057002</v>
      </c>
      <c r="K359">
        <v>1232.7060363318101</v>
      </c>
      <c r="L359">
        <v>974.92670321566004</v>
      </c>
      <c r="M359">
        <v>65.219882394737994</v>
      </c>
      <c r="N359">
        <v>0.95661807556211598</v>
      </c>
      <c r="O359">
        <v>13.663086932664401</v>
      </c>
      <c r="P359">
        <v>178.53711790393001</v>
      </c>
      <c r="Q359">
        <v>0.18029791688468499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Row],[Ticker]],[1]!Table2[[Symbol]:[Industry]],2,FALSE),"-")</f>
        <v>-</v>
      </c>
      <c r="D360" t="s">
        <v>829</v>
      </c>
      <c r="E360">
        <v>18488.413627965001</v>
      </c>
      <c r="F360">
        <v>1926.45</v>
      </c>
      <c r="G360">
        <v>6.2529487598045304</v>
      </c>
      <c r="H360">
        <v>-12.760639835178999</v>
      </c>
      <c r="I360">
        <v>14.457405573555301</v>
      </c>
      <c r="J360">
        <v>0.47710317685540798</v>
      </c>
      <c r="K360">
        <v>1917.26411542305</v>
      </c>
      <c r="L360">
        <v>1669.5700655350299</v>
      </c>
      <c r="M360">
        <v>54.694131436936303</v>
      </c>
      <c r="N360">
        <v>0.69322296542343598</v>
      </c>
      <c r="O360">
        <v>16.099561369358099</v>
      </c>
      <c r="P360">
        <v>54.103671706263498</v>
      </c>
      <c r="Q360">
        <v>6.8395242047214005E-2</v>
      </c>
    </row>
    <row r="361" spans="1:17" hidden="1" x14ac:dyDescent="0.3">
      <c r="A361" t="s">
        <v>830</v>
      </c>
      <c r="B361" t="s">
        <v>831</v>
      </c>
      <c r="C361" t="str">
        <f>IFERROR(VLOOKUP(Table1[[#This Row],[Ticker]],[1]!Table2[[Symbol]:[Industry]],2,FALSE),"-")</f>
        <v>-</v>
      </c>
      <c r="D361" t="s">
        <v>832</v>
      </c>
      <c r="E361">
        <v>18471.868446569999</v>
      </c>
      <c r="F361">
        <v>1701.1</v>
      </c>
      <c r="G361">
        <v>-4.3543817201653701</v>
      </c>
      <c r="H361">
        <v>-2.27911227045663</v>
      </c>
      <c r="I361">
        <v>8.3289108632542597</v>
      </c>
      <c r="J361">
        <v>0.64119941858085105</v>
      </c>
      <c r="K361">
        <v>1663.51920818542</v>
      </c>
      <c r="M361">
        <v>45.7855481720676</v>
      </c>
      <c r="O361">
        <v>13.9527364646405</v>
      </c>
      <c r="P361">
        <v>38.115536069500202</v>
      </c>
    </row>
    <row r="362" spans="1:17" x14ac:dyDescent="0.3">
      <c r="A362" t="s">
        <v>833</v>
      </c>
      <c r="B362" t="s">
        <v>834</v>
      </c>
      <c r="C362" t="str">
        <f>IFERROR(VLOOKUP(Table1[[#This Row],[Ticker]],[1]!Table2[[Symbol]:[Industry]],2,FALSE),"-")</f>
        <v>-</v>
      </c>
      <c r="D362" t="s">
        <v>171</v>
      </c>
      <c r="E362">
        <v>18444.069881439998</v>
      </c>
      <c r="F362">
        <v>326.89999999999998</v>
      </c>
      <c r="G362">
        <v>-5.7050441084526504</v>
      </c>
      <c r="H362">
        <v>3.28294319750173</v>
      </c>
      <c r="I362">
        <v>-19.764581166119999</v>
      </c>
      <c r="J362">
        <v>-3.4949424380781502</v>
      </c>
      <c r="K362">
        <v>320.60761058710898</v>
      </c>
      <c r="L362">
        <v>315.11379879718697</v>
      </c>
      <c r="M362">
        <v>41.384761312598499</v>
      </c>
      <c r="N362">
        <v>0.854548303829888</v>
      </c>
      <c r="O362">
        <v>24.426430100948298</v>
      </c>
      <c r="P362">
        <v>28.447937131630599</v>
      </c>
      <c r="Q362">
        <v>-5.8118945205064998E-2</v>
      </c>
    </row>
    <row r="363" spans="1:17" x14ac:dyDescent="0.3">
      <c r="A363" t="s">
        <v>835</v>
      </c>
      <c r="B363" t="s">
        <v>836</v>
      </c>
      <c r="C363" t="str">
        <f>IFERROR(VLOOKUP(Table1[[#This Row],[Ticker]],[1]!Table2[[Symbol]:[Industry]],2,FALSE),"-")</f>
        <v>-</v>
      </c>
      <c r="D363" t="s">
        <v>525</v>
      </c>
      <c r="E363">
        <v>18371.697012500001</v>
      </c>
      <c r="F363">
        <v>1625</v>
      </c>
      <c r="G363">
        <v>10.3198849852983</v>
      </c>
      <c r="H363">
        <v>-9.0100792576352102</v>
      </c>
      <c r="I363">
        <v>0.39778430246346502</v>
      </c>
      <c r="J363">
        <v>-1.8790340645379999</v>
      </c>
      <c r="K363">
        <v>1723.32526579724</v>
      </c>
      <c r="L363">
        <v>1597.3270074086699</v>
      </c>
      <c r="M363">
        <v>28.562344998392</v>
      </c>
      <c r="N363">
        <v>0.92212610397205197</v>
      </c>
      <c r="O363">
        <v>17.043076923076899</v>
      </c>
      <c r="P363">
        <v>42.945109078114001</v>
      </c>
    </row>
    <row r="364" spans="1:17" x14ac:dyDescent="0.3">
      <c r="A364" t="s">
        <v>837</v>
      </c>
      <c r="B364" t="s">
        <v>838</v>
      </c>
      <c r="C364" t="str">
        <f>IFERROR(VLOOKUP(Table1[[#This Row],[Ticker]],[1]!Table2[[Symbol]:[Industry]],2,FALSE),"-")</f>
        <v>-</v>
      </c>
      <c r="D364" t="s">
        <v>293</v>
      </c>
      <c r="E364">
        <v>18313.823676159998</v>
      </c>
      <c r="F364">
        <v>1665.05</v>
      </c>
      <c r="G364">
        <v>-18.136631905609502</v>
      </c>
      <c r="H364">
        <v>-5.8372638531551901</v>
      </c>
      <c r="I364">
        <v>-35.800804428460502</v>
      </c>
      <c r="J364">
        <v>-2.4084191720553201</v>
      </c>
      <c r="K364">
        <v>1800.43419504705</v>
      </c>
      <c r="L364">
        <v>1822.0595589219199</v>
      </c>
      <c r="M364">
        <v>21.727833795279999</v>
      </c>
      <c r="N364">
        <v>0.99762002005478301</v>
      </c>
      <c r="O364">
        <v>47.680249842347003</v>
      </c>
      <c r="P364">
        <v>10.634551495016501</v>
      </c>
      <c r="Q364">
        <v>5.7839451406527999E-2</v>
      </c>
    </row>
    <row r="365" spans="1:17" x14ac:dyDescent="0.3">
      <c r="A365" t="s">
        <v>839</v>
      </c>
      <c r="B365" t="s">
        <v>840</v>
      </c>
      <c r="C365" t="str">
        <f>IFERROR(VLOOKUP(Table1[[#This Row],[Ticker]],[1]!Table2[[Symbol]:[Industry]],2,FALSE),"-")</f>
        <v>-</v>
      </c>
      <c r="D365" t="s">
        <v>133</v>
      </c>
      <c r="E365">
        <v>18274.463403040001</v>
      </c>
      <c r="F365">
        <v>657.8</v>
      </c>
      <c r="G365">
        <v>75.078847672602507</v>
      </c>
      <c r="H365">
        <v>-1.1510381149395299</v>
      </c>
      <c r="I365">
        <v>8.7202192758049701</v>
      </c>
      <c r="J365">
        <v>3.6925548097549101</v>
      </c>
      <c r="K365">
        <v>613.69823363997398</v>
      </c>
      <c r="L365">
        <v>537.09763353154904</v>
      </c>
      <c r="M365">
        <v>74.7065732397582</v>
      </c>
      <c r="N365">
        <v>0.80806235748733501</v>
      </c>
      <c r="O365">
        <v>3.14685314685314</v>
      </c>
      <c r="P365">
        <v>112.193548387096</v>
      </c>
      <c r="Q365">
        <v>0.172706045985519</v>
      </c>
    </row>
    <row r="366" spans="1:17" x14ac:dyDescent="0.3">
      <c r="A366" t="s">
        <v>841</v>
      </c>
      <c r="B366" t="s">
        <v>842</v>
      </c>
      <c r="C366" t="str">
        <f>IFERROR(VLOOKUP(Table1[[#This Row],[Ticker]],[1]!Table2[[Symbol]:[Industry]],2,FALSE),"-")</f>
        <v>-</v>
      </c>
      <c r="D366" t="s">
        <v>554</v>
      </c>
      <c r="E366">
        <v>18235.487375199998</v>
      </c>
      <c r="F366">
        <v>1418.8</v>
      </c>
      <c r="G366">
        <v>-39.167456063970597</v>
      </c>
      <c r="H366">
        <v>-5.2989936510932898</v>
      </c>
      <c r="I366">
        <v>-12.0311907043872</v>
      </c>
      <c r="J366">
        <v>-10.519386242561399</v>
      </c>
      <c r="K366">
        <v>1498.2575332122999</v>
      </c>
      <c r="L366">
        <v>1490.0534127406499</v>
      </c>
      <c r="M366">
        <v>17.533272053542301</v>
      </c>
      <c r="N366">
        <v>1.0206698259361799</v>
      </c>
      <c r="O366">
        <v>24.6123484634902</v>
      </c>
      <c r="P366">
        <v>11.8045705279747</v>
      </c>
      <c r="Q366">
        <v>-0.10747177520723999</v>
      </c>
    </row>
    <row r="367" spans="1:17" hidden="1" x14ac:dyDescent="0.3">
      <c r="A367" t="s">
        <v>843</v>
      </c>
      <c r="B367" t="s">
        <v>844</v>
      </c>
      <c r="C367" t="str">
        <f>IFERROR(VLOOKUP(Table1[[#This Row],[Ticker]],[1]!Table2[[Symbol]:[Industry]],2,FALSE),"-")</f>
        <v>-</v>
      </c>
      <c r="D367" t="s">
        <v>57</v>
      </c>
      <c r="E367">
        <v>18109.160334125001</v>
      </c>
      <c r="F367">
        <v>421.75</v>
      </c>
      <c r="G367">
        <v>2.6991990232634699</v>
      </c>
      <c r="H367">
        <v>0.69175089316878402</v>
      </c>
      <c r="I367">
        <v>15.3824916066831</v>
      </c>
      <c r="J367">
        <v>2.75457639113344</v>
      </c>
      <c r="K367">
        <v>407.45990896749498</v>
      </c>
      <c r="M367">
        <v>44.274612499474301</v>
      </c>
      <c r="O367">
        <v>15.4593953764078</v>
      </c>
      <c r="P367">
        <v>44.434931506849303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Row],[Ticker]],[1]!Table2[[Symbol]:[Industry]],2,FALSE),"-")</f>
        <v>-</v>
      </c>
      <c r="D368" t="s">
        <v>171</v>
      </c>
      <c r="E368">
        <v>18044.724485039998</v>
      </c>
      <c r="F368">
        <v>1826.8</v>
      </c>
      <c r="G368">
        <v>59.994230263813499</v>
      </c>
      <c r="H368">
        <v>6.3061178721485698</v>
      </c>
      <c r="I368">
        <v>13.200438520152</v>
      </c>
      <c r="J368">
        <v>-1.9042200444374899</v>
      </c>
      <c r="K368">
        <v>1664.17592776581</v>
      </c>
      <c r="L368">
        <v>1412.1247953908401</v>
      </c>
      <c r="M368">
        <v>58.215196141203798</v>
      </c>
      <c r="N368">
        <v>0.63644999288689597</v>
      </c>
      <c r="O368">
        <v>4.6721042259688996</v>
      </c>
      <c r="P368">
        <v>88.223172428004702</v>
      </c>
      <c r="Q368">
        <v>4.1722273576768998E-2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Row],[Ticker]],[1]!Table2[[Symbol]:[Industry]],2,FALSE),"-")</f>
        <v>-</v>
      </c>
      <c r="D369" t="s">
        <v>288</v>
      </c>
      <c r="E369">
        <v>17971.03984872</v>
      </c>
      <c r="F369">
        <v>2245.6</v>
      </c>
      <c r="G369">
        <v>-5.79409208038917</v>
      </c>
      <c r="H369">
        <v>4.9543552258249104</v>
      </c>
      <c r="I369">
        <v>-7.1199794607069302</v>
      </c>
      <c r="J369">
        <v>6.3113995939752696</v>
      </c>
      <c r="K369">
        <v>2100.2005028613498</v>
      </c>
      <c r="L369">
        <v>2004.10397313422</v>
      </c>
      <c r="M369">
        <v>74.241354015696501</v>
      </c>
      <c r="N369">
        <v>0.99824762393887001</v>
      </c>
      <c r="O369">
        <v>4.9340933380833603</v>
      </c>
      <c r="P369">
        <v>28.319999999999901</v>
      </c>
      <c r="Q369">
        <v>4.4676845678689001E-2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Row],[Ticker]],[1]!Table2[[Symbol]:[Industry]],2,FALSE),"-")</f>
        <v>-</v>
      </c>
      <c r="D370" t="s">
        <v>436</v>
      </c>
      <c r="E370">
        <v>17894.004410699999</v>
      </c>
      <c r="F370">
        <v>289.39999999999998</v>
      </c>
      <c r="G370">
        <v>13.383982283835</v>
      </c>
      <c r="H370">
        <v>-9.9084954013058706</v>
      </c>
      <c r="I370">
        <v>22.4734769359086</v>
      </c>
      <c r="J370">
        <v>-4.3280270151925899</v>
      </c>
      <c r="K370">
        <v>309.74458216253601</v>
      </c>
      <c r="L370">
        <v>267.452775929469</v>
      </c>
      <c r="M370">
        <v>23.325116984033698</v>
      </c>
      <c r="N370">
        <v>0.59777659310344999</v>
      </c>
      <c r="O370">
        <v>22.978576364892799</v>
      </c>
      <c r="P370">
        <v>55.758880516684499</v>
      </c>
      <c r="Q370">
        <v>5.6716472444911001E-2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Row],[Ticker]],[1]!Table2[[Symbol]:[Industry]],2,FALSE),"-")</f>
        <v>-</v>
      </c>
      <c r="D371" t="s">
        <v>27</v>
      </c>
      <c r="E371">
        <v>17840.670436601999</v>
      </c>
      <c r="F371">
        <v>91.26</v>
      </c>
      <c r="G371">
        <v>-6.6435898507336804</v>
      </c>
      <c r="H371">
        <v>24.312166214179701</v>
      </c>
      <c r="I371">
        <v>-10.43905052375</v>
      </c>
      <c r="J371">
        <v>-3.0183982857551199</v>
      </c>
      <c r="K371">
        <v>87.297421197163601</v>
      </c>
      <c r="L371">
        <v>84.651808427296601</v>
      </c>
      <c r="M371">
        <v>44.1546873866209</v>
      </c>
      <c r="N371">
        <v>0.68543995523714396</v>
      </c>
      <c r="O371">
        <v>22.068814376506602</v>
      </c>
      <c r="P371">
        <v>40.292083013066801</v>
      </c>
      <c r="Q371">
        <v>8.4719925273510993E-2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Row],[Ticker]],[1]!Table2[[Symbol]:[Industry]],2,FALSE),"-")</f>
        <v>-</v>
      </c>
      <c r="D372" t="s">
        <v>536</v>
      </c>
      <c r="E372">
        <v>17772.089433519999</v>
      </c>
      <c r="F372">
        <v>419.15</v>
      </c>
      <c r="G372">
        <v>-48.556939002358497</v>
      </c>
      <c r="H372">
        <v>-15.413232654832299</v>
      </c>
      <c r="I372">
        <v>-37.267541350994897</v>
      </c>
      <c r="J372">
        <v>-3.85808071676527</v>
      </c>
      <c r="K372">
        <v>453.81386085541197</v>
      </c>
      <c r="L372">
        <v>477.95421461055099</v>
      </c>
      <c r="M372">
        <v>31.206662619058498</v>
      </c>
      <c r="N372">
        <v>0.69141240511246604</v>
      </c>
      <c r="O372">
        <v>63.4313660492355</v>
      </c>
      <c r="P372">
        <v>37.751413172078301</v>
      </c>
      <c r="Q372">
        <v>3.8482346081007E-2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Row],[Ticker]],[1]!Table2[[Symbol]:[Industry]],2,FALSE),"-")</f>
        <v>-</v>
      </c>
      <c r="D373" t="s">
        <v>57</v>
      </c>
      <c r="E373">
        <v>17768.357831167999</v>
      </c>
      <c r="F373">
        <v>209.92</v>
      </c>
      <c r="G373">
        <v>17.194688584595902</v>
      </c>
      <c r="H373">
        <v>-3.8539398484636598</v>
      </c>
      <c r="I373">
        <v>7.3889708636112204</v>
      </c>
      <c r="J373">
        <v>-1.4160486861642001</v>
      </c>
      <c r="K373">
        <v>202.15214586368899</v>
      </c>
      <c r="L373">
        <v>180.39902681250399</v>
      </c>
      <c r="M373">
        <v>55.840710060112301</v>
      </c>
      <c r="N373">
        <v>0.61476374539173095</v>
      </c>
      <c r="O373">
        <v>9.7560975609756095</v>
      </c>
      <c r="P373">
        <v>67.4670921420024</v>
      </c>
      <c r="Q373">
        <v>1.0229001239365E-2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Row],[Ticker]],[1]!Table2[[Symbol]:[Industry]],2,FALSE),"-")</f>
        <v>-</v>
      </c>
      <c r="D374" t="s">
        <v>141</v>
      </c>
      <c r="E374">
        <v>17581.731973024998</v>
      </c>
      <c r="F374">
        <v>514.25</v>
      </c>
      <c r="G374">
        <v>145.91171102222799</v>
      </c>
      <c r="H374">
        <v>3.2084440751950201</v>
      </c>
      <c r="I374">
        <v>37.424460733765798</v>
      </c>
      <c r="J374">
        <v>1.7193327207810001</v>
      </c>
      <c r="K374">
        <v>477.24050107316799</v>
      </c>
      <c r="L374">
        <v>367.59543695549399</v>
      </c>
      <c r="M374">
        <v>47.8602348413568</v>
      </c>
      <c r="N374">
        <v>0.76538583187450404</v>
      </c>
      <c r="O374">
        <v>9.8687408847836604</v>
      </c>
      <c r="P374">
        <v>176.10738255033499</v>
      </c>
      <c r="Q374">
        <v>0.22966112269845401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Row],[Ticker]],[1]!Table2[[Symbol]:[Industry]],2,FALSE),"-")</f>
        <v>-</v>
      </c>
      <c r="D375" t="s">
        <v>168</v>
      </c>
      <c r="E375">
        <v>17545.357615695</v>
      </c>
      <c r="F375">
        <v>1135.05</v>
      </c>
      <c r="G375">
        <v>0.94678270571871004</v>
      </c>
      <c r="H375">
        <v>14.0054768845892</v>
      </c>
      <c r="I375">
        <v>3.2525675467475499</v>
      </c>
      <c r="J375">
        <v>11.229233710880001</v>
      </c>
      <c r="K375">
        <v>1028.91950457039</v>
      </c>
      <c r="L375">
        <v>983.29246621739003</v>
      </c>
      <c r="M375">
        <v>76.508934625950204</v>
      </c>
      <c r="N375">
        <v>2.4758520610688599</v>
      </c>
      <c r="O375">
        <v>4.66499273159772</v>
      </c>
      <c r="P375">
        <v>36.358721768380498</v>
      </c>
      <c r="Q375">
        <v>-3.7281632683259999E-3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Row],[Ticker]],[1]!Table2[[Symbol]:[Industry]],2,FALSE),"-")</f>
        <v>-</v>
      </c>
      <c r="D376" t="s">
        <v>577</v>
      </c>
      <c r="E376">
        <v>17495.951403014999</v>
      </c>
      <c r="F376">
        <v>1021.05</v>
      </c>
      <c r="G376">
        <v>144.01807580802401</v>
      </c>
      <c r="H376">
        <v>41.5056797721425</v>
      </c>
      <c r="I376">
        <v>42.047209574952198</v>
      </c>
      <c r="J376">
        <v>29.339811194511501</v>
      </c>
      <c r="K376">
        <v>787.20771364988104</v>
      </c>
      <c r="L376">
        <v>650.12515648061606</v>
      </c>
      <c r="M376">
        <v>73.762725760902299</v>
      </c>
      <c r="N376">
        <v>2.7254790906440398</v>
      </c>
      <c r="O376">
        <v>6.8312031732040399</v>
      </c>
      <c r="P376">
        <v>172.28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Row],[Ticker]],[1]!Table2[[Symbol]:[Industry]],2,FALSE),"-")</f>
        <v>-</v>
      </c>
      <c r="D377" t="s">
        <v>21</v>
      </c>
      <c r="E377">
        <v>17389.1071911</v>
      </c>
      <c r="F377">
        <v>772.35</v>
      </c>
      <c r="G377">
        <v>28.369008446713899</v>
      </c>
      <c r="H377">
        <v>7.1568977602529804</v>
      </c>
      <c r="I377">
        <v>30.526434294323099</v>
      </c>
      <c r="J377">
        <v>3.9561233116048</v>
      </c>
      <c r="K377">
        <v>728.61480193129398</v>
      </c>
      <c r="L377">
        <v>614.94155343986495</v>
      </c>
      <c r="M377">
        <v>52.3074915188337</v>
      </c>
      <c r="N377">
        <v>0.60419615218170097</v>
      </c>
      <c r="O377">
        <v>8.6942448371852095</v>
      </c>
      <c r="P377">
        <v>69.263642340565397</v>
      </c>
      <c r="Q377">
        <v>5.4651620449245999E-2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Row],[Ticker]],[1]!Table2[[Symbol]:[Industry]],2,FALSE),"-")</f>
        <v>-</v>
      </c>
      <c r="D378" t="s">
        <v>539</v>
      </c>
      <c r="E378">
        <v>17386.015414519999</v>
      </c>
      <c r="F378">
        <v>1636.3</v>
      </c>
      <c r="G378">
        <v>-8.9291131206316496</v>
      </c>
      <c r="H378">
        <v>6.5058590294003604</v>
      </c>
      <c r="I378">
        <v>4.6425744022857396</v>
      </c>
      <c r="J378">
        <v>-1.14275613248501</v>
      </c>
      <c r="K378">
        <v>1488.27286687068</v>
      </c>
      <c r="L378">
        <v>1424.5563344669399</v>
      </c>
      <c r="M378">
        <v>64.972261431640504</v>
      </c>
      <c r="N378">
        <v>2.3090644528021298</v>
      </c>
      <c r="O378">
        <v>3.2817942920002299</v>
      </c>
      <c r="P378">
        <v>31.641190667739298</v>
      </c>
      <c r="Q378">
        <v>-2.9108143956809E-2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Row],[Ticker]],[1]!Table2[[Symbol]:[Industry]],2,FALSE),"-")</f>
        <v>-</v>
      </c>
      <c r="D379" t="s">
        <v>869</v>
      </c>
      <c r="E379">
        <v>17290.1380517</v>
      </c>
      <c r="F379">
        <v>194.44</v>
      </c>
      <c r="G379">
        <v>28.755708227120699</v>
      </c>
      <c r="H379">
        <v>8.8747827724450694</v>
      </c>
      <c r="I379">
        <v>26.251814937776</v>
      </c>
      <c r="J379">
        <v>-0.104097544159849</v>
      </c>
      <c r="K379">
        <v>178.39059973033901</v>
      </c>
      <c r="L379">
        <v>159.10477008328999</v>
      </c>
      <c r="M379">
        <v>61.794650726468703</v>
      </c>
      <c r="N379">
        <v>1.24809647147175</v>
      </c>
      <c r="O379">
        <v>3.32236165398067</v>
      </c>
      <c r="P379">
        <v>60.2307375360527</v>
      </c>
      <c r="Q379">
        <v>2.7787739408620001E-2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Row],[Ticker]],[1]!Table2[[Symbol]:[Industry]],2,FALSE),"-")</f>
        <v>-</v>
      </c>
      <c r="D380" t="s">
        <v>311</v>
      </c>
      <c r="E380">
        <v>17213.988418364999</v>
      </c>
      <c r="F380">
        <v>789.05</v>
      </c>
      <c r="G380">
        <v>37.575045888625603</v>
      </c>
      <c r="H380">
        <v>-5.9723057773745198</v>
      </c>
      <c r="I380">
        <v>-16.096308352648499</v>
      </c>
      <c r="J380">
        <v>-3.3398167494996298</v>
      </c>
      <c r="K380">
        <v>815.07159391315304</v>
      </c>
      <c r="L380">
        <v>748.58566217017699</v>
      </c>
      <c r="M380">
        <v>40.551364392215802</v>
      </c>
      <c r="N380">
        <v>0.43225537803834702</v>
      </c>
      <c r="O380">
        <v>21.4118243457322</v>
      </c>
      <c r="P380">
        <v>65.419287211739999</v>
      </c>
      <c r="Q380">
        <v>0.191470858544601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Row],[Ticker]],[1]!Table2[[Symbol]:[Industry]],2,FALSE),"-")</f>
        <v>-</v>
      </c>
      <c r="D381" t="s">
        <v>419</v>
      </c>
      <c r="E381">
        <v>17206.232624744</v>
      </c>
      <c r="F381">
        <v>107.54</v>
      </c>
      <c r="G381">
        <v>-34.604412513390699</v>
      </c>
      <c r="H381">
        <v>-7.7593452528025404</v>
      </c>
      <c r="I381">
        <v>-17.6338993479382</v>
      </c>
      <c r="J381">
        <v>-0.43890804512899301</v>
      </c>
      <c r="K381">
        <v>113.94747584395201</v>
      </c>
      <c r="L381">
        <v>114.87483776189799</v>
      </c>
      <c r="M381">
        <v>38.349456912587598</v>
      </c>
      <c r="N381">
        <v>1.0986081331586599</v>
      </c>
      <c r="O381">
        <v>27.3944578761391</v>
      </c>
      <c r="P381">
        <v>2.9090909090908998</v>
      </c>
      <c r="Q381">
        <v>0.129984885222546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Row],[Ticker]],[1]!Table2[[Symbol]:[Industry]],2,FALSE),"-")</f>
        <v>-</v>
      </c>
      <c r="D382" t="s">
        <v>539</v>
      </c>
      <c r="E382">
        <v>17190.068945999999</v>
      </c>
      <c r="F382">
        <v>3466.9</v>
      </c>
      <c r="G382">
        <v>-47.973328642308303</v>
      </c>
      <c r="H382">
        <v>-2.4838116831051398</v>
      </c>
      <c r="I382">
        <v>0.149327444950413</v>
      </c>
      <c r="J382">
        <v>-0.78679199302068403</v>
      </c>
      <c r="K382">
        <v>3542.7050751450201</v>
      </c>
      <c r="L382">
        <v>3559.8170778817898</v>
      </c>
      <c r="M382">
        <v>38.097089547666201</v>
      </c>
      <c r="N382">
        <v>1.3485846346586301</v>
      </c>
      <c r="O382">
        <v>36.267270472179703</v>
      </c>
      <c r="P382">
        <v>20.547992837149401</v>
      </c>
      <c r="Q382">
        <v>-5.3719415917308E-2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Row],[Ticker]],[1]!Table2[[Symbol]:[Industry]],2,FALSE),"-")</f>
        <v>-</v>
      </c>
      <c r="D383" t="s">
        <v>24</v>
      </c>
      <c r="E383">
        <v>17169.628794024</v>
      </c>
      <c r="F383">
        <v>213.36</v>
      </c>
      <c r="G383">
        <v>50.215510660168199</v>
      </c>
      <c r="H383">
        <v>10.2872560699955</v>
      </c>
      <c r="I383">
        <v>8.01071473179036</v>
      </c>
      <c r="J383">
        <v>0.98085040804834001</v>
      </c>
      <c r="K383">
        <v>208.371885529292</v>
      </c>
      <c r="L383">
        <v>183.33884076030901</v>
      </c>
      <c r="M383">
        <v>47.304094601976402</v>
      </c>
      <c r="N383">
        <v>0.79402378805685603</v>
      </c>
      <c r="O383">
        <v>9.0879265091863495</v>
      </c>
      <c r="P383">
        <v>84.567474048442904</v>
      </c>
      <c r="Q383">
        <v>0.19832288573985399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Row],[Ticker]],[1]!Table2[[Symbol]:[Industry]],2,FALSE),"-")</f>
        <v>-</v>
      </c>
      <c r="D384" t="s">
        <v>609</v>
      </c>
      <c r="E384">
        <v>17150.285618185899</v>
      </c>
      <c r="F384">
        <v>177.31</v>
      </c>
      <c r="G384">
        <v>28.7314614135596</v>
      </c>
      <c r="H384">
        <v>1.2060968629572899</v>
      </c>
      <c r="I384">
        <v>3.2171297275273001</v>
      </c>
      <c r="J384">
        <v>-0.88317611268593199</v>
      </c>
      <c r="K384">
        <v>165.61701253642099</v>
      </c>
      <c r="L384">
        <v>147.532233764735</v>
      </c>
      <c r="M384">
        <v>48.690890478684203</v>
      </c>
      <c r="N384">
        <v>1.5314210281885801</v>
      </c>
      <c r="O384">
        <v>9.2436974789915798</v>
      </c>
      <c r="P384">
        <v>57.468916518649998</v>
      </c>
      <c r="Q384">
        <v>3.0494694386158001E-2</v>
      </c>
    </row>
    <row r="385" spans="1:17" hidden="1" x14ac:dyDescent="0.3">
      <c r="A385" t="s">
        <v>880</v>
      </c>
      <c r="B385" t="s">
        <v>881</v>
      </c>
      <c r="C385" t="str">
        <f>IFERROR(VLOOKUP(Table1[[#This Row],[Ticker]],[1]!Table2[[Symbol]:[Industry]],2,FALSE),"-")</f>
        <v>-</v>
      </c>
      <c r="D385" t="s">
        <v>419</v>
      </c>
      <c r="E385">
        <v>17004.042186499999</v>
      </c>
      <c r="F385">
        <v>1454.85</v>
      </c>
      <c r="G385">
        <v>179.74676277612701</v>
      </c>
      <c r="H385">
        <v>23.421157040793801</v>
      </c>
      <c r="I385">
        <v>65.101119893403094</v>
      </c>
      <c r="J385">
        <v>40.399310597216697</v>
      </c>
      <c r="K385">
        <v>1064.0107224631199</v>
      </c>
      <c r="L385">
        <v>864.54263551915699</v>
      </c>
      <c r="M385">
        <v>18.5546084753075</v>
      </c>
      <c r="N385">
        <v>2.6108017647212098</v>
      </c>
      <c r="O385">
        <v>0.35398838368216801</v>
      </c>
      <c r="P385">
        <v>277.88311688311597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Row],[Ticker]],[1]!Table2[[Symbol]:[Industry]],2,FALSE),"-")</f>
        <v>-</v>
      </c>
      <c r="D386" t="s">
        <v>57</v>
      </c>
      <c r="E386">
        <v>16959.940884348001</v>
      </c>
      <c r="F386">
        <v>205.59</v>
      </c>
      <c r="G386">
        <v>-17.374683563568901</v>
      </c>
      <c r="H386">
        <v>-5.7839748059804199</v>
      </c>
      <c r="I386">
        <v>-21.2524432185044</v>
      </c>
      <c r="J386">
        <v>-3.28016336454853</v>
      </c>
      <c r="K386">
        <v>214.21507501077801</v>
      </c>
      <c r="L386">
        <v>212.398010646557</v>
      </c>
      <c r="M386">
        <v>40.711831575458397</v>
      </c>
      <c r="N386">
        <v>0.96689117689414095</v>
      </c>
      <c r="O386">
        <v>40.692640692640602</v>
      </c>
      <c r="P386">
        <v>12.328916814642801</v>
      </c>
      <c r="Q386">
        <v>3.9638962807602998E-2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Row],[Ticker]],[1]!Table2[[Symbol]:[Industry]],2,FALSE),"-")</f>
        <v>-</v>
      </c>
      <c r="D387" t="s">
        <v>704</v>
      </c>
      <c r="E387">
        <v>16898.296987500002</v>
      </c>
      <c r="F387">
        <v>4057.75</v>
      </c>
      <c r="G387">
        <v>84.553764131638303</v>
      </c>
      <c r="H387">
        <v>-21.077873480270899</v>
      </c>
      <c r="I387">
        <v>28.2259611026467</v>
      </c>
      <c r="J387">
        <v>-6.3335790333043001</v>
      </c>
      <c r="K387">
        <v>4366.2982977881502</v>
      </c>
      <c r="L387">
        <v>3550.0673877157701</v>
      </c>
      <c r="M387">
        <v>31.853796361458102</v>
      </c>
      <c r="N387">
        <v>0.428234709961546</v>
      </c>
      <c r="O387">
        <v>35.247366151192097</v>
      </c>
      <c r="P387">
        <v>112.999658801606</v>
      </c>
      <c r="Q387">
        <v>0.135238164467685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Row],[Ticker]],[1]!Table2[[Symbol]:[Industry]],2,FALSE),"-")</f>
        <v>-</v>
      </c>
      <c r="D388" t="s">
        <v>133</v>
      </c>
      <c r="E388">
        <v>16871.177946420001</v>
      </c>
      <c r="F388">
        <v>924.7</v>
      </c>
      <c r="G388">
        <v>275.245944304293</v>
      </c>
      <c r="H388">
        <v>8.5237547381683196</v>
      </c>
      <c r="I388">
        <v>-17.7393434446081</v>
      </c>
      <c r="J388">
        <v>6.1782206254265102</v>
      </c>
      <c r="K388">
        <v>904.852631965505</v>
      </c>
      <c r="L388">
        <v>821.52468096085602</v>
      </c>
      <c r="M388">
        <v>58.670942362528301</v>
      </c>
      <c r="N388">
        <v>1.74935796277305</v>
      </c>
      <c r="O388">
        <v>42.100140586136</v>
      </c>
      <c r="P388">
        <v>358.33952912019799</v>
      </c>
      <c r="Q388">
        <v>0.21703979624886599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Row],[Ticker]],[1]!Table2[[Symbol]:[Industry]],2,FALSE),"-")</f>
        <v>-</v>
      </c>
      <c r="D389" t="s">
        <v>492</v>
      </c>
      <c r="E389">
        <v>16824.347247469999</v>
      </c>
      <c r="F389">
        <v>606.95000000000005</v>
      </c>
      <c r="G389">
        <v>136.29918737898601</v>
      </c>
      <c r="H389">
        <v>4.7132778818377297</v>
      </c>
      <c r="I389">
        <v>0.68760924056065698</v>
      </c>
      <c r="J389">
        <v>3.9254491506996798</v>
      </c>
      <c r="K389">
        <v>568.21478022832196</v>
      </c>
      <c r="L389">
        <v>467.98101482402802</v>
      </c>
      <c r="M389">
        <v>52.083561646375998</v>
      </c>
      <c r="N389">
        <v>0.79489940367109502</v>
      </c>
      <c r="O389">
        <v>12.801713485460001</v>
      </c>
      <c r="P389">
        <v>171.62676213918101</v>
      </c>
      <c r="Q389">
        <v>0.237753889860889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21</v>
      </c>
      <c r="E390">
        <v>16769.181612779899</v>
      </c>
      <c r="F390">
        <v>604.04999999999995</v>
      </c>
      <c r="G390">
        <v>-8.1283278320271997</v>
      </c>
      <c r="H390">
        <v>-3.9277484590893801</v>
      </c>
      <c r="I390">
        <v>-35.567045558706198</v>
      </c>
      <c r="J390">
        <v>-7.94004251906855</v>
      </c>
      <c r="K390">
        <v>643.09538062986701</v>
      </c>
      <c r="L390">
        <v>636.30316645008702</v>
      </c>
      <c r="M390">
        <v>31.7670189696851</v>
      </c>
      <c r="N390">
        <v>0.98659955673385602</v>
      </c>
      <c r="O390">
        <v>44.027812267196403</v>
      </c>
      <c r="P390">
        <v>28.6307495741056</v>
      </c>
      <c r="Q390">
        <v>6.3596058362106994E-2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704</v>
      </c>
      <c r="E391">
        <v>16757.347439100002</v>
      </c>
      <c r="F391">
        <v>927.75</v>
      </c>
      <c r="G391">
        <v>33.326788916795302</v>
      </c>
      <c r="H391">
        <v>4.0286640328255903</v>
      </c>
      <c r="I391">
        <v>18.4227470710475</v>
      </c>
      <c r="J391">
        <v>7.0766044377592703</v>
      </c>
      <c r="K391">
        <v>856.239431154915</v>
      </c>
      <c r="L391">
        <v>742.93206511160304</v>
      </c>
      <c r="M391">
        <v>63.252875855113402</v>
      </c>
      <c r="N391">
        <v>1.3317680859716401</v>
      </c>
      <c r="O391">
        <v>7.6205874427378104</v>
      </c>
      <c r="P391">
        <v>60.774629581492</v>
      </c>
      <c r="Q391">
        <v>0.19198630078898099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54</v>
      </c>
      <c r="E392">
        <v>16701.62821956</v>
      </c>
      <c r="F392">
        <v>689.1</v>
      </c>
      <c r="G392">
        <v>110.797250419164</v>
      </c>
      <c r="H392">
        <v>29.057534588164</v>
      </c>
      <c r="I392">
        <v>50.601917304910302</v>
      </c>
      <c r="J392">
        <v>3.2945685052290101</v>
      </c>
      <c r="K392">
        <v>542.80384539695001</v>
      </c>
      <c r="L392">
        <v>449.40054951242797</v>
      </c>
      <c r="M392">
        <v>91.392554846548805</v>
      </c>
      <c r="N392">
        <v>1.7040497855818699</v>
      </c>
      <c r="O392">
        <v>1.2262371208823</v>
      </c>
      <c r="P392">
        <v>139.52033368091699</v>
      </c>
      <c r="Q392">
        <v>7.5030628505008995E-2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539</v>
      </c>
      <c r="E393">
        <v>16652.50606476</v>
      </c>
      <c r="F393">
        <v>5431.35</v>
      </c>
      <c r="G393">
        <v>-7.3085010025148396</v>
      </c>
      <c r="H393">
        <v>-2.35158749577195</v>
      </c>
      <c r="I393">
        <v>13.5005641913093</v>
      </c>
      <c r="J393">
        <v>-3.6412668905819898</v>
      </c>
      <c r="K393">
        <v>5088.4327572258699</v>
      </c>
      <c r="L393">
        <v>4724.8880675455503</v>
      </c>
      <c r="M393">
        <v>56.424151255504299</v>
      </c>
      <c r="N393">
        <v>1.9401780645429201</v>
      </c>
      <c r="O393">
        <v>9.7121341839505799</v>
      </c>
      <c r="P393">
        <v>35.074608306391397</v>
      </c>
      <c r="Q393">
        <v>5.4892614867163E-2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127</v>
      </c>
      <c r="E394">
        <v>16521.965492759999</v>
      </c>
      <c r="F394">
        <v>2757.3</v>
      </c>
      <c r="G394">
        <v>-38.630089832796202</v>
      </c>
      <c r="H394">
        <v>0.83525545157974601</v>
      </c>
      <c r="I394">
        <v>-12.103409875693201</v>
      </c>
      <c r="J394">
        <v>0.95351604935518197</v>
      </c>
      <c r="K394">
        <v>2761.8514056878998</v>
      </c>
      <c r="L394">
        <v>2696.43325893981</v>
      </c>
      <c r="M394">
        <v>42.3815369180925</v>
      </c>
      <c r="N394">
        <v>1.7970709593527501</v>
      </c>
      <c r="O394">
        <v>19.392158996119299</v>
      </c>
      <c r="P394">
        <v>23.6457399103139</v>
      </c>
      <c r="Q394">
        <v>-7.0519769616882E-2</v>
      </c>
    </row>
    <row r="395" spans="1:17" hidden="1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46</v>
      </c>
      <c r="E395">
        <v>16463.395064875</v>
      </c>
      <c r="F395">
        <v>1580.75</v>
      </c>
      <c r="G395">
        <v>489.569224748274</v>
      </c>
      <c r="H395">
        <v>-19.2881100582171</v>
      </c>
      <c r="I395">
        <v>75.487917189406403</v>
      </c>
      <c r="J395">
        <v>8.7224375608817404</v>
      </c>
      <c r="K395">
        <v>1826.6059609264601</v>
      </c>
      <c r="L395">
        <v>1445.1002644528101</v>
      </c>
      <c r="M395">
        <v>47.149976705337899</v>
      </c>
      <c r="N395">
        <v>1.2092533600981901</v>
      </c>
      <c r="O395">
        <v>92.171437608730002</v>
      </c>
      <c r="P395">
        <v>598.45793566631301</v>
      </c>
      <c r="Q395">
        <v>0.291014918752866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54</v>
      </c>
      <c r="E396">
        <v>16411.326339839899</v>
      </c>
      <c r="F396">
        <v>1206.05</v>
      </c>
      <c r="G396">
        <v>20.720224064282899</v>
      </c>
      <c r="H396">
        <v>17.189790603234499</v>
      </c>
      <c r="I396">
        <v>19.405732795700899</v>
      </c>
      <c r="J396">
        <v>7.6523275625650298</v>
      </c>
      <c r="K396">
        <v>1046.47920519228</v>
      </c>
      <c r="L396">
        <v>929.34396155459001</v>
      </c>
      <c r="M396">
        <v>80.0558946266665</v>
      </c>
      <c r="N396">
        <v>1.3667051643144901</v>
      </c>
      <c r="O396">
        <v>0.90792255710792003</v>
      </c>
      <c r="P396">
        <v>52.471554993678801</v>
      </c>
      <c r="Q396">
        <v>3.5992556133389003E-2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Row],[Ticker]],[1]!Table2[[Symbol]:[Industry]],2,FALSE),"-")</f>
        <v>-</v>
      </c>
      <c r="D397" t="s">
        <v>54</v>
      </c>
      <c r="E397">
        <v>16338.875</v>
      </c>
      <c r="F397">
        <v>6535.55</v>
      </c>
      <c r="G397">
        <v>39.774061620899801</v>
      </c>
      <c r="H397">
        <v>-1.8313030192528501</v>
      </c>
      <c r="I397">
        <v>7.4243336391200998</v>
      </c>
      <c r="J397">
        <v>-3.8341686371797299</v>
      </c>
      <c r="K397">
        <v>6560.6424312773897</v>
      </c>
      <c r="L397">
        <v>5696.2831166428005</v>
      </c>
      <c r="M397">
        <v>36.8535993961762</v>
      </c>
      <c r="N397">
        <v>0.62489726227376097</v>
      </c>
      <c r="O397">
        <v>15.8617101850647</v>
      </c>
      <c r="P397">
        <v>71.6674108901789</v>
      </c>
      <c r="Q397">
        <v>8.4754789280452006E-2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Row],[Ticker]],[1]!Table2[[Symbol]:[Industry]],2,FALSE),"-")</f>
        <v>-</v>
      </c>
      <c r="D398" t="s">
        <v>92</v>
      </c>
      <c r="E398">
        <v>16306.4506506299</v>
      </c>
      <c r="F398">
        <v>2912.7</v>
      </c>
      <c r="G398">
        <v>13.405928588728701</v>
      </c>
      <c r="H398">
        <v>-12.9194064724283</v>
      </c>
      <c r="I398">
        <v>44.711534571517198</v>
      </c>
      <c r="J398">
        <v>-2.74785202586266</v>
      </c>
      <c r="K398">
        <v>3051.5902736881999</v>
      </c>
      <c r="L398">
        <v>2596.2360819538799</v>
      </c>
      <c r="M398">
        <v>34.424417650623099</v>
      </c>
      <c r="N398">
        <v>0.43279835232741198</v>
      </c>
      <c r="O398">
        <v>25.4849452398118</v>
      </c>
      <c r="P398">
        <v>67.878962536022996</v>
      </c>
      <c r="Q398">
        <v>0.153681930811677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Row],[Ticker]],[1]!Table2[[Symbol]:[Industry]],2,FALSE),"-")</f>
        <v>-</v>
      </c>
      <c r="D399" t="s">
        <v>577</v>
      </c>
      <c r="E399">
        <v>16237.19850459</v>
      </c>
      <c r="F399">
        <v>675.7</v>
      </c>
      <c r="G399">
        <v>19.155760816129799</v>
      </c>
      <c r="H399">
        <v>-4.8763751461062501</v>
      </c>
      <c r="I399">
        <v>-15.7801761342924</v>
      </c>
      <c r="J399">
        <v>-3.7504784139597702</v>
      </c>
      <c r="K399">
        <v>705.45194800591105</v>
      </c>
      <c r="L399">
        <v>638.83110230118302</v>
      </c>
      <c r="M399">
        <v>35.784592268291703</v>
      </c>
      <c r="N399">
        <v>1.5091611899667801</v>
      </c>
      <c r="O399">
        <v>22.236199496818099</v>
      </c>
      <c r="P399">
        <v>56.3034929447143</v>
      </c>
      <c r="Q399">
        <v>0.101424355001699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Row],[Ticker]],[1]!Table2[[Symbol]:[Industry]],2,FALSE),"-")</f>
        <v>-</v>
      </c>
      <c r="D400" t="s">
        <v>21</v>
      </c>
      <c r="E400">
        <v>16224.799368120001</v>
      </c>
      <c r="F400">
        <v>587.29999999999995</v>
      </c>
      <c r="G400">
        <v>5.73267976338719</v>
      </c>
      <c r="H400">
        <v>-17.695764602112401</v>
      </c>
      <c r="I400">
        <v>-41.398530314036798</v>
      </c>
      <c r="J400">
        <v>-3.5444119123467002</v>
      </c>
      <c r="K400">
        <v>665.84833129239996</v>
      </c>
      <c r="L400">
        <v>650.17859348446598</v>
      </c>
      <c r="M400">
        <v>27.886821469913201</v>
      </c>
      <c r="N400">
        <v>1.4573307446335899</v>
      </c>
      <c r="O400">
        <v>46.747829048186603</v>
      </c>
      <c r="P400">
        <v>33.888065655989898</v>
      </c>
      <c r="Q400">
        <v>2.0795669299150998E-2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Row],[Ticker]],[1]!Table2[[Symbol]:[Industry]],2,FALSE),"-")</f>
        <v>-</v>
      </c>
      <c r="D401" t="s">
        <v>221</v>
      </c>
      <c r="E401">
        <v>16118.006619</v>
      </c>
      <c r="F401">
        <v>2310.1</v>
      </c>
      <c r="G401">
        <v>104.96741156762</v>
      </c>
      <c r="H401">
        <v>2.8542304999828798</v>
      </c>
      <c r="I401">
        <v>26.826995940177898</v>
      </c>
      <c r="J401">
        <v>8.7118954654275598</v>
      </c>
      <c r="K401">
        <v>2044.8281064591199</v>
      </c>
      <c r="L401">
        <v>1681.35925233648</v>
      </c>
      <c r="M401">
        <v>60.399886566432301</v>
      </c>
      <c r="N401">
        <v>0.56738252849336301</v>
      </c>
      <c r="O401">
        <v>4.4110644560841399</v>
      </c>
      <c r="P401">
        <v>138.14236379568001</v>
      </c>
      <c r="Q401">
        <v>6.5547953744238996E-2</v>
      </c>
    </row>
    <row r="402" spans="1:17" x14ac:dyDescent="0.3">
      <c r="A402" t="s">
        <v>914</v>
      </c>
      <c r="B402" t="s">
        <v>915</v>
      </c>
      <c r="C402" t="str">
        <f>IFERROR(VLOOKUP(Table1[[#This Row],[Ticker]],[1]!Table2[[Symbol]:[Industry]],2,FALSE),"-")</f>
        <v>-</v>
      </c>
      <c r="D402" t="s">
        <v>916</v>
      </c>
      <c r="E402">
        <v>16073.10496155</v>
      </c>
      <c r="F402">
        <v>723.45</v>
      </c>
      <c r="G402">
        <v>-6.9807234599421397</v>
      </c>
      <c r="H402">
        <v>1.20743943061397</v>
      </c>
      <c r="I402">
        <v>-13.916562921657199</v>
      </c>
      <c r="J402">
        <v>1.5725801080689401</v>
      </c>
      <c r="K402">
        <v>700.58044845971301</v>
      </c>
      <c r="L402">
        <v>682.99676557714201</v>
      </c>
      <c r="M402">
        <v>62.263381442262201</v>
      </c>
      <c r="N402">
        <v>0.94865679504568201</v>
      </c>
      <c r="O402">
        <v>17.423457046098498</v>
      </c>
      <c r="P402">
        <v>21.792929292929301</v>
      </c>
      <c r="Q402">
        <v>5.7625166326201002E-2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Row],[Ticker]],[1]!Table2[[Symbol]:[Industry]],2,FALSE),"-")</f>
        <v>-</v>
      </c>
      <c r="D403" t="s">
        <v>260</v>
      </c>
      <c r="E403">
        <v>16008.127455600001</v>
      </c>
      <c r="F403">
        <v>919.8</v>
      </c>
      <c r="G403">
        <v>51.594640658271302</v>
      </c>
      <c r="H403">
        <v>-3.70563323646939</v>
      </c>
      <c r="I403">
        <v>15.6416741824989</v>
      </c>
      <c r="J403">
        <v>-1.03827510404301</v>
      </c>
      <c r="K403">
        <v>945.00562864865503</v>
      </c>
      <c r="L403">
        <v>813.71548808970294</v>
      </c>
      <c r="M403">
        <v>29.4250545696387</v>
      </c>
      <c r="N403">
        <v>0.788189634990896</v>
      </c>
      <c r="O403">
        <v>15.242444009567301</v>
      </c>
      <c r="P403">
        <v>78.5950060191837</v>
      </c>
      <c r="Q403">
        <v>0.161879832818835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Row],[Ticker]],[1]!Table2[[Symbol]:[Industry]],2,FALSE),"-")</f>
        <v>-</v>
      </c>
      <c r="D404" t="s">
        <v>133</v>
      </c>
      <c r="E404">
        <v>15980.59370005</v>
      </c>
      <c r="F404">
        <v>54.53</v>
      </c>
      <c r="G404">
        <v>-8.8000979142638407</v>
      </c>
      <c r="H404">
        <v>-8.9958092225158595</v>
      </c>
      <c r="I404">
        <v>-18.6976375046996</v>
      </c>
      <c r="J404">
        <v>-2.40119269033229</v>
      </c>
      <c r="K404">
        <v>57.9069239736667</v>
      </c>
      <c r="L404">
        <v>56.005831488857098</v>
      </c>
      <c r="M404">
        <v>35.151831875999498</v>
      </c>
      <c r="N404">
        <v>0.64659106511611997</v>
      </c>
      <c r="O404">
        <v>35.154960572162103</v>
      </c>
      <c r="P404">
        <v>39.284802043422701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Row],[Ticker]],[1]!Table2[[Symbol]:[Industry]],2,FALSE),"-")</f>
        <v>-</v>
      </c>
      <c r="D405" t="s">
        <v>923</v>
      </c>
      <c r="E405">
        <v>15938.411035200001</v>
      </c>
      <c r="F405">
        <v>831.4</v>
      </c>
      <c r="G405">
        <v>48.506767926471902</v>
      </c>
      <c r="H405">
        <v>3.0160679371240202</v>
      </c>
      <c r="I405">
        <v>47.450821938284903</v>
      </c>
      <c r="J405">
        <v>4.6927221939872901</v>
      </c>
      <c r="K405">
        <v>745.59400285030597</v>
      </c>
      <c r="L405">
        <v>605.00122131754802</v>
      </c>
      <c r="M405">
        <v>55.131398327638401</v>
      </c>
      <c r="N405">
        <v>0.69531264226563105</v>
      </c>
      <c r="O405">
        <v>5.4486408467644996</v>
      </c>
      <c r="P405">
        <v>86.266382883387394</v>
      </c>
      <c r="Q405">
        <v>-7.5547735163999999E-3</v>
      </c>
    </row>
    <row r="406" spans="1:17" x14ac:dyDescent="0.3">
      <c r="A406" t="s">
        <v>924</v>
      </c>
      <c r="B406" t="s">
        <v>925</v>
      </c>
      <c r="C406" t="str">
        <f>IFERROR(VLOOKUP(Table1[[#This Row],[Ticker]],[1]!Table2[[Symbol]:[Industry]],2,FALSE),"-")</f>
        <v>-</v>
      </c>
      <c r="D406" t="s">
        <v>54</v>
      </c>
      <c r="E406">
        <v>15802.800695219999</v>
      </c>
      <c r="F406">
        <v>1510.55</v>
      </c>
      <c r="G406">
        <v>34.902366829779098</v>
      </c>
      <c r="H406">
        <v>-7.77855496714513</v>
      </c>
      <c r="I406">
        <v>-7.4497199732428596</v>
      </c>
      <c r="J406">
        <v>4.0468622373119802E-2</v>
      </c>
      <c r="K406">
        <v>1592.8496903242899</v>
      </c>
      <c r="L406">
        <v>1436.5892050311199</v>
      </c>
      <c r="M406">
        <v>24.3655933740927</v>
      </c>
      <c r="N406">
        <v>0.50838930444175001</v>
      </c>
      <c r="O406">
        <v>19.0956936215285</v>
      </c>
      <c r="P406">
        <v>67.829565024165305</v>
      </c>
    </row>
    <row r="407" spans="1:17" hidden="1" x14ac:dyDescent="0.3">
      <c r="A407" t="s">
        <v>926</v>
      </c>
      <c r="B407" t="s">
        <v>927</v>
      </c>
      <c r="C407" t="str">
        <f>IFERROR(VLOOKUP(Table1[[#This Row],[Ticker]],[1]!Table2[[Symbol]:[Industry]],2,FALSE),"-")</f>
        <v>-</v>
      </c>
      <c r="D407" t="s">
        <v>260</v>
      </c>
      <c r="E407">
        <v>15698.45484</v>
      </c>
      <c r="F407">
        <v>14694.8</v>
      </c>
      <c r="G407">
        <v>-14.7356053894593</v>
      </c>
      <c r="H407">
        <v>-6.9615706633829699</v>
      </c>
      <c r="I407">
        <v>-4.7156231262676203</v>
      </c>
      <c r="J407">
        <v>-2.9276180071656501</v>
      </c>
      <c r="K407">
        <v>15723.8792397003</v>
      </c>
      <c r="L407">
        <v>15088.5534932066</v>
      </c>
      <c r="M407">
        <v>35.297227632193703</v>
      </c>
      <c r="N407">
        <v>1.3771643048030799</v>
      </c>
      <c r="O407">
        <v>21.091474535209699</v>
      </c>
      <c r="P407">
        <v>15.5042720262845</v>
      </c>
      <c r="Q407">
        <v>6.9783620105330998E-2</v>
      </c>
    </row>
    <row r="408" spans="1:17" x14ac:dyDescent="0.3">
      <c r="A408" t="s">
        <v>928</v>
      </c>
      <c r="B408" t="s">
        <v>929</v>
      </c>
      <c r="C408" t="str">
        <f>IFERROR(VLOOKUP(Table1[[#This Row],[Ticker]],[1]!Table2[[Symbol]:[Industry]],2,FALSE),"-")</f>
        <v>-</v>
      </c>
      <c r="D408" t="s">
        <v>244</v>
      </c>
      <c r="E408">
        <v>15659.576586749999</v>
      </c>
      <c r="F408">
        <v>671.1</v>
      </c>
      <c r="G408">
        <v>56.873659161352798</v>
      </c>
      <c r="H408">
        <v>-5.24091613538865</v>
      </c>
      <c r="I408">
        <v>2.26081046202582</v>
      </c>
      <c r="J408">
        <v>3.7562759300360402</v>
      </c>
      <c r="K408">
        <v>680.61940855943499</v>
      </c>
      <c r="L408">
        <v>582.70668472919601</v>
      </c>
      <c r="M408">
        <v>53.913501711735897</v>
      </c>
      <c r="N408">
        <v>0.68011107355878198</v>
      </c>
      <c r="O408">
        <v>23.379526151095199</v>
      </c>
      <c r="P408">
        <v>165.25691699604701</v>
      </c>
      <c r="Q408">
        <v>8.8017470847332996E-2</v>
      </c>
    </row>
    <row r="409" spans="1:17" x14ac:dyDescent="0.3">
      <c r="A409" t="s">
        <v>930</v>
      </c>
      <c r="B409" t="s">
        <v>931</v>
      </c>
      <c r="C409" t="str">
        <f>IFERROR(VLOOKUP(Table1[[#This Row],[Ticker]],[1]!Table2[[Symbol]:[Industry]],2,FALSE),"-")</f>
        <v>-</v>
      </c>
      <c r="D409" t="s">
        <v>260</v>
      </c>
      <c r="E409">
        <v>15644.35251126</v>
      </c>
      <c r="F409">
        <v>1970.1</v>
      </c>
      <c r="G409">
        <v>100.663537593762</v>
      </c>
      <c r="H409">
        <v>-15.0880668570074</v>
      </c>
      <c r="I409">
        <v>99.159263412758307</v>
      </c>
      <c r="J409">
        <v>-9.1355816409480504</v>
      </c>
      <c r="K409">
        <v>2066.61032472436</v>
      </c>
      <c r="L409">
        <v>1478.1375616354701</v>
      </c>
      <c r="M409">
        <v>32.669250146979898</v>
      </c>
      <c r="N409">
        <v>0.57215860921046302</v>
      </c>
      <c r="O409">
        <v>36.236739251814598</v>
      </c>
      <c r="P409">
        <v>158.50938197086899</v>
      </c>
      <c r="Q409">
        <v>0.15567885851185101</v>
      </c>
    </row>
    <row r="410" spans="1:17" x14ac:dyDescent="0.3">
      <c r="A410" t="s">
        <v>932</v>
      </c>
      <c r="B410" t="s">
        <v>933</v>
      </c>
      <c r="C410" t="str">
        <f>IFERROR(VLOOKUP(Table1[[#This Row],[Ticker]],[1]!Table2[[Symbol]:[Industry]],2,FALSE),"-")</f>
        <v>-</v>
      </c>
      <c r="D410" t="s">
        <v>539</v>
      </c>
      <c r="E410">
        <v>15628.11593362</v>
      </c>
      <c r="F410">
        <v>831.1</v>
      </c>
      <c r="G410">
        <v>63.162227503952202</v>
      </c>
      <c r="H410">
        <v>-4.48042662489914</v>
      </c>
      <c r="I410">
        <v>25.767432875209099</v>
      </c>
      <c r="J410">
        <v>-1.8065984437640099</v>
      </c>
      <c r="K410">
        <v>806.50516156642004</v>
      </c>
      <c r="L410">
        <v>678.28582688782899</v>
      </c>
      <c r="M410">
        <v>47.4179216277752</v>
      </c>
      <c r="N410">
        <v>0.72094323179727304</v>
      </c>
      <c r="O410">
        <v>11.4907953314883</v>
      </c>
      <c r="P410">
        <v>97.410926365795703</v>
      </c>
      <c r="Q410">
        <v>0.119150916801241</v>
      </c>
    </row>
    <row r="411" spans="1:17" x14ac:dyDescent="0.3">
      <c r="A411" t="s">
        <v>934</v>
      </c>
      <c r="B411" t="s">
        <v>935</v>
      </c>
      <c r="C411" t="str">
        <f>IFERROR(VLOOKUP(Table1[[#This Row],[Ticker]],[1]!Table2[[Symbol]:[Industry]],2,FALSE),"-")</f>
        <v>-</v>
      </c>
      <c r="D411" t="s">
        <v>800</v>
      </c>
      <c r="E411">
        <v>15597.415173400001</v>
      </c>
      <c r="F411">
        <v>379.1</v>
      </c>
      <c r="G411">
        <v>29.039485593072101</v>
      </c>
      <c r="H411">
        <v>4.8566793992557802</v>
      </c>
      <c r="I411">
        <v>-8.1698596675854898</v>
      </c>
      <c r="J411">
        <v>12.677934233042601</v>
      </c>
      <c r="K411">
        <v>357.39682351024402</v>
      </c>
      <c r="L411">
        <v>326.56919691563297</v>
      </c>
      <c r="M411">
        <v>55.829595524772998</v>
      </c>
      <c r="N411">
        <v>1.78025923887816</v>
      </c>
      <c r="O411">
        <v>13.4133474017409</v>
      </c>
      <c r="P411">
        <v>64.969538729329798</v>
      </c>
      <c r="Q411">
        <v>0.21366050175470899</v>
      </c>
    </row>
    <row r="412" spans="1:17" x14ac:dyDescent="0.3">
      <c r="A412" t="s">
        <v>936</v>
      </c>
      <c r="B412" t="s">
        <v>937</v>
      </c>
      <c r="C412" t="str">
        <f>IFERROR(VLOOKUP(Table1[[#This Row],[Ticker]],[1]!Table2[[Symbol]:[Industry]],2,FALSE),"-")</f>
        <v>-</v>
      </c>
      <c r="D412" t="s">
        <v>938</v>
      </c>
      <c r="E412">
        <v>15589.363928571</v>
      </c>
      <c r="F412">
        <v>199.41</v>
      </c>
      <c r="G412">
        <v>8.0674234532575095</v>
      </c>
      <c r="H412">
        <v>-8.3859290172436403</v>
      </c>
      <c r="I412">
        <v>-3.4578796381106902</v>
      </c>
      <c r="J412">
        <v>-4.8938646540673902</v>
      </c>
      <c r="K412">
        <v>206.35814136308699</v>
      </c>
      <c r="L412">
        <v>197.56064135065199</v>
      </c>
      <c r="M412">
        <v>50.282266957167799</v>
      </c>
      <c r="N412">
        <v>0.75994114283996494</v>
      </c>
      <c r="O412">
        <v>19.126422947695701</v>
      </c>
      <c r="P412">
        <v>46.409691629955901</v>
      </c>
      <c r="Q412">
        <v>-8.1536360364939994E-3</v>
      </c>
    </row>
    <row r="413" spans="1:17" x14ac:dyDescent="0.3">
      <c r="A413" t="s">
        <v>939</v>
      </c>
      <c r="B413" t="s">
        <v>940</v>
      </c>
      <c r="C413" t="str">
        <f>IFERROR(VLOOKUP(Table1[[#This Row],[Ticker]],[1]!Table2[[Symbol]:[Industry]],2,FALSE),"-")</f>
        <v>-</v>
      </c>
      <c r="D413" t="s">
        <v>54</v>
      </c>
      <c r="E413">
        <v>15515.384582070001</v>
      </c>
      <c r="F413">
        <v>6736.85</v>
      </c>
      <c r="G413">
        <v>26.237958822705501</v>
      </c>
      <c r="H413">
        <v>3.1215854361953701</v>
      </c>
      <c r="I413">
        <v>11.092922526230099</v>
      </c>
      <c r="J413">
        <v>1.7020996186353901</v>
      </c>
      <c r="K413">
        <v>6355.2028798745896</v>
      </c>
      <c r="L413">
        <v>5583.25260542255</v>
      </c>
      <c r="M413">
        <v>68.204864898966505</v>
      </c>
      <c r="N413">
        <v>0.66509470895774203</v>
      </c>
      <c r="O413">
        <v>11.9158063486644</v>
      </c>
      <c r="P413">
        <v>53.872862023809503</v>
      </c>
      <c r="Q413">
        <v>-1.99256001537E-4</v>
      </c>
    </row>
    <row r="414" spans="1:17" hidden="1" x14ac:dyDescent="0.3">
      <c r="A414" t="s">
        <v>941</v>
      </c>
      <c r="B414" t="s">
        <v>942</v>
      </c>
      <c r="C414" t="str">
        <f>IFERROR(VLOOKUP(Table1[[#This Row],[Ticker]],[1]!Table2[[Symbol]:[Industry]],2,FALSE),"-")</f>
        <v>-</v>
      </c>
      <c r="D414" t="s">
        <v>717</v>
      </c>
      <c r="E414">
        <v>15502.9956089399</v>
      </c>
      <c r="F414">
        <v>865.06</v>
      </c>
      <c r="G414">
        <v>-2.1103327050148</v>
      </c>
      <c r="H414">
        <v>-1.9082899750578599</v>
      </c>
      <c r="I414">
        <v>0.67987288752848896</v>
      </c>
      <c r="J414">
        <v>-3.5011738348960799</v>
      </c>
      <c r="K414">
        <v>853.87931337145199</v>
      </c>
      <c r="L414">
        <v>795.48336078624902</v>
      </c>
      <c r="M414">
        <v>63.673105172010501</v>
      </c>
      <c r="N414">
        <v>0.49598682360502899</v>
      </c>
      <c r="O414">
        <v>3.80782835872657</v>
      </c>
      <c r="P414">
        <v>28.534070309946198</v>
      </c>
      <c r="Q414">
        <v>-2.790653939747E-3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Row],[Ticker]],[1]!Table2[[Symbol]:[Industry]],2,FALSE),"-")</f>
        <v>-</v>
      </c>
      <c r="D415" t="s">
        <v>945</v>
      </c>
      <c r="E415">
        <v>15493.301597924999</v>
      </c>
      <c r="F415">
        <v>482.75</v>
      </c>
      <c r="G415">
        <v>164.70984321433099</v>
      </c>
      <c r="H415">
        <v>-9.3476148058457103</v>
      </c>
      <c r="I415">
        <v>20.245263878045801</v>
      </c>
      <c r="J415">
        <v>-2.87663056218322</v>
      </c>
      <c r="K415">
        <v>473.68385599093102</v>
      </c>
      <c r="L415">
        <v>384.62893722026303</v>
      </c>
      <c r="M415">
        <v>49.3456248951221</v>
      </c>
      <c r="N415">
        <v>0.57584959990634299</v>
      </c>
      <c r="O415">
        <v>27.975142413257299</v>
      </c>
      <c r="P415">
        <v>195.712098009188</v>
      </c>
      <c r="Q415">
        <v>0.120223224614268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Row],[Ticker]],[1]!Table2[[Symbol]:[Industry]],2,FALSE),"-")</f>
        <v>-</v>
      </c>
      <c r="D416" t="s">
        <v>46</v>
      </c>
      <c r="E416">
        <v>15457.188583650001</v>
      </c>
      <c r="F416">
        <v>1598.65</v>
      </c>
      <c r="G416">
        <v>0.95349248079016302</v>
      </c>
      <c r="H416">
        <v>-7.8413665324492197</v>
      </c>
      <c r="I416">
        <v>17.480453803894999</v>
      </c>
      <c r="J416">
        <v>-2.4308725436478702</v>
      </c>
      <c r="K416">
        <v>1657.2045344471501</v>
      </c>
      <c r="L416">
        <v>1443.98312876106</v>
      </c>
      <c r="M416">
        <v>29.823826449888301</v>
      </c>
      <c r="N416">
        <v>0.59731773774493002</v>
      </c>
      <c r="O416">
        <v>16.3481687673974</v>
      </c>
      <c r="P416">
        <v>55.973462120103399</v>
      </c>
      <c r="Q416">
        <v>-2.9368575535977999E-2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Row],[Ticker]],[1]!Table2[[Symbol]:[Industry]],2,FALSE),"-")</f>
        <v>-</v>
      </c>
      <c r="D417" t="s">
        <v>950</v>
      </c>
      <c r="E417">
        <v>15414.322141434999</v>
      </c>
      <c r="F417">
        <v>1295.1500000000001</v>
      </c>
      <c r="G417">
        <v>42.829513683702103</v>
      </c>
      <c r="H417">
        <v>-8.3487203153665295</v>
      </c>
      <c r="I417">
        <v>4.4312247086442396</v>
      </c>
      <c r="J417">
        <v>-3.1580270151925798</v>
      </c>
      <c r="K417">
        <v>1396.0296152357901</v>
      </c>
      <c r="L417">
        <v>1211.87488626346</v>
      </c>
      <c r="M417">
        <v>35.865847936247</v>
      </c>
      <c r="N417">
        <v>0.73612524020103598</v>
      </c>
      <c r="O417">
        <v>30.872871868123301</v>
      </c>
      <c r="P417">
        <v>101.00100876852601</v>
      </c>
      <c r="Q417">
        <v>0.19603987082815599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Row],[Ticker]],[1]!Table2[[Symbol]:[Industry]],2,FALSE),"-")</f>
        <v>-</v>
      </c>
      <c r="D418" t="s">
        <v>206</v>
      </c>
      <c r="E418">
        <v>15364.4990888549</v>
      </c>
      <c r="F418">
        <v>632.04999999999995</v>
      </c>
      <c r="G418">
        <v>-1.3371997775720801</v>
      </c>
      <c r="H418">
        <v>-4.0955594344764004</v>
      </c>
      <c r="I418">
        <v>8.8440941173702505</v>
      </c>
      <c r="J418">
        <v>-1.42295909460742</v>
      </c>
      <c r="K418">
        <v>645.00124079725504</v>
      </c>
      <c r="L418">
        <v>597.20218803809098</v>
      </c>
      <c r="M418">
        <v>39.769976473305697</v>
      </c>
      <c r="N418">
        <v>0.53321492453429598</v>
      </c>
      <c r="O418">
        <v>14.231469029348901</v>
      </c>
      <c r="P418">
        <v>28.569975589910399</v>
      </c>
      <c r="Q418">
        <v>6.1013616353628002E-2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Row],[Ticker]],[1]!Table2[[Symbol]:[Industry]],2,FALSE),"-")</f>
        <v>-</v>
      </c>
      <c r="D419" t="s">
        <v>70</v>
      </c>
      <c r="E419">
        <v>15274.5</v>
      </c>
      <c r="F419">
        <v>101.83</v>
      </c>
      <c r="G419">
        <v>138.83326202454299</v>
      </c>
      <c r="H419">
        <v>16.3450253006968</v>
      </c>
      <c r="I419">
        <v>12.3875862260335</v>
      </c>
      <c r="J419">
        <v>-3.9533427145757201</v>
      </c>
      <c r="K419">
        <v>91.034829103552696</v>
      </c>
      <c r="L419">
        <v>74.252498788192199</v>
      </c>
      <c r="M419">
        <v>51.593056587191498</v>
      </c>
      <c r="N419">
        <v>1.25454368122405</v>
      </c>
      <c r="O419">
        <v>29.4314052833153</v>
      </c>
      <c r="P419">
        <v>174.47439353099699</v>
      </c>
      <c r="Q419">
        <v>8.1213169151348005E-2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Row],[Ticker]],[1]!Table2[[Symbol]:[Industry]],2,FALSE),"-")</f>
        <v>-</v>
      </c>
      <c r="D420" t="s">
        <v>557</v>
      </c>
      <c r="E420">
        <v>15271.099300604999</v>
      </c>
      <c r="F420">
        <v>306.05</v>
      </c>
      <c r="G420">
        <v>-11.3108592809574</v>
      </c>
      <c r="H420">
        <v>-6.4763648892501404</v>
      </c>
      <c r="I420">
        <v>-25.2908628182578</v>
      </c>
      <c r="J420">
        <v>-2.17289881006438</v>
      </c>
      <c r="K420">
        <v>321.37622112667299</v>
      </c>
      <c r="L420">
        <v>318.49318740717399</v>
      </c>
      <c r="M420">
        <v>20.8904482583076</v>
      </c>
      <c r="N420">
        <v>0.46743173665978999</v>
      </c>
      <c r="O420">
        <v>28.083646462996199</v>
      </c>
      <c r="P420">
        <v>19.085603112840399</v>
      </c>
      <c r="Q420">
        <v>-5.1892236918752999E-2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Row],[Ticker]],[1]!Table2[[Symbol]:[Industry]],2,FALSE),"-")</f>
        <v>-</v>
      </c>
      <c r="D421" t="s">
        <v>257</v>
      </c>
      <c r="E421">
        <v>15168.700038139999</v>
      </c>
      <c r="F421">
        <v>3654.2</v>
      </c>
      <c r="G421">
        <v>132.34745339370201</v>
      </c>
      <c r="H421">
        <v>-12.604885499358</v>
      </c>
      <c r="I421">
        <v>-0.83337923167694805</v>
      </c>
      <c r="J421">
        <v>-2.1909666038757099</v>
      </c>
      <c r="K421">
        <v>3816.1947096030499</v>
      </c>
      <c r="L421">
        <v>3305.3618385592099</v>
      </c>
      <c r="M421">
        <v>43.0862982447997</v>
      </c>
      <c r="N421">
        <v>0.65229522598074796</v>
      </c>
      <c r="O421">
        <v>17.6714465546494</v>
      </c>
      <c r="P421">
        <v>170.681481481481</v>
      </c>
      <c r="Q421">
        <v>0.26795785930442101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Row],[Ticker]],[1]!Table2[[Symbol]:[Industry]],2,FALSE),"-")</f>
        <v>-</v>
      </c>
      <c r="D422" t="s">
        <v>54</v>
      </c>
      <c r="E422">
        <v>15118.4292474799</v>
      </c>
      <c r="F422">
        <v>956.6</v>
      </c>
      <c r="G422">
        <v>268.345359508971</v>
      </c>
      <c r="H422">
        <v>9.9589240244515</v>
      </c>
      <c r="I422">
        <v>107.628592017477</v>
      </c>
      <c r="J422">
        <v>8.7426626399798195</v>
      </c>
      <c r="K422">
        <v>777.73097099394499</v>
      </c>
      <c r="L422">
        <v>565.260613545144</v>
      </c>
      <c r="M422">
        <v>74.165199484860096</v>
      </c>
      <c r="N422">
        <v>0.47507239738587598</v>
      </c>
      <c r="O422">
        <v>4.0142170186075496</v>
      </c>
      <c r="P422">
        <v>348.581477139507</v>
      </c>
      <c r="Q422">
        <v>7.7146730057664994E-2</v>
      </c>
    </row>
    <row r="423" spans="1:17" hidden="1" x14ac:dyDescent="0.3">
      <c r="A423" t="s">
        <v>961</v>
      </c>
      <c r="B423" t="s">
        <v>962</v>
      </c>
      <c r="C423" t="str">
        <f>IFERROR(VLOOKUP(Table1[[#This Row],[Ticker]],[1]!Table2[[Symbol]:[Industry]],2,FALSE),"-")</f>
        <v>-</v>
      </c>
      <c r="D423" t="s">
        <v>539</v>
      </c>
      <c r="E423">
        <v>15085.0013109299</v>
      </c>
      <c r="F423">
        <v>3312.45</v>
      </c>
      <c r="G423">
        <v>-7.4930149345413897</v>
      </c>
      <c r="H423">
        <v>15.224422005807201</v>
      </c>
      <c r="I423">
        <v>5.9431545271288897</v>
      </c>
      <c r="J423">
        <v>6.2752965358767403</v>
      </c>
      <c r="K423">
        <v>2910.1783401215598</v>
      </c>
      <c r="L423">
        <v>2674.7668310469899</v>
      </c>
      <c r="M423">
        <v>78.840561120088793</v>
      </c>
      <c r="N423">
        <v>2.1138956553477501</v>
      </c>
      <c r="O423">
        <v>1.7041766668176099</v>
      </c>
      <c r="P423">
        <v>46.116012351124802</v>
      </c>
      <c r="Q423">
        <v>1.8205530226917E-2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Row],[Ticker]],[1]!Table2[[Symbol]:[Industry]],2,FALSE),"-")</f>
        <v>-</v>
      </c>
      <c r="D424" t="s">
        <v>54</v>
      </c>
      <c r="E424">
        <v>14932.771956545001</v>
      </c>
      <c r="F424">
        <v>11639.05</v>
      </c>
      <c r="G424">
        <v>162.40065346947699</v>
      </c>
      <c r="H424">
        <v>41.754819752235797</v>
      </c>
      <c r="I424">
        <v>67.729801818942704</v>
      </c>
      <c r="J424">
        <v>5.2725860391219399</v>
      </c>
      <c r="K424">
        <v>8520.67479605874</v>
      </c>
      <c r="L424">
        <v>6567.7331640366401</v>
      </c>
      <c r="M424">
        <v>81.9866932276678</v>
      </c>
      <c r="N424">
        <v>2.4290684459034702</v>
      </c>
      <c r="O424">
        <v>1.7776364909507201</v>
      </c>
      <c r="P424">
        <v>242.32499999999999</v>
      </c>
      <c r="Q424">
        <v>0.16893165773170599</v>
      </c>
    </row>
    <row r="425" spans="1:17" hidden="1" x14ac:dyDescent="0.3">
      <c r="A425" t="s">
        <v>965</v>
      </c>
      <c r="B425" t="s">
        <v>966</v>
      </c>
      <c r="C425" t="str">
        <f>IFERROR(VLOOKUP(Table1[[#This Row],[Ticker]],[1]!Table2[[Symbol]:[Industry]],2,FALSE),"-")</f>
        <v>-</v>
      </c>
      <c r="D425" t="s">
        <v>967</v>
      </c>
      <c r="E425">
        <v>14828.31924424</v>
      </c>
      <c r="F425">
        <v>2443.4</v>
      </c>
      <c r="G425">
        <v>58.944336668619499</v>
      </c>
      <c r="H425">
        <v>6.0933594525196897</v>
      </c>
      <c r="I425">
        <v>49.041479465004201</v>
      </c>
      <c r="J425">
        <v>4.9970653720949203</v>
      </c>
      <c r="K425">
        <v>2191.5360408859801</v>
      </c>
      <c r="M425">
        <v>66.808047683003807</v>
      </c>
      <c r="N425">
        <v>0.68065564345276697</v>
      </c>
      <c r="O425">
        <v>3.9309977899647901</v>
      </c>
      <c r="P425">
        <v>99.363577023498706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Row],[Ticker]],[1]!Table2[[Symbol]:[Industry]],2,FALSE),"-")</f>
        <v>-</v>
      </c>
      <c r="D426" t="s">
        <v>124</v>
      </c>
      <c r="E426">
        <v>14736.886389679999</v>
      </c>
      <c r="F426">
        <v>2315.5500000000002</v>
      </c>
      <c r="G426">
        <v>26.841436009238802</v>
      </c>
      <c r="H426">
        <v>7.5369271250221397</v>
      </c>
      <c r="I426">
        <v>33.734621511733003</v>
      </c>
      <c r="J426">
        <v>2.6701743160466598</v>
      </c>
      <c r="K426">
        <v>2090.24486806503</v>
      </c>
      <c r="L426">
        <v>1785.54845264812</v>
      </c>
      <c r="M426">
        <v>57.794101740690401</v>
      </c>
      <c r="N426">
        <v>1.26964494835596</v>
      </c>
      <c r="O426">
        <v>7.2747295458962</v>
      </c>
      <c r="P426">
        <v>60.785334860951899</v>
      </c>
      <c r="Q426">
        <v>-4.6259152600622001E-2</v>
      </c>
    </row>
    <row r="427" spans="1:17" hidden="1" x14ac:dyDescent="0.3">
      <c r="A427" t="s">
        <v>970</v>
      </c>
      <c r="B427" t="s">
        <v>971</v>
      </c>
      <c r="C427" t="str">
        <f>IFERROR(VLOOKUP(Table1[[#This Row],[Ticker]],[1]!Table2[[Symbol]:[Industry]],2,FALSE),"-")</f>
        <v>-</v>
      </c>
      <c r="D427" t="s">
        <v>183</v>
      </c>
      <c r="E427">
        <v>14644.487350904999</v>
      </c>
      <c r="F427">
        <v>451.65</v>
      </c>
      <c r="G427">
        <v>8.6638226043881801</v>
      </c>
      <c r="H427">
        <v>1.37765300152569</v>
      </c>
      <c r="I427">
        <v>-9.5997941808343192</v>
      </c>
      <c r="J427">
        <v>5.9492731356369699</v>
      </c>
      <c r="K427">
        <v>454.56336367893601</v>
      </c>
      <c r="M427">
        <v>42.637859454273901</v>
      </c>
      <c r="N427">
        <v>1.01468545699041</v>
      </c>
      <c r="O427">
        <v>13.1407062991254</v>
      </c>
      <c r="P427">
        <v>76.219274287943705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293</v>
      </c>
      <c r="E428">
        <v>14641.126617325001</v>
      </c>
      <c r="F428">
        <v>1046.75</v>
      </c>
      <c r="G428">
        <v>110.862862220266</v>
      </c>
      <c r="H428">
        <v>6.97562820439747</v>
      </c>
      <c r="I428">
        <v>25.605667477207</v>
      </c>
      <c r="J428">
        <v>4.3586872193734196</v>
      </c>
      <c r="K428">
        <v>985.27302892467003</v>
      </c>
      <c r="L428">
        <v>817.57093354133895</v>
      </c>
      <c r="M428">
        <v>59.267359345094498</v>
      </c>
      <c r="N428">
        <v>0.93251103793381196</v>
      </c>
      <c r="O428">
        <v>10.527824217817001</v>
      </c>
      <c r="P428">
        <v>159.723342224427</v>
      </c>
      <c r="Q428">
        <v>0.130261040982869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Row],[Ticker]],[1]!Table2[[Symbol]:[Industry]],2,FALSE),"-")</f>
        <v>-</v>
      </c>
      <c r="D429" t="s">
        <v>302</v>
      </c>
      <c r="E429">
        <v>14600.253522720001</v>
      </c>
      <c r="F429">
        <v>386.8</v>
      </c>
      <c r="G429">
        <v>126.17825670323199</v>
      </c>
      <c r="H429">
        <v>42.889767410314597</v>
      </c>
      <c r="I429">
        <v>18.196474404809901</v>
      </c>
      <c r="J429">
        <v>9.1286619480181006</v>
      </c>
      <c r="K429">
        <v>303.37126020977502</v>
      </c>
      <c r="L429">
        <v>260.95573204167198</v>
      </c>
      <c r="M429">
        <v>73.064280160760305</v>
      </c>
      <c r="N429">
        <v>3.6781887179746802</v>
      </c>
      <c r="O429">
        <v>8.5444674250258501</v>
      </c>
      <c r="P429">
        <v>153.30713817943601</v>
      </c>
      <c r="Q429">
        <v>0.12780835106314201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Row],[Ticker]],[1]!Table2[[Symbol]:[Industry]],2,FALSE),"-")</f>
        <v>-</v>
      </c>
      <c r="D430" t="s">
        <v>609</v>
      </c>
      <c r="E430">
        <v>14590.314533999999</v>
      </c>
      <c r="F430">
        <v>519.25</v>
      </c>
      <c r="G430">
        <v>27.2687616390212</v>
      </c>
      <c r="H430">
        <v>-0.72507293603481304</v>
      </c>
      <c r="I430">
        <v>10.0912247362026</v>
      </c>
      <c r="J430">
        <v>-2.19343510062355</v>
      </c>
      <c r="K430">
        <v>507.226568953244</v>
      </c>
      <c r="L430">
        <v>448.52366106592098</v>
      </c>
      <c r="M430">
        <v>38.529645161679497</v>
      </c>
      <c r="N430">
        <v>1.7244409498815401</v>
      </c>
      <c r="O430">
        <v>14.0105922002888</v>
      </c>
      <c r="P430">
        <v>54.953745150701202</v>
      </c>
      <c r="Q430">
        <v>3.0415800097309001E-2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Row],[Ticker]],[1]!Table2[[Symbol]:[Industry]],2,FALSE),"-")</f>
        <v>-</v>
      </c>
      <c r="D431" t="s">
        <v>980</v>
      </c>
      <c r="E431">
        <v>14475.99651696</v>
      </c>
      <c r="F431">
        <v>1475.1</v>
      </c>
      <c r="G431">
        <v>-39.232747357228099</v>
      </c>
      <c r="H431">
        <v>3.3812334203360699</v>
      </c>
      <c r="I431">
        <v>-4.8600993917754503</v>
      </c>
      <c r="J431">
        <v>2.3196741342327001</v>
      </c>
      <c r="K431">
        <v>1438.9480268879699</v>
      </c>
      <c r="L431">
        <v>1462.82943314108</v>
      </c>
      <c r="M431">
        <v>52.328857587177097</v>
      </c>
      <c r="N431">
        <v>0.56909092815968998</v>
      </c>
      <c r="O431">
        <v>27.140532845230801</v>
      </c>
      <c r="P431">
        <v>22.4962630792227</v>
      </c>
      <c r="Q431">
        <v>-1.9539099386634999E-2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Row],[Ticker]],[1]!Table2[[Symbol]:[Industry]],2,FALSE),"-")</f>
        <v>-</v>
      </c>
      <c r="D432" t="s">
        <v>136</v>
      </c>
      <c r="E432">
        <v>14397.255408999999</v>
      </c>
      <c r="F432">
        <v>1734.75</v>
      </c>
      <c r="G432">
        <v>84.523137087633302</v>
      </c>
      <c r="H432">
        <v>30.596500119318499</v>
      </c>
      <c r="I432">
        <v>99.658825366006496</v>
      </c>
      <c r="J432">
        <v>3.90907594900475</v>
      </c>
      <c r="K432">
        <v>1368.3097347370499</v>
      </c>
      <c r="L432">
        <v>1010.37621600578</v>
      </c>
      <c r="M432">
        <v>68.330246166210998</v>
      </c>
      <c r="N432">
        <v>1.3932188482822401</v>
      </c>
      <c r="O432">
        <v>1.9167026949128101</v>
      </c>
      <c r="P432">
        <v>166.88461538461499</v>
      </c>
      <c r="Q432">
        <v>0.25008259118263199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Row],[Ticker]],[1]!Table2[[Symbol]:[Industry]],2,FALSE),"-")</f>
        <v>-</v>
      </c>
      <c r="D433" t="s">
        <v>985</v>
      </c>
      <c r="E433">
        <v>14176.554817259999</v>
      </c>
      <c r="F433">
        <v>798.6</v>
      </c>
      <c r="G433">
        <v>48.6128962751106</v>
      </c>
      <c r="H433">
        <v>-1.1150861461403401</v>
      </c>
      <c r="I433">
        <v>24.206402228483899</v>
      </c>
      <c r="J433">
        <v>2.5686396514740801</v>
      </c>
      <c r="K433">
        <v>752.00221992867705</v>
      </c>
      <c r="L433">
        <v>648.44571902095504</v>
      </c>
      <c r="M433">
        <v>59.699317250248797</v>
      </c>
      <c r="N433">
        <v>0.72377855460608498</v>
      </c>
      <c r="O433">
        <v>7.6821938392186402</v>
      </c>
      <c r="P433">
        <v>76.408217362491698</v>
      </c>
      <c r="Q433">
        <v>6.7628474007736999E-2</v>
      </c>
    </row>
    <row r="434" spans="1:17" x14ac:dyDescent="0.3">
      <c r="A434" t="s">
        <v>986</v>
      </c>
      <c r="B434" t="s">
        <v>987</v>
      </c>
      <c r="C434" t="str">
        <f>IFERROR(VLOOKUP(Table1[[#This Row],[Ticker]],[1]!Table2[[Symbol]:[Industry]],2,FALSE),"-")</f>
        <v>-</v>
      </c>
      <c r="D434" t="s">
        <v>133</v>
      </c>
      <c r="E434">
        <v>14145.4751063</v>
      </c>
      <c r="F434">
        <v>1057.25</v>
      </c>
      <c r="G434">
        <v>55.889423888335301</v>
      </c>
      <c r="H434">
        <v>-2.59047447178909</v>
      </c>
      <c r="I434">
        <v>25.9491390581438</v>
      </c>
      <c r="J434">
        <v>2.3801889472487199</v>
      </c>
      <c r="K434">
        <v>1062.9420518010199</v>
      </c>
      <c r="L434">
        <v>864.42794046151596</v>
      </c>
      <c r="M434">
        <v>36.548818268002101</v>
      </c>
      <c r="N434">
        <v>1.0536899792110599</v>
      </c>
      <c r="O434">
        <v>15.767320879640501</v>
      </c>
      <c r="P434">
        <v>90.736063503517897</v>
      </c>
      <c r="Q434">
        <v>0.127536323990804</v>
      </c>
    </row>
    <row r="435" spans="1:17" x14ac:dyDescent="0.3">
      <c r="A435" t="s">
        <v>988</v>
      </c>
      <c r="B435" t="s">
        <v>989</v>
      </c>
      <c r="C435" t="str">
        <f>IFERROR(VLOOKUP(Table1[[#This Row],[Ticker]],[1]!Table2[[Symbol]:[Industry]],2,FALSE),"-")</f>
        <v>-</v>
      </c>
      <c r="D435" t="s">
        <v>349</v>
      </c>
      <c r="E435">
        <v>14031.512976279901</v>
      </c>
      <c r="F435">
        <v>4158.8</v>
      </c>
      <c r="G435">
        <v>34.449235912901699</v>
      </c>
      <c r="H435">
        <v>-4.7049465694947203</v>
      </c>
      <c r="I435">
        <v>-0.13051786224866399</v>
      </c>
      <c r="J435">
        <v>0.41255116006433501</v>
      </c>
      <c r="K435">
        <v>4220.5510800501097</v>
      </c>
      <c r="L435">
        <v>3722.48521034233</v>
      </c>
      <c r="M435">
        <v>35.876947020657198</v>
      </c>
      <c r="N435">
        <v>0.86341674338202601</v>
      </c>
      <c r="O435">
        <v>17.5339040107723</v>
      </c>
      <c r="P435">
        <v>68.498673095233201</v>
      </c>
      <c r="Q435">
        <v>3.1612727397149001E-2</v>
      </c>
    </row>
    <row r="436" spans="1:17" hidden="1" x14ac:dyDescent="0.3">
      <c r="A436" t="s">
        <v>990</v>
      </c>
      <c r="B436" t="s">
        <v>991</v>
      </c>
      <c r="C436" t="str">
        <f>IFERROR(VLOOKUP(Table1[[#This Row],[Ticker]],[1]!Table2[[Symbol]:[Industry]],2,FALSE),"-")</f>
        <v>-</v>
      </c>
      <c r="D436" t="s">
        <v>54</v>
      </c>
      <c r="E436">
        <v>13904.971869860001</v>
      </c>
      <c r="F436">
        <v>883.45</v>
      </c>
      <c r="G436">
        <v>-14.365857551452001</v>
      </c>
      <c r="H436">
        <v>11.4125200835648</v>
      </c>
      <c r="I436">
        <v>-1.68256496803241</v>
      </c>
      <c r="J436">
        <v>9.5679499963016603</v>
      </c>
      <c r="O436">
        <v>0</v>
      </c>
      <c r="P436">
        <v>21.855172413793099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Row],[Ticker]],[1]!Table2[[Symbol]:[Industry]],2,FALSE),"-")</f>
        <v>-</v>
      </c>
      <c r="D437" t="s">
        <v>349</v>
      </c>
      <c r="E437">
        <v>13862.7881402</v>
      </c>
      <c r="F437">
        <v>1000.1</v>
      </c>
      <c r="G437">
        <v>3.3792435338332201</v>
      </c>
      <c r="H437">
        <v>13.0264681657035</v>
      </c>
      <c r="I437">
        <v>17.299841070406501</v>
      </c>
      <c r="J437">
        <v>1.80614737546995</v>
      </c>
      <c r="K437">
        <v>870.81661118144098</v>
      </c>
      <c r="L437">
        <v>787.984076118085</v>
      </c>
      <c r="M437">
        <v>79.166918966249796</v>
      </c>
      <c r="N437">
        <v>2.0818810155129999</v>
      </c>
      <c r="O437">
        <v>2.0897910208978998</v>
      </c>
      <c r="P437">
        <v>54.539133122150901</v>
      </c>
      <c r="Q437">
        <v>-3.1671116571836001E-2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Row],[Ticker]],[1]!Table2[[Symbol]:[Industry]],2,FALSE),"-")</f>
        <v>-</v>
      </c>
      <c r="D438" t="s">
        <v>18</v>
      </c>
      <c r="E438">
        <v>13760.902474</v>
      </c>
      <c r="F438">
        <v>924.1</v>
      </c>
      <c r="G438">
        <v>126.207032347357</v>
      </c>
      <c r="H438">
        <v>-13.0672349580174</v>
      </c>
      <c r="I438">
        <v>-0.54025548573540505</v>
      </c>
      <c r="J438">
        <v>-7.0736784412083402</v>
      </c>
      <c r="K438">
        <v>979.53015723355497</v>
      </c>
      <c r="L438">
        <v>845.41148885594305</v>
      </c>
      <c r="M438">
        <v>37.7188205656213</v>
      </c>
      <c r="N438">
        <v>0.47460436318746002</v>
      </c>
      <c r="O438">
        <v>37.972080943620803</v>
      </c>
      <c r="P438">
        <v>165.62230526013201</v>
      </c>
      <c r="Q438">
        <v>0.196851335846982</v>
      </c>
    </row>
    <row r="439" spans="1:17" hidden="1" x14ac:dyDescent="0.3">
      <c r="A439" t="s">
        <v>996</v>
      </c>
      <c r="B439" t="s">
        <v>997</v>
      </c>
      <c r="C439" t="str">
        <f>IFERROR(VLOOKUP(Table1[[#This Row],[Ticker]],[1]!Table2[[Symbol]:[Industry]],2,FALSE),"-")</f>
        <v>-</v>
      </c>
      <c r="D439" t="s">
        <v>577</v>
      </c>
      <c r="E439">
        <v>13675.613026245001</v>
      </c>
      <c r="F439">
        <v>572.45000000000005</v>
      </c>
      <c r="G439">
        <v>-25.045690792804599</v>
      </c>
      <c r="H439">
        <v>-1.8497834585416899</v>
      </c>
      <c r="I439">
        <v>-12.362398209385001</v>
      </c>
      <c r="J439">
        <v>0.81710940236375396</v>
      </c>
      <c r="K439">
        <v>569.04373697677602</v>
      </c>
      <c r="M439">
        <v>44.086193825464697</v>
      </c>
      <c r="O439">
        <v>15.2939121320639</v>
      </c>
      <c r="P439">
        <v>21.771963412039899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Row],[Ticker]],[1]!Table2[[Symbol]:[Industry]],2,FALSE),"-")</f>
        <v>-</v>
      </c>
      <c r="D440" t="s">
        <v>557</v>
      </c>
      <c r="E440">
        <v>13582.351870625</v>
      </c>
      <c r="F440">
        <v>1716.25</v>
      </c>
      <c r="G440">
        <v>-18.1018241350124</v>
      </c>
      <c r="H440">
        <v>-7.3784110221991499</v>
      </c>
      <c r="I440">
        <v>11.242819407700701</v>
      </c>
      <c r="J440">
        <v>-0.50799643415283202</v>
      </c>
      <c r="K440">
        <v>1716.4213560263399</v>
      </c>
      <c r="L440">
        <v>1631.41588272628</v>
      </c>
      <c r="M440">
        <v>59.229675978438699</v>
      </c>
      <c r="N440">
        <v>1.12669467050179</v>
      </c>
      <c r="O440">
        <v>15.306627822286901</v>
      </c>
      <c r="P440">
        <v>31.312165263963202</v>
      </c>
      <c r="Q440">
        <v>-8.8160291549903E-2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Row],[Ticker]],[1]!Table2[[Symbol]:[Industry]],2,FALSE),"-")</f>
        <v>-</v>
      </c>
      <c r="D441" t="s">
        <v>54</v>
      </c>
      <c r="E441">
        <v>13482.773501865</v>
      </c>
      <c r="F441">
        <v>851.45</v>
      </c>
      <c r="G441">
        <v>71.914682055206896</v>
      </c>
      <c r="H441">
        <v>19.301805976074402</v>
      </c>
      <c r="I441">
        <v>32.602774426048903</v>
      </c>
      <c r="J441">
        <v>1.6867573688329001</v>
      </c>
      <c r="K441">
        <v>756.36686501641202</v>
      </c>
      <c r="L441">
        <v>632.12245717466703</v>
      </c>
      <c r="M441">
        <v>70.459000831271894</v>
      </c>
      <c r="N441">
        <v>3.07951230114592</v>
      </c>
      <c r="O441">
        <v>2.9772740618943998</v>
      </c>
      <c r="P441">
        <v>167.12156862744999</v>
      </c>
      <c r="Q441">
        <v>1.9658101887376999E-2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Row],[Ticker]],[1]!Table2[[Symbol]:[Industry]],2,FALSE),"-")</f>
        <v>-</v>
      </c>
      <c r="D442" t="s">
        <v>21</v>
      </c>
      <c r="E442">
        <v>13447.428430280001</v>
      </c>
      <c r="F442">
        <v>2385.6999999999998</v>
      </c>
      <c r="G442">
        <v>155.61780571348399</v>
      </c>
      <c r="H442">
        <v>-9.3805076823876092</v>
      </c>
      <c r="I442">
        <v>65.682865731664094</v>
      </c>
      <c r="J442">
        <v>-0.195037589055644</v>
      </c>
      <c r="K442">
        <v>2341.90988661437</v>
      </c>
      <c r="L442">
        <v>1749.7920223709</v>
      </c>
      <c r="M442">
        <v>57.861301451961097</v>
      </c>
      <c r="N442">
        <v>0.87912877030019199</v>
      </c>
      <c r="O442">
        <v>16.190216707884399</v>
      </c>
      <c r="P442">
        <v>223.00297860817699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-</v>
      </c>
      <c r="D443" t="s">
        <v>133</v>
      </c>
      <c r="E443">
        <v>13415.279486289999</v>
      </c>
      <c r="F443">
        <v>924.55</v>
      </c>
      <c r="G443">
        <v>99.634146268155405</v>
      </c>
      <c r="H443">
        <v>23.2028629758588</v>
      </c>
      <c r="I443">
        <v>82.583583760169802</v>
      </c>
      <c r="J443">
        <v>1.2746731710271499</v>
      </c>
      <c r="K443">
        <v>772.91450999967401</v>
      </c>
      <c r="L443">
        <v>574.69557812216999</v>
      </c>
      <c r="M443">
        <v>61.991258725359003</v>
      </c>
      <c r="N443">
        <v>1.1178724895873799</v>
      </c>
      <c r="O443">
        <v>8.0525661132442892</v>
      </c>
      <c r="P443">
        <v>147.139802191927</v>
      </c>
      <c r="Q443">
        <v>0.19672372798280699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Row],[Ticker]],[1]!Table2[[Symbol]:[Industry]],2,FALSE),"-")</f>
        <v>-</v>
      </c>
      <c r="D444" t="s">
        <v>728</v>
      </c>
      <c r="E444">
        <v>13391.433134729999</v>
      </c>
      <c r="F444">
        <v>10296.450000000001</v>
      </c>
      <c r="G444">
        <v>-3.5284086422818199</v>
      </c>
      <c r="H444">
        <v>17.228266411334101</v>
      </c>
      <c r="I444">
        <v>21.7599451191304</v>
      </c>
      <c r="J444">
        <v>15.873005293977601</v>
      </c>
      <c r="K444">
        <v>8809.7359582886693</v>
      </c>
      <c r="L444">
        <v>8005.3698433016898</v>
      </c>
      <c r="M444">
        <v>77.988899218440494</v>
      </c>
      <c r="N444">
        <v>1.9857774597572799</v>
      </c>
      <c r="O444">
        <v>4.7929140626138098</v>
      </c>
      <c r="P444">
        <v>56.215104988469399</v>
      </c>
      <c r="Q444">
        <v>8.1666454765489005E-2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Row],[Ticker]],[1]!Table2[[Symbol]:[Industry]],2,FALSE),"-")</f>
        <v>-</v>
      </c>
      <c r="D445" t="s">
        <v>161</v>
      </c>
      <c r="E445">
        <v>13367.5038301</v>
      </c>
      <c r="F445">
        <v>595.70000000000005</v>
      </c>
      <c r="G445">
        <v>18.112652166637599</v>
      </c>
      <c r="H445">
        <v>-9.1307346001906495</v>
      </c>
      <c r="I445">
        <v>8.3019987386475798</v>
      </c>
      <c r="J445">
        <v>-2.5338425458809399</v>
      </c>
      <c r="K445">
        <v>610.60577583764405</v>
      </c>
      <c r="L445">
        <v>526.51457931377297</v>
      </c>
      <c r="M445">
        <v>45.067241494369803</v>
      </c>
      <c r="N445">
        <v>0.51058071773347302</v>
      </c>
      <c r="O445">
        <v>20.320631190196401</v>
      </c>
      <c r="P445">
        <v>72.130318572563695</v>
      </c>
      <c r="Q445">
        <v>0.19333409589247999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Row],[Ticker]],[1]!Table2[[Symbol]:[Industry]],2,FALSE),"-")</f>
        <v>-</v>
      </c>
      <c r="D446" t="s">
        <v>161</v>
      </c>
      <c r="E446">
        <v>13304.8727552</v>
      </c>
      <c r="F446">
        <v>13309.65</v>
      </c>
      <c r="G446">
        <v>119.72386411106</v>
      </c>
      <c r="H446">
        <v>7.9935021654187297</v>
      </c>
      <c r="I446">
        <v>69.886345024434803</v>
      </c>
      <c r="J446">
        <v>-0.29090205359242099</v>
      </c>
      <c r="K446">
        <v>12086.217785732</v>
      </c>
      <c r="L446">
        <v>9279.2007631809593</v>
      </c>
      <c r="M446">
        <v>51.941596729983502</v>
      </c>
      <c r="N446">
        <v>1.36787833289771</v>
      </c>
      <c r="O446">
        <v>9.4469050651219302</v>
      </c>
      <c r="P446">
        <v>215.98983867712801</v>
      </c>
      <c r="Q446">
        <v>0.232478161474759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Row],[Ticker]],[1]!Table2[[Symbol]:[Industry]],2,FALSE),"-")</f>
        <v>-</v>
      </c>
      <c r="D447" t="s">
        <v>101</v>
      </c>
      <c r="E447">
        <v>13247.705934080001</v>
      </c>
      <c r="F447">
        <v>1098.8</v>
      </c>
      <c r="G447">
        <v>267.86028898467202</v>
      </c>
      <c r="H447">
        <v>14.234660560158099</v>
      </c>
      <c r="I447">
        <v>51.149759550382598</v>
      </c>
      <c r="J447">
        <v>9.7619618690647396</v>
      </c>
      <c r="K447">
        <v>945.99743782636097</v>
      </c>
      <c r="L447">
        <v>749.13717046962699</v>
      </c>
      <c r="M447">
        <v>72.147275127937803</v>
      </c>
      <c r="N447">
        <v>0.77791236356666305</v>
      </c>
      <c r="O447">
        <v>1.7473607571896601</v>
      </c>
      <c r="P447">
        <v>330.33942558746702</v>
      </c>
      <c r="Q447">
        <v>0.31329089585356201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Row],[Ticker]],[1]!Table2[[Symbol]:[Industry]],2,FALSE),"-")</f>
        <v>-</v>
      </c>
      <c r="D448" t="s">
        <v>24</v>
      </c>
      <c r="E448">
        <v>13117.490733294</v>
      </c>
      <c r="F448">
        <v>216.18</v>
      </c>
      <c r="G448">
        <v>-28.657232172806498</v>
      </c>
      <c r="H448">
        <v>-11.216383757197701</v>
      </c>
      <c r="I448">
        <v>-23.9446685787074</v>
      </c>
      <c r="J448">
        <v>-3.6454465538710101</v>
      </c>
      <c r="K448">
        <v>240.048858850599</v>
      </c>
      <c r="L448">
        <v>242.31303525980999</v>
      </c>
      <c r="M448">
        <v>28.876623601596201</v>
      </c>
      <c r="N448">
        <v>1.0593240565588899</v>
      </c>
      <c r="O448">
        <v>39.097048755666499</v>
      </c>
      <c r="P448">
        <v>3.0901287553648</v>
      </c>
      <c r="Q448">
        <v>2.7126623785851001E-2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Row],[Ticker]],[1]!Table2[[Symbol]:[Industry]],2,FALSE),"-")</f>
        <v>-</v>
      </c>
      <c r="D449" t="s">
        <v>592</v>
      </c>
      <c r="E449">
        <v>13069.787747939999</v>
      </c>
      <c r="F449">
        <v>137.53</v>
      </c>
      <c r="G449">
        <v>-74.642910428041702</v>
      </c>
      <c r="H449">
        <v>-7.0275932691854299</v>
      </c>
      <c r="I449">
        <v>-39.440711482052102</v>
      </c>
      <c r="J449">
        <v>-2.4819992573557901</v>
      </c>
      <c r="K449">
        <v>145.94852843551399</v>
      </c>
      <c r="L449">
        <v>175.389614414481</v>
      </c>
      <c r="M449">
        <v>39.048824817250903</v>
      </c>
      <c r="N449">
        <v>0.99469716638377903</v>
      </c>
      <c r="O449">
        <v>117.91609103468301</v>
      </c>
      <c r="P449">
        <v>9.5856573705179304</v>
      </c>
      <c r="Q449">
        <v>-2.3335806603412002E-2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Row],[Ticker]],[1]!Table2[[Symbol]:[Industry]],2,FALSE),"-")</f>
        <v>-</v>
      </c>
      <c r="D450" t="s">
        <v>436</v>
      </c>
      <c r="E450">
        <v>13008.458348413</v>
      </c>
      <c r="F450">
        <v>210.43</v>
      </c>
      <c r="G450">
        <v>217.12381701900799</v>
      </c>
      <c r="H450">
        <v>11.895161035551901</v>
      </c>
      <c r="I450">
        <v>15.990795028589799</v>
      </c>
      <c r="J450">
        <v>1.0312492335332</v>
      </c>
      <c r="K450">
        <v>192.896586867412</v>
      </c>
      <c r="L450">
        <v>157.269934712772</v>
      </c>
      <c r="M450">
        <v>57.786943990407799</v>
      </c>
      <c r="N450">
        <v>1.3485595632551699</v>
      </c>
      <c r="O450">
        <v>6.6387872451646599</v>
      </c>
      <c r="P450">
        <v>269.17543859649101</v>
      </c>
      <c r="Q450">
        <v>0.196264428636618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Row],[Ticker]],[1]!Table2[[Symbol]:[Industry]],2,FALSE),"-")</f>
        <v>-</v>
      </c>
      <c r="D451" t="s">
        <v>46</v>
      </c>
      <c r="E451">
        <v>12991.90905984</v>
      </c>
      <c r="F451">
        <v>706.8</v>
      </c>
      <c r="G451">
        <v>24.127781110189801</v>
      </c>
      <c r="H451">
        <v>-7.3114515858295901</v>
      </c>
      <c r="I451">
        <v>33.6712134651439</v>
      </c>
      <c r="J451">
        <v>-0.59000984695383196</v>
      </c>
      <c r="K451">
        <v>667.51260282790702</v>
      </c>
      <c r="L451">
        <v>576.84668102183298</v>
      </c>
      <c r="M451">
        <v>61.173359814473997</v>
      </c>
      <c r="N451">
        <v>0.47856321972392202</v>
      </c>
      <c r="O451">
        <v>7.2368421052631602</v>
      </c>
      <c r="P451">
        <v>57.767857142857103</v>
      </c>
      <c r="Q451">
        <v>8.0933429831556006E-2</v>
      </c>
    </row>
    <row r="452" spans="1:17" x14ac:dyDescent="0.3">
      <c r="A452" t="s">
        <v>1022</v>
      </c>
      <c r="B452" t="s">
        <v>1023</v>
      </c>
      <c r="C452" t="str">
        <f>IFERROR(VLOOKUP(Table1[[#This Row],[Ticker]],[1]!Table2[[Symbol]:[Industry]],2,FALSE),"-")</f>
        <v>-</v>
      </c>
      <c r="D452" t="s">
        <v>257</v>
      </c>
      <c r="E452">
        <v>12972.897414405001</v>
      </c>
      <c r="F452">
        <v>1018.35</v>
      </c>
      <c r="G452">
        <v>7.4273821415092396</v>
      </c>
      <c r="H452">
        <v>-5.4818131807845303</v>
      </c>
      <c r="I452">
        <v>0.79336730387733201</v>
      </c>
      <c r="J452">
        <v>-0.24063459125817599</v>
      </c>
      <c r="K452">
        <v>1000.47019860738</v>
      </c>
      <c r="L452">
        <v>915.074227557668</v>
      </c>
      <c r="M452">
        <v>54.849226251563202</v>
      </c>
      <c r="N452">
        <v>0.97735443724723503</v>
      </c>
      <c r="O452">
        <v>9.19624883389797</v>
      </c>
      <c r="P452">
        <v>39.2710612691466</v>
      </c>
      <c r="Q452">
        <v>-4.2161120195790998E-2</v>
      </c>
    </row>
    <row r="453" spans="1:17" hidden="1" x14ac:dyDescent="0.3">
      <c r="A453" t="s">
        <v>1024</v>
      </c>
      <c r="B453" t="s">
        <v>1025</v>
      </c>
      <c r="C453" t="str">
        <f>IFERROR(VLOOKUP(Table1[[#This Row],[Ticker]],[1]!Table2[[Symbol]:[Industry]],2,FALSE),"-")</f>
        <v>-</v>
      </c>
      <c r="D453" t="s">
        <v>1026</v>
      </c>
      <c r="E453">
        <v>12906.893384999599</v>
      </c>
      <c r="F453">
        <v>100</v>
      </c>
      <c r="G453">
        <v>-25.317191931357801</v>
      </c>
      <c r="I453">
        <v>-12.6338993479382</v>
      </c>
      <c r="M453">
        <v>50</v>
      </c>
      <c r="N453">
        <v>1</v>
      </c>
      <c r="O453">
        <v>0</v>
      </c>
      <c r="P453">
        <v>0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Row],[Ticker]],[1]!Table2[[Symbol]:[Industry]],2,FALSE),"-")</f>
        <v>-</v>
      </c>
      <c r="D454" t="s">
        <v>293</v>
      </c>
      <c r="E454">
        <v>12810.83439346</v>
      </c>
      <c r="F454">
        <v>929.15</v>
      </c>
      <c r="G454">
        <v>6.5893952350248703</v>
      </c>
      <c r="H454">
        <v>-11.609780915468299</v>
      </c>
      <c r="I454">
        <v>-14.3059454879456</v>
      </c>
      <c r="J454">
        <v>-0.23818974795600201</v>
      </c>
      <c r="K454">
        <v>997.52637866113798</v>
      </c>
      <c r="L454">
        <v>922.80055120471297</v>
      </c>
      <c r="M454">
        <v>32.927343669146197</v>
      </c>
      <c r="N454">
        <v>0.50698278617292702</v>
      </c>
      <c r="O454">
        <v>29.0426734111822</v>
      </c>
      <c r="P454">
        <v>48.663999999999902</v>
      </c>
      <c r="Q454">
        <v>3.2120282627503001E-2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Row],[Ticker]],[1]!Table2[[Symbol]:[Industry]],2,FALSE),"-")</f>
        <v>-</v>
      </c>
      <c r="D455" t="s">
        <v>260</v>
      </c>
      <c r="E455">
        <v>12808.181790614901</v>
      </c>
      <c r="F455">
        <v>5369.05</v>
      </c>
      <c r="G455">
        <v>-13.247182747088001</v>
      </c>
      <c r="H455">
        <v>-0.89057665088870397</v>
      </c>
      <c r="I455">
        <v>17.651225621729299</v>
      </c>
      <c r="J455">
        <v>-1.5093172157222801</v>
      </c>
      <c r="K455">
        <v>5123.6653927246898</v>
      </c>
      <c r="L455">
        <v>4684.6312722857201</v>
      </c>
      <c r="M455">
        <v>55.835346290483898</v>
      </c>
      <c r="N455">
        <v>0.50395225197043103</v>
      </c>
      <c r="O455">
        <v>8.7715703895475006</v>
      </c>
      <c r="P455">
        <v>41.961370156396598</v>
      </c>
      <c r="Q455">
        <v>0.12320078349972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Row],[Ticker]],[1]!Table2[[Symbol]:[Industry]],2,FALSE),"-")</f>
        <v>-</v>
      </c>
      <c r="D456" t="s">
        <v>377</v>
      </c>
      <c r="E456">
        <v>12799.253076749999</v>
      </c>
      <c r="F456">
        <v>1013.9</v>
      </c>
      <c r="G456">
        <v>59.988482929283599</v>
      </c>
      <c r="H456">
        <v>32.027253191157399</v>
      </c>
      <c r="I456">
        <v>90.125824679659004</v>
      </c>
      <c r="J456">
        <v>5.6468566224729999</v>
      </c>
      <c r="K456">
        <v>791.20399423577999</v>
      </c>
      <c r="L456">
        <v>656.64193571909402</v>
      </c>
      <c r="M456">
        <v>72.719061246124895</v>
      </c>
      <c r="N456">
        <v>1.3640898865165501</v>
      </c>
      <c r="O456">
        <v>2.1895650458624898</v>
      </c>
      <c r="P456">
        <v>125.311111111111</v>
      </c>
      <c r="Q456">
        <v>8.6858060132372003E-2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Row],[Ticker]],[1]!Table2[[Symbol]:[Industry]],2,FALSE),"-")</f>
        <v>-</v>
      </c>
      <c r="D457" t="s">
        <v>63</v>
      </c>
      <c r="E457">
        <v>12777.984642846</v>
      </c>
      <c r="F457">
        <v>31.81</v>
      </c>
      <c r="G457">
        <v>62.352424587816103</v>
      </c>
      <c r="H457">
        <v>16.6001993332833</v>
      </c>
      <c r="I457">
        <v>9.01046011668892</v>
      </c>
      <c r="J457">
        <v>-4.9635938208308499</v>
      </c>
      <c r="K457">
        <v>29.414210013512999</v>
      </c>
      <c r="L457">
        <v>25.818366555849</v>
      </c>
      <c r="M457">
        <v>54.099016058468003</v>
      </c>
      <c r="N457">
        <v>2.0475094712782802</v>
      </c>
      <c r="O457">
        <v>8.5822068531908204</v>
      </c>
      <c r="P457">
        <v>104.565916398713</v>
      </c>
      <c r="Q457">
        <v>0.10447592817986701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Row],[Ticker]],[1]!Table2[[Symbol]:[Industry]],2,FALSE),"-")</f>
        <v>-</v>
      </c>
      <c r="D458" t="s">
        <v>46</v>
      </c>
      <c r="E458">
        <v>12763.982290829999</v>
      </c>
      <c r="F458">
        <v>227.1</v>
      </c>
      <c r="G458">
        <v>26.3862148822694</v>
      </c>
      <c r="H458">
        <v>-22.6634179281588</v>
      </c>
      <c r="I458">
        <v>9.8788663975403396E-2</v>
      </c>
      <c r="J458">
        <v>-10.2317685117912</v>
      </c>
      <c r="K458">
        <v>251.01147824340001</v>
      </c>
      <c r="L458">
        <v>216.53446932309799</v>
      </c>
      <c r="M458">
        <v>28.5920401867651</v>
      </c>
      <c r="N458">
        <v>0.49360436531579099</v>
      </c>
      <c r="O458">
        <v>33.817701453104299</v>
      </c>
      <c r="P458">
        <v>95.019321597252002</v>
      </c>
      <c r="Q458">
        <v>0.120115833434952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395</v>
      </c>
      <c r="E459">
        <v>12762.892873999999</v>
      </c>
      <c r="F459">
        <v>274</v>
      </c>
      <c r="G459">
        <v>136.50793945898999</v>
      </c>
      <c r="H459">
        <v>-25.823933118405598</v>
      </c>
      <c r="I459">
        <v>16.398358716577899</v>
      </c>
      <c r="J459">
        <v>-6.9429113465116501</v>
      </c>
      <c r="K459">
        <v>270.40658655360602</v>
      </c>
      <c r="L459">
        <v>220.93102612823299</v>
      </c>
      <c r="M459">
        <v>50.1708938136425</v>
      </c>
      <c r="N459">
        <v>0.85279981769924795</v>
      </c>
      <c r="O459">
        <v>40.218978102189702</v>
      </c>
      <c r="P459">
        <v>171.15289460663001</v>
      </c>
      <c r="Q459">
        <v>0.119052886421547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Row],[Ticker]],[1]!Table2[[Symbol]:[Industry]],2,FALSE),"-")</f>
        <v>-</v>
      </c>
      <c r="D460" t="s">
        <v>609</v>
      </c>
      <c r="E460">
        <v>12711.015426559999</v>
      </c>
      <c r="F460">
        <v>25.6</v>
      </c>
      <c r="G460">
        <v>38.785372171206198</v>
      </c>
      <c r="H460">
        <v>-5.2019470811023103</v>
      </c>
      <c r="I460">
        <v>-22.9666489101098</v>
      </c>
      <c r="J460">
        <v>0.4421829585607</v>
      </c>
      <c r="K460">
        <v>26.750399426922701</v>
      </c>
      <c r="L460">
        <v>25.515637235599499</v>
      </c>
      <c r="M460">
        <v>41.560462196440099</v>
      </c>
      <c r="N460">
        <v>1.0698341312648201</v>
      </c>
      <c r="O460">
        <v>52.539062499999901</v>
      </c>
      <c r="P460">
        <v>64.630225080385799</v>
      </c>
      <c r="Q460">
        <v>1.4184320456290001E-2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Row],[Ticker]],[1]!Table2[[Symbol]:[Industry]],2,FALSE),"-")</f>
        <v>-</v>
      </c>
      <c r="D461" t="s">
        <v>228</v>
      </c>
      <c r="E461">
        <v>12664.647315414901</v>
      </c>
      <c r="F461">
        <v>1542.95</v>
      </c>
      <c r="G461">
        <v>11.9864788139146</v>
      </c>
      <c r="H461">
        <v>-14.562230000676401</v>
      </c>
      <c r="I461">
        <v>-33.361910034333597</v>
      </c>
      <c r="J461">
        <v>-4.9013631229641001</v>
      </c>
      <c r="K461">
        <v>1718.09519979265</v>
      </c>
      <c r="L461">
        <v>1604.7882313227699</v>
      </c>
      <c r="M461">
        <v>20.212096677252099</v>
      </c>
      <c r="N461">
        <v>0.59677471830456197</v>
      </c>
      <c r="O461">
        <v>44.0066107132441</v>
      </c>
      <c r="P461">
        <v>52.014778325123103</v>
      </c>
      <c r="Q461">
        <v>0.15615385641430901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Row],[Ticker]],[1]!Table2[[Symbol]:[Industry]],2,FALSE),"-")</f>
        <v>-</v>
      </c>
      <c r="D462" t="s">
        <v>260</v>
      </c>
      <c r="E462">
        <v>12625.148080000001</v>
      </c>
      <c r="F462">
        <v>3999.35</v>
      </c>
      <c r="G462">
        <v>8.4783686795181197</v>
      </c>
      <c r="H462">
        <v>-9.7406782955079798</v>
      </c>
      <c r="I462">
        <v>8.5511803442016507</v>
      </c>
      <c r="J462">
        <v>-6.1758993556181103</v>
      </c>
      <c r="K462">
        <v>4298.3532883989601</v>
      </c>
      <c r="L462">
        <v>3822.0748286267399</v>
      </c>
      <c r="M462">
        <v>31.213500283559899</v>
      </c>
      <c r="N462">
        <v>1.2230908517008401</v>
      </c>
      <c r="O462">
        <v>25.0203158013177</v>
      </c>
      <c r="P462">
        <v>44.903985507246297</v>
      </c>
      <c r="Q462">
        <v>0.18328017439871899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Row],[Ticker]],[1]!Table2[[Symbol]:[Industry]],2,FALSE),"-")</f>
        <v>-</v>
      </c>
      <c r="D463" t="s">
        <v>465</v>
      </c>
      <c r="E463">
        <v>12617.818560444999</v>
      </c>
      <c r="F463">
        <v>1895.95</v>
      </c>
      <c r="G463">
        <v>37.062990358191499</v>
      </c>
      <c r="H463">
        <v>-4.5298337395236503</v>
      </c>
      <c r="I463">
        <v>72.896842275803607</v>
      </c>
      <c r="J463">
        <v>-2.26041053281851</v>
      </c>
      <c r="K463">
        <v>1808.1361330777299</v>
      </c>
      <c r="L463">
        <v>1393.13145735885</v>
      </c>
      <c r="M463">
        <v>36.991208958189603</v>
      </c>
      <c r="N463">
        <v>0.38334910157374003</v>
      </c>
      <c r="O463">
        <v>25.530736570057201</v>
      </c>
      <c r="P463">
        <v>111.041842187829</v>
      </c>
      <c r="Q463">
        <v>0.22050576272528799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Row],[Ticker]],[1]!Table2[[Symbol]:[Industry]],2,FALSE),"-")</f>
        <v>-</v>
      </c>
      <c r="D464" t="s">
        <v>288</v>
      </c>
      <c r="E464">
        <v>12604.358398875</v>
      </c>
      <c r="F464">
        <v>1241.25</v>
      </c>
      <c r="G464">
        <v>-10.5884739352399</v>
      </c>
      <c r="H464">
        <v>-1.0147902612627699</v>
      </c>
      <c r="I464">
        <v>-13.658538531416401</v>
      </c>
      <c r="J464">
        <v>3.8296512714330602</v>
      </c>
      <c r="K464">
        <v>1230.2812800286799</v>
      </c>
      <c r="L464">
        <v>1203.1321482968201</v>
      </c>
      <c r="M464">
        <v>68.819753455189201</v>
      </c>
      <c r="N464">
        <v>0.83299507891791102</v>
      </c>
      <c r="O464">
        <v>32.849949647532704</v>
      </c>
      <c r="P464">
        <v>25.006294375346101</v>
      </c>
      <c r="Q464">
        <v>0.12124355377257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Row],[Ticker]],[1]!Table2[[Symbol]:[Industry]],2,FALSE),"-")</f>
        <v>-</v>
      </c>
      <c r="D465" t="s">
        <v>293</v>
      </c>
      <c r="E465">
        <v>12533.3456349399</v>
      </c>
      <c r="F465">
        <v>2317.9</v>
      </c>
      <c r="G465">
        <v>14.792216597671599</v>
      </c>
      <c r="H465">
        <v>-8.2569513800981493</v>
      </c>
      <c r="I465">
        <v>13.479433441310601</v>
      </c>
      <c r="J465">
        <v>-0.39688071051687102</v>
      </c>
      <c r="K465">
        <v>2243.7759694772999</v>
      </c>
      <c r="L465">
        <v>2004.11423840983</v>
      </c>
      <c r="M465">
        <v>55.458897829447402</v>
      </c>
      <c r="N465">
        <v>0.452339075702551</v>
      </c>
      <c r="O465">
        <v>18.549117735881602</v>
      </c>
      <c r="P465">
        <v>44.868749999999999</v>
      </c>
      <c r="Q465">
        <v>3.9916922521338001E-2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Row],[Ticker]],[1]!Table2[[Symbol]:[Industry]],2,FALSE),"-")</f>
        <v>-</v>
      </c>
      <c r="D466" t="s">
        <v>46</v>
      </c>
      <c r="E466">
        <v>12431.8879359</v>
      </c>
      <c r="F466">
        <v>484.6</v>
      </c>
      <c r="G466">
        <v>19.361118264193699</v>
      </c>
      <c r="H466">
        <v>-10.9863080133038</v>
      </c>
      <c r="I466">
        <v>10.111794674351501</v>
      </c>
      <c r="J466">
        <v>-2.9942488388730002</v>
      </c>
      <c r="K466">
        <v>489.46276795774799</v>
      </c>
      <c r="L466">
        <v>437.131382073277</v>
      </c>
      <c r="M466">
        <v>48.929494382797898</v>
      </c>
      <c r="N466">
        <v>0.38190568849807999</v>
      </c>
      <c r="O466">
        <v>18.613289310771702</v>
      </c>
      <c r="P466">
        <v>56.272170267655497</v>
      </c>
      <c r="Q466">
        <v>3.9122488796462997E-2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Row],[Ticker]],[1]!Table2[[Symbol]:[Industry]],2,FALSE),"-")</f>
        <v>-</v>
      </c>
      <c r="D467" t="s">
        <v>293</v>
      </c>
      <c r="E467">
        <v>12358.8780319</v>
      </c>
      <c r="F467">
        <v>919.15</v>
      </c>
      <c r="G467">
        <v>-41.712498462192798</v>
      </c>
      <c r="H467">
        <v>0.22852390274148299</v>
      </c>
      <c r="I467">
        <v>-16.206077274921</v>
      </c>
      <c r="J467">
        <v>-3.69311217334343</v>
      </c>
      <c r="K467">
        <v>944.954162914471</v>
      </c>
      <c r="L467">
        <v>948.33916148647097</v>
      </c>
      <c r="M467">
        <v>40.858810429922997</v>
      </c>
      <c r="N467">
        <v>1.31416574321507</v>
      </c>
      <c r="O467">
        <v>35.777620627753898</v>
      </c>
      <c r="P467">
        <v>17.530848411226899</v>
      </c>
      <c r="Q467">
        <v>1.9649359720710002E-3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Row],[Ticker]],[1]!Table2[[Symbol]:[Industry]],2,FALSE),"-")</f>
        <v>-</v>
      </c>
      <c r="D468" t="s">
        <v>206</v>
      </c>
      <c r="E468">
        <v>12268.723104094999</v>
      </c>
      <c r="F468">
        <v>521.45000000000005</v>
      </c>
      <c r="G468">
        <v>49.3144222682402</v>
      </c>
      <c r="H468">
        <v>4.3820667945128999</v>
      </c>
      <c r="I468">
        <v>18.0062108863095</v>
      </c>
      <c r="J468">
        <v>-1.6791966058358501</v>
      </c>
      <c r="K468">
        <v>480.54740338667102</v>
      </c>
      <c r="L468">
        <v>418.224129433207</v>
      </c>
      <c r="M468">
        <v>65.642068353028506</v>
      </c>
      <c r="N468">
        <v>1.0479401723141599</v>
      </c>
      <c r="O468">
        <v>2.7902962891935799</v>
      </c>
      <c r="P468">
        <v>78.578767123287605</v>
      </c>
      <c r="Q468">
        <v>0.150397724468158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Row],[Ticker]],[1]!Table2[[Symbol]:[Industry]],2,FALSE),"-")</f>
        <v>-</v>
      </c>
      <c r="D469" t="s">
        <v>54</v>
      </c>
      <c r="E469">
        <v>12235.71318592</v>
      </c>
      <c r="F469">
        <v>914.6</v>
      </c>
      <c r="G469">
        <v>16.283675075918801</v>
      </c>
      <c r="H469">
        <v>9.5141621196895994</v>
      </c>
      <c r="I469">
        <v>-6.3159685138783503</v>
      </c>
      <c r="J469">
        <v>3.9876274591575398</v>
      </c>
      <c r="K469">
        <v>869.20460199573995</v>
      </c>
      <c r="L469">
        <v>784.599623863582</v>
      </c>
      <c r="M469">
        <v>79.221723103534899</v>
      </c>
      <c r="N469">
        <v>1.7824154518683799</v>
      </c>
      <c r="O469">
        <v>6.2759676361250696</v>
      </c>
      <c r="P469">
        <v>53.4563758389261</v>
      </c>
      <c r="Q469">
        <v>-6.4851659527710003E-3</v>
      </c>
    </row>
    <row r="470" spans="1:17" x14ac:dyDescent="0.3">
      <c r="A470" t="s">
        <v>1059</v>
      </c>
      <c r="B470" t="s">
        <v>1060</v>
      </c>
      <c r="C470" t="str">
        <f>IFERROR(VLOOKUP(Table1[[#This Row],[Ticker]],[1]!Table2[[Symbol]:[Industry]],2,FALSE),"-")</f>
        <v>-</v>
      </c>
      <c r="D470" t="s">
        <v>78</v>
      </c>
      <c r="E470">
        <v>12235.209490499999</v>
      </c>
      <c r="F470">
        <v>592.5</v>
      </c>
      <c r="G470">
        <v>-41.185136553296097</v>
      </c>
      <c r="H470">
        <v>0.24942866081298101</v>
      </c>
      <c r="I470">
        <v>-27.936593937317099</v>
      </c>
      <c r="J470">
        <v>-0.51984407259405596</v>
      </c>
      <c r="K470">
        <v>615.686968695877</v>
      </c>
      <c r="L470">
        <v>648.44285648748496</v>
      </c>
      <c r="M470">
        <v>47.402820706290299</v>
      </c>
      <c r="N470">
        <v>0.63465682399890699</v>
      </c>
      <c r="O470">
        <v>39.0717299578059</v>
      </c>
      <c r="P470">
        <v>17.501239464551301</v>
      </c>
      <c r="Q470">
        <v>4.6360604318216002E-2</v>
      </c>
    </row>
    <row r="471" spans="1:17" x14ac:dyDescent="0.3">
      <c r="A471" t="s">
        <v>1061</v>
      </c>
      <c r="B471" t="s">
        <v>1062</v>
      </c>
      <c r="C471" t="str">
        <f>IFERROR(VLOOKUP(Table1[[#This Row],[Ticker]],[1]!Table2[[Symbol]:[Industry]],2,FALSE),"-")</f>
        <v>-</v>
      </c>
      <c r="D471" t="s">
        <v>101</v>
      </c>
      <c r="E471">
        <v>12219.717088541</v>
      </c>
      <c r="F471">
        <v>17.829999999999998</v>
      </c>
      <c r="G471">
        <v>118.929383411107</v>
      </c>
      <c r="H471">
        <v>-6.3694427811566801</v>
      </c>
      <c r="I471">
        <v>-31.955166316263998</v>
      </c>
      <c r="J471">
        <v>-9.6230635878153592</v>
      </c>
      <c r="K471">
        <v>18.774731973443298</v>
      </c>
      <c r="L471">
        <v>16.621944579160498</v>
      </c>
      <c r="M471">
        <v>40.530994858793299</v>
      </c>
      <c r="N471">
        <v>1.2621630830275501</v>
      </c>
      <c r="O471">
        <v>34.604598990465497</v>
      </c>
      <c r="P471">
        <v>152.90780141843899</v>
      </c>
      <c r="Q471">
        <v>0.137263718601149</v>
      </c>
    </row>
    <row r="472" spans="1:17" x14ac:dyDescent="0.3">
      <c r="A472" t="s">
        <v>1063</v>
      </c>
      <c r="B472" t="s">
        <v>1064</v>
      </c>
      <c r="C472" t="str">
        <f>IFERROR(VLOOKUP(Table1[[#This Row],[Ticker]],[1]!Table2[[Symbol]:[Industry]],2,FALSE),"-")</f>
        <v>-</v>
      </c>
      <c r="D472" t="s">
        <v>24</v>
      </c>
      <c r="E472">
        <v>12215.417062058999</v>
      </c>
      <c r="F472">
        <v>110.93</v>
      </c>
      <c r="G472">
        <v>17.449860835694899</v>
      </c>
      <c r="H472">
        <v>5.94978329553423</v>
      </c>
      <c r="I472">
        <v>-30.035239630886799</v>
      </c>
      <c r="J472">
        <v>-1.2025186155462499</v>
      </c>
      <c r="K472">
        <v>115.632846856916</v>
      </c>
      <c r="L472">
        <v>116.479265060109</v>
      </c>
      <c r="M472">
        <v>45.9279411820606</v>
      </c>
      <c r="N472">
        <v>2.0344777992079801</v>
      </c>
      <c r="O472">
        <v>37.474082754890397</v>
      </c>
      <c r="P472">
        <v>49.501347708894798</v>
      </c>
      <c r="Q472">
        <v>0.12747929878205</v>
      </c>
    </row>
    <row r="473" spans="1:17" x14ac:dyDescent="0.3">
      <c r="A473" t="s">
        <v>1065</v>
      </c>
      <c r="B473" t="s">
        <v>1066</v>
      </c>
      <c r="C473" t="str">
        <f>IFERROR(VLOOKUP(Table1[[#This Row],[Ticker]],[1]!Table2[[Symbol]:[Industry]],2,FALSE),"-")</f>
        <v>-</v>
      </c>
      <c r="D473" t="s">
        <v>482</v>
      </c>
      <c r="E473">
        <v>12212.702906680001</v>
      </c>
      <c r="F473">
        <v>800.1</v>
      </c>
      <c r="G473">
        <v>-39.178418178868199</v>
      </c>
      <c r="H473">
        <v>-4.9357405699954997</v>
      </c>
      <c r="I473">
        <v>-9.6542996310967304</v>
      </c>
      <c r="J473">
        <v>-1.5465142710681301</v>
      </c>
      <c r="K473">
        <v>827.05137333221296</v>
      </c>
      <c r="L473">
        <v>825.68171349352997</v>
      </c>
      <c r="M473">
        <v>30.504509333343201</v>
      </c>
      <c r="N473">
        <v>0.50777525176163496</v>
      </c>
      <c r="O473">
        <v>28.102737157855199</v>
      </c>
      <c r="P473">
        <v>12.8570421045207</v>
      </c>
      <c r="Q473">
        <v>1.9498570880311001E-2</v>
      </c>
    </row>
    <row r="474" spans="1:17" x14ac:dyDescent="0.3">
      <c r="A474" t="s">
        <v>1067</v>
      </c>
      <c r="B474" t="s">
        <v>1068</v>
      </c>
      <c r="C474" t="str">
        <f>IFERROR(VLOOKUP(Table1[[#This Row],[Ticker]],[1]!Table2[[Symbol]:[Industry]],2,FALSE),"-")</f>
        <v>-</v>
      </c>
      <c r="D474" t="s">
        <v>24</v>
      </c>
      <c r="E474">
        <v>12208.494993632001</v>
      </c>
      <c r="F474">
        <v>164.83</v>
      </c>
      <c r="G474">
        <v>10.345359508971301</v>
      </c>
      <c r="H474">
        <v>0.84187550527705102</v>
      </c>
      <c r="I474">
        <v>13.382920223927201</v>
      </c>
      <c r="J474">
        <v>0.67307744006762005</v>
      </c>
      <c r="K474">
        <v>160.73039525392099</v>
      </c>
      <c r="L474">
        <v>150.60170558041199</v>
      </c>
      <c r="M474">
        <v>53.153788562458701</v>
      </c>
      <c r="N474">
        <v>1.10128467297204</v>
      </c>
      <c r="O474">
        <v>7.2741612570527101</v>
      </c>
      <c r="P474">
        <v>37.301124531445197</v>
      </c>
      <c r="Q474">
        <v>-1.8863115583652001E-2</v>
      </c>
    </row>
    <row r="475" spans="1:17" x14ac:dyDescent="0.3">
      <c r="A475" t="s">
        <v>1069</v>
      </c>
      <c r="B475" t="s">
        <v>1070</v>
      </c>
      <c r="C475" t="str">
        <f>IFERROR(VLOOKUP(Table1[[#This Row],[Ticker]],[1]!Table2[[Symbol]:[Industry]],2,FALSE),"-")</f>
        <v>-</v>
      </c>
      <c r="D475" t="s">
        <v>1071</v>
      </c>
      <c r="E475">
        <v>12123.675895660001</v>
      </c>
      <c r="F475">
        <v>1781.9</v>
      </c>
      <c r="G475">
        <v>112.682006679567</v>
      </c>
      <c r="H475">
        <v>33.710530468373101</v>
      </c>
      <c r="I475">
        <v>89.843232633199193</v>
      </c>
      <c r="J475">
        <v>14.971747323943401</v>
      </c>
      <c r="K475">
        <v>1471.7744752841199</v>
      </c>
      <c r="L475">
        <v>1130.4487597297</v>
      </c>
      <c r="M475">
        <v>68.511149070145706</v>
      </c>
      <c r="N475">
        <v>0.77641731523631596</v>
      </c>
      <c r="O475">
        <v>7.4695549694146601</v>
      </c>
      <c r="P475">
        <v>157.03570140641901</v>
      </c>
      <c r="Q475">
        <v>0.23278024682064999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Row],[Ticker]],[1]!Table2[[Symbol]:[Industry]],2,FALSE),"-")</f>
        <v>-</v>
      </c>
      <c r="D476" t="s">
        <v>800</v>
      </c>
      <c r="E476">
        <v>12000.443259600001</v>
      </c>
      <c r="F476">
        <v>2556</v>
      </c>
      <c r="G476">
        <v>25.150813013600001</v>
      </c>
      <c r="H476">
        <v>-1.2857625932785901</v>
      </c>
      <c r="I476">
        <v>-6.1117072245791899</v>
      </c>
      <c r="J476">
        <v>3.24875331175611</v>
      </c>
      <c r="K476">
        <v>2430.6770278037602</v>
      </c>
      <c r="L476">
        <v>2318.8639135046301</v>
      </c>
      <c r="M476">
        <v>68.407829611129401</v>
      </c>
      <c r="N476">
        <v>0.91629564802781804</v>
      </c>
      <c r="O476">
        <v>10.6416275430359</v>
      </c>
      <c r="P476">
        <v>61.567635903919097</v>
      </c>
      <c r="Q476">
        <v>4.1540544471274997E-2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78</v>
      </c>
      <c r="E477">
        <v>11979.017371619901</v>
      </c>
      <c r="F477">
        <v>335.4</v>
      </c>
      <c r="G477">
        <v>-26.3791388340127</v>
      </c>
      <c r="H477">
        <v>-6.1227924946519403</v>
      </c>
      <c r="I477">
        <v>-14.434514192031299</v>
      </c>
      <c r="J477">
        <v>-1.0614353110446599</v>
      </c>
      <c r="K477">
        <v>342.65183009203901</v>
      </c>
      <c r="L477">
        <v>342.46196052952899</v>
      </c>
      <c r="M477">
        <v>43.130451427383399</v>
      </c>
      <c r="N477">
        <v>1.1609493637192501</v>
      </c>
      <c r="O477">
        <v>18.664281454979101</v>
      </c>
      <c r="P477">
        <v>15.139031925849601</v>
      </c>
      <c r="Q477">
        <v>-0.11372746815260699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54</v>
      </c>
      <c r="E478">
        <v>11834.64100872</v>
      </c>
      <c r="F478">
        <v>1556.95</v>
      </c>
      <c r="G478">
        <v>28.0693407517611</v>
      </c>
      <c r="H478">
        <v>-0.31728531076773703</v>
      </c>
      <c r="I478">
        <v>-7.53044641649055</v>
      </c>
      <c r="J478">
        <v>-9.6555336249139607</v>
      </c>
      <c r="K478">
        <v>1476.80706367571</v>
      </c>
      <c r="L478">
        <v>1329.6945482379101</v>
      </c>
      <c r="M478">
        <v>53.810853693141702</v>
      </c>
      <c r="N478">
        <v>1.2780166382009699</v>
      </c>
      <c r="O478">
        <v>6.2975689649635402</v>
      </c>
      <c r="P478">
        <v>63.202306079664503</v>
      </c>
      <c r="Q478">
        <v>6.3751854817789999E-2</v>
      </c>
    </row>
    <row r="479" spans="1:17" hidden="1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-</v>
      </c>
      <c r="D479" t="s">
        <v>136</v>
      </c>
      <c r="E479">
        <v>11800.86298545</v>
      </c>
      <c r="F479">
        <v>370</v>
      </c>
      <c r="G479">
        <v>42.217333764815997</v>
      </c>
      <c r="H479">
        <v>0.63320973873721798</v>
      </c>
      <c r="I479">
        <v>11.945225231186299</v>
      </c>
      <c r="J479">
        <v>-1.19784500861511</v>
      </c>
      <c r="K479">
        <v>343.94810828267498</v>
      </c>
      <c r="L479">
        <v>283.84287758435698</v>
      </c>
      <c r="M479">
        <v>66.502587411447493</v>
      </c>
      <c r="N479">
        <v>1.69032981402944</v>
      </c>
      <c r="O479">
        <v>5.13513513513512</v>
      </c>
      <c r="P479">
        <v>80.929095354523199</v>
      </c>
      <c r="Q479">
        <v>0.17081307892926501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Row],[Ticker]],[1]!Table2[[Symbol]:[Industry]],2,FALSE),"-")</f>
        <v>-</v>
      </c>
      <c r="D480" t="s">
        <v>109</v>
      </c>
      <c r="E480">
        <v>11793.03</v>
      </c>
      <c r="F480">
        <v>368.55</v>
      </c>
      <c r="G480">
        <v>84.205264009517606</v>
      </c>
      <c r="H480">
        <v>-12.4958415282044</v>
      </c>
      <c r="I480">
        <v>-14.209543626213</v>
      </c>
      <c r="J480">
        <v>-5.19729235321525</v>
      </c>
      <c r="K480">
        <v>396.12491685436902</v>
      </c>
      <c r="L480">
        <v>375.09285846098601</v>
      </c>
      <c r="M480">
        <v>32.195106562618001</v>
      </c>
      <c r="N480">
        <v>0.60113545587574002</v>
      </c>
      <c r="O480">
        <v>37.294803961470599</v>
      </c>
      <c r="P480">
        <v>116.794117647058</v>
      </c>
      <c r="Q480">
        <v>0.15529270720921001</v>
      </c>
    </row>
    <row r="481" spans="1:17" hidden="1" x14ac:dyDescent="0.3">
      <c r="A481" t="s">
        <v>1082</v>
      </c>
      <c r="B481" t="s">
        <v>1083</v>
      </c>
      <c r="C481" t="str">
        <f>IFERROR(VLOOKUP(Table1[[#This Row],[Ticker]],[1]!Table2[[Symbol]:[Industry]],2,FALSE),"-")</f>
        <v>-</v>
      </c>
      <c r="D481" t="s">
        <v>133</v>
      </c>
      <c r="E481">
        <v>11696.386532279999</v>
      </c>
      <c r="F481">
        <v>711.6</v>
      </c>
      <c r="G481">
        <v>21.692414514257202</v>
      </c>
      <c r="H481">
        <v>-2.44246812447604</v>
      </c>
      <c r="I481">
        <v>8.5410687235815708</v>
      </c>
      <c r="J481">
        <v>-1.5581009865286899</v>
      </c>
      <c r="K481">
        <v>725.47311688355001</v>
      </c>
      <c r="L481">
        <v>621.50723653765397</v>
      </c>
      <c r="M481">
        <v>34.940176258073798</v>
      </c>
      <c r="N481">
        <v>0.85120391684878205</v>
      </c>
      <c r="O481">
        <v>16.638560989319799</v>
      </c>
      <c r="P481">
        <v>77.900000000000006</v>
      </c>
      <c r="Q481">
        <v>0.115536948267593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Row],[Ticker]],[1]!Table2[[Symbol]:[Industry]],2,FALSE),"-")</f>
        <v>-</v>
      </c>
      <c r="D482" t="s">
        <v>539</v>
      </c>
      <c r="E482">
        <v>11673.702543109999</v>
      </c>
      <c r="F482">
        <v>880.7</v>
      </c>
      <c r="G482">
        <v>-42.220527309005597</v>
      </c>
      <c r="H482">
        <v>-1.68467105596476</v>
      </c>
      <c r="I482">
        <v>-10.006153615840001</v>
      </c>
      <c r="J482">
        <v>-1.4368394917051699</v>
      </c>
      <c r="K482">
        <v>879.06531827775495</v>
      </c>
      <c r="L482">
        <v>874.09741951199999</v>
      </c>
      <c r="M482">
        <v>44.753450864051302</v>
      </c>
      <c r="N482">
        <v>0.55823684892622405</v>
      </c>
      <c r="O482">
        <v>23.9922788690813</v>
      </c>
      <c r="P482">
        <v>15.645722539557401</v>
      </c>
      <c r="Q482">
        <v>-2.6737069264070001E-2</v>
      </c>
    </row>
    <row r="483" spans="1:17" x14ac:dyDescent="0.3">
      <c r="A483" t="s">
        <v>1086</v>
      </c>
      <c r="B483" t="s">
        <v>1087</v>
      </c>
      <c r="C483" t="str">
        <f>IFERROR(VLOOKUP(Table1[[#This Row],[Ticker]],[1]!Table2[[Symbol]:[Industry]],2,FALSE),"-")</f>
        <v>-</v>
      </c>
      <c r="D483" t="s">
        <v>465</v>
      </c>
      <c r="E483">
        <v>11671.12257102</v>
      </c>
      <c r="F483">
        <v>2388.65</v>
      </c>
      <c r="G483">
        <v>10.391919637422699</v>
      </c>
      <c r="H483">
        <v>7.6233888259700304</v>
      </c>
      <c r="I483">
        <v>3.0224217676381899</v>
      </c>
      <c r="J483">
        <v>10.987544318754599</v>
      </c>
      <c r="K483">
        <v>2116.58470778743</v>
      </c>
      <c r="L483">
        <v>1969.3441209933901</v>
      </c>
      <c r="M483">
        <v>77.293479883075506</v>
      </c>
      <c r="N483">
        <v>2.9503221496392902</v>
      </c>
      <c r="O483">
        <v>2.89075419169821</v>
      </c>
      <c r="P483">
        <v>44.889603299769497</v>
      </c>
      <c r="Q483">
        <v>0.206800035637248</v>
      </c>
    </row>
    <row r="484" spans="1:17" x14ac:dyDescent="0.3">
      <c r="A484" t="s">
        <v>1088</v>
      </c>
      <c r="B484" t="s">
        <v>1089</v>
      </c>
      <c r="C484" t="str">
        <f>IFERROR(VLOOKUP(Table1[[#This Row],[Ticker]],[1]!Table2[[Symbol]:[Industry]],2,FALSE),"-")</f>
        <v>-</v>
      </c>
      <c r="D484" t="s">
        <v>260</v>
      </c>
      <c r="E484">
        <v>11669.992619339901</v>
      </c>
      <c r="F484">
        <v>1753.95</v>
      </c>
      <c r="G484">
        <v>55.857273516426403</v>
      </c>
      <c r="H484">
        <v>-0.65196641902923602</v>
      </c>
      <c r="I484">
        <v>33.388662363754698</v>
      </c>
      <c r="J484">
        <v>-5.9172427014670896</v>
      </c>
      <c r="K484">
        <v>1708.9948279443299</v>
      </c>
      <c r="L484">
        <v>1393.3376202689701</v>
      </c>
      <c r="M484">
        <v>40.2130535040166</v>
      </c>
      <c r="N484">
        <v>1.0357978370512599</v>
      </c>
      <c r="O484">
        <v>12.329313834487801</v>
      </c>
      <c r="P484">
        <v>108.38184626351401</v>
      </c>
      <c r="Q484">
        <v>0.135946249401421</v>
      </c>
    </row>
    <row r="485" spans="1:17" hidden="1" x14ac:dyDescent="0.3">
      <c r="A485" t="s">
        <v>1090</v>
      </c>
      <c r="B485" t="s">
        <v>1091</v>
      </c>
      <c r="C485" t="str">
        <f>IFERROR(VLOOKUP(Table1[[#This Row],[Ticker]],[1]!Table2[[Symbol]:[Industry]],2,FALSE),"-")</f>
        <v>-</v>
      </c>
      <c r="D485" t="s">
        <v>1092</v>
      </c>
      <c r="E485">
        <v>11586.25843718</v>
      </c>
      <c r="F485">
        <v>1229.9000000000001</v>
      </c>
      <c r="G485">
        <v>-6.0020968595689501</v>
      </c>
      <c r="H485">
        <v>0.50750008748012498</v>
      </c>
      <c r="I485">
        <v>11.1607659766717</v>
      </c>
      <c r="J485">
        <v>-2.3473590640043902</v>
      </c>
      <c r="K485">
        <v>1196.6190662976701</v>
      </c>
      <c r="M485">
        <v>44.620070718219203</v>
      </c>
      <c r="N485">
        <v>0.69070812102767398</v>
      </c>
      <c r="O485">
        <v>5.6955850069111102</v>
      </c>
      <c r="P485">
        <v>51.242006886374803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Row],[Ticker]],[1]!Table2[[Symbol]:[Industry]],2,FALSE),"-")</f>
        <v>-</v>
      </c>
      <c r="D486" t="s">
        <v>136</v>
      </c>
      <c r="E486">
        <v>11567.989462449999</v>
      </c>
      <c r="F486">
        <v>442.15</v>
      </c>
      <c r="G486">
        <v>149.73724041700899</v>
      </c>
      <c r="H486">
        <v>9.1956309241092207</v>
      </c>
      <c r="I486">
        <v>127.58015546965299</v>
      </c>
      <c r="J486">
        <v>2.15038776049076</v>
      </c>
      <c r="K486">
        <v>366.43244203963502</v>
      </c>
      <c r="L486">
        <v>262.57186446953898</v>
      </c>
      <c r="M486">
        <v>63.668461269690198</v>
      </c>
      <c r="N486">
        <v>0.44793544626633802</v>
      </c>
      <c r="O486">
        <v>6.0499830374307297</v>
      </c>
      <c r="P486">
        <v>201.38713745271099</v>
      </c>
      <c r="Q486">
        <v>0.26825204088658999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Row],[Ticker]],[1]!Table2[[Symbol]:[Industry]],2,FALSE),"-")</f>
        <v>-</v>
      </c>
      <c r="D487" t="s">
        <v>21</v>
      </c>
      <c r="E487">
        <v>11555.08227621</v>
      </c>
      <c r="F487">
        <v>772.65</v>
      </c>
      <c r="G487">
        <v>-38.794235604370101</v>
      </c>
      <c r="H487">
        <v>-4.9084898780278001</v>
      </c>
      <c r="I487">
        <v>-19.526711301905799</v>
      </c>
      <c r="J487">
        <v>-3.2552664802443201</v>
      </c>
      <c r="K487">
        <v>815.02521349493702</v>
      </c>
      <c r="L487">
        <v>839.02527538668801</v>
      </c>
      <c r="M487">
        <v>21.469897799999899</v>
      </c>
      <c r="N487">
        <v>0.41396232096584901</v>
      </c>
      <c r="O487">
        <v>25.541965961302001</v>
      </c>
      <c r="P487">
        <v>4.2712550607287403</v>
      </c>
      <c r="Q487">
        <v>-0.15910274132872301</v>
      </c>
    </row>
    <row r="488" spans="1:17" hidden="1" x14ac:dyDescent="0.3">
      <c r="A488" t="s">
        <v>1097</v>
      </c>
      <c r="B488" t="s">
        <v>1098</v>
      </c>
      <c r="C488" t="str">
        <f>IFERROR(VLOOKUP(Table1[[#This Row],[Ticker]],[1]!Table2[[Symbol]:[Industry]],2,FALSE),"-")</f>
        <v>-</v>
      </c>
      <c r="D488" t="s">
        <v>89</v>
      </c>
      <c r="E488">
        <v>11516.9498752</v>
      </c>
      <c r="F488">
        <v>93.49</v>
      </c>
      <c r="G488">
        <v>-40.657226342296902</v>
      </c>
      <c r="H488">
        <v>-1.70810139549795</v>
      </c>
      <c r="I488">
        <v>-15.923441087878199</v>
      </c>
      <c r="J488">
        <v>-1.4770351625535501</v>
      </c>
      <c r="K488">
        <v>95.483063689417904</v>
      </c>
      <c r="L488">
        <v>99.113633026985994</v>
      </c>
      <c r="M488">
        <v>13.715137464591701</v>
      </c>
      <c r="N488">
        <v>1.2762341221652</v>
      </c>
      <c r="O488">
        <v>21.028987057439299</v>
      </c>
      <c r="P488">
        <v>2.8492849284928301</v>
      </c>
    </row>
    <row r="489" spans="1:17" hidden="1" x14ac:dyDescent="0.3">
      <c r="A489" t="s">
        <v>1099</v>
      </c>
      <c r="B489" t="s">
        <v>1100</v>
      </c>
      <c r="C489" t="str">
        <f>IFERROR(VLOOKUP(Table1[[#This Row],[Ticker]],[1]!Table2[[Symbol]:[Industry]],2,FALSE),"-")</f>
        <v>-</v>
      </c>
      <c r="D489" t="s">
        <v>349</v>
      </c>
      <c r="E489">
        <v>11384.439591635</v>
      </c>
      <c r="F489">
        <v>987.95</v>
      </c>
      <c r="G489">
        <v>-30.2761071761445</v>
      </c>
      <c r="H489">
        <v>-8.6860358240784894</v>
      </c>
      <c r="I489">
        <v>-14.923484947779899</v>
      </c>
      <c r="J489">
        <v>-1.17557485698663</v>
      </c>
      <c r="K489">
        <v>1003.95900741423</v>
      </c>
      <c r="L489">
        <v>1003.00196197199</v>
      </c>
      <c r="M489">
        <v>49.394061928917097</v>
      </c>
      <c r="N489">
        <v>0.76455887230035002</v>
      </c>
      <c r="O489">
        <v>16.200212561364399</v>
      </c>
      <c r="P489">
        <v>20.4596720112174</v>
      </c>
      <c r="Q489">
        <v>-2.5694817685694999E-2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Row],[Ticker]],[1]!Table2[[Symbol]:[Industry]],2,FALSE),"-")</f>
        <v>-</v>
      </c>
      <c r="D490" t="s">
        <v>78</v>
      </c>
      <c r="E490">
        <v>11380.974706724999</v>
      </c>
      <c r="F490">
        <v>367.25</v>
      </c>
      <c r="G490">
        <v>20.4747890134615</v>
      </c>
      <c r="H490">
        <v>21.755321949958301</v>
      </c>
      <c r="I490">
        <v>43.543009008429998</v>
      </c>
      <c r="J490">
        <v>-0.86959684886768396</v>
      </c>
      <c r="K490">
        <v>309.10840378618798</v>
      </c>
      <c r="L490">
        <v>254.78673637155501</v>
      </c>
      <c r="M490">
        <v>64.656556560481604</v>
      </c>
      <c r="N490">
        <v>0.52939661525652304</v>
      </c>
      <c r="O490">
        <v>4.8332198774676698</v>
      </c>
      <c r="P490">
        <v>112.836858881483</v>
      </c>
      <c r="Q490">
        <v>7.9543872115012002E-2</v>
      </c>
    </row>
    <row r="491" spans="1:17" hidden="1" x14ac:dyDescent="0.3">
      <c r="A491" t="s">
        <v>1103</v>
      </c>
      <c r="B491" t="s">
        <v>1104</v>
      </c>
      <c r="C491" t="str">
        <f>IFERROR(VLOOKUP(Table1[[#This Row],[Ticker]],[1]!Table2[[Symbol]:[Industry]],2,FALSE),"-")</f>
        <v>-</v>
      </c>
      <c r="D491" t="s">
        <v>349</v>
      </c>
      <c r="E491">
        <v>11304.810579999999</v>
      </c>
      <c r="F491">
        <v>1639.4</v>
      </c>
      <c r="G491">
        <v>58.173770069873299</v>
      </c>
      <c r="H491">
        <v>46.9777938993372</v>
      </c>
      <c r="I491">
        <v>64.388020531124496</v>
      </c>
      <c r="J491">
        <v>34.094995203403499</v>
      </c>
      <c r="K491">
        <v>1217.12340338933</v>
      </c>
      <c r="L491">
        <v>1039.72176844771</v>
      </c>
      <c r="M491">
        <v>87.129177305785603</v>
      </c>
      <c r="N491">
        <v>3.5209931598030102</v>
      </c>
      <c r="O491">
        <v>6.6701232158106603</v>
      </c>
      <c r="P491">
        <v>99.926829268292707</v>
      </c>
      <c r="Q491">
        <v>5.1035811904304E-2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Row],[Ticker]],[1]!Table2[[Symbol]:[Industry]],2,FALSE),"-")</f>
        <v>-</v>
      </c>
      <c r="D492" t="s">
        <v>141</v>
      </c>
      <c r="E492">
        <v>11157.892726300001</v>
      </c>
      <c r="F492">
        <v>470.5</v>
      </c>
      <c r="G492">
        <v>355.52082544217302</v>
      </c>
      <c r="H492">
        <v>-1.8977819967999701</v>
      </c>
      <c r="I492">
        <v>110.299054928299</v>
      </c>
      <c r="J492">
        <v>-1.8955708748417099</v>
      </c>
      <c r="K492">
        <v>446.262805551859</v>
      </c>
      <c r="L492">
        <v>324.478319887905</v>
      </c>
      <c r="M492">
        <v>52.560647636892902</v>
      </c>
      <c r="N492">
        <v>0.63287248998207701</v>
      </c>
      <c r="O492">
        <v>21.062699256110498</v>
      </c>
      <c r="P492">
        <v>399.20424403183</v>
      </c>
      <c r="Q492">
        <v>0.14754431628531101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Row],[Ticker]],[1]!Table2[[Symbol]:[Industry]],2,FALSE),"-")</f>
        <v>-</v>
      </c>
      <c r="D493" t="s">
        <v>869</v>
      </c>
      <c r="E493">
        <v>11135.477638656001</v>
      </c>
      <c r="F493">
        <v>80.64</v>
      </c>
      <c r="G493">
        <v>43.209453836667201</v>
      </c>
      <c r="H493">
        <v>0.92146641250584804</v>
      </c>
      <c r="I493">
        <v>-9.7111169612119799</v>
      </c>
      <c r="J493">
        <v>5.7672492771425201</v>
      </c>
      <c r="K493">
        <v>77.3576192042934</v>
      </c>
      <c r="L493">
        <v>72.827183359642603</v>
      </c>
      <c r="M493">
        <v>64.434908914833002</v>
      </c>
      <c r="N493">
        <v>0.96482475948481605</v>
      </c>
      <c r="O493">
        <v>17.6215277777777</v>
      </c>
      <c r="P493">
        <v>73.980582524271796</v>
      </c>
      <c r="Q493">
        <v>4.8817136041022002E-2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Row],[Ticker]],[1]!Table2[[Symbol]:[Industry]],2,FALSE),"-")</f>
        <v>-</v>
      </c>
      <c r="D494" t="s">
        <v>83</v>
      </c>
      <c r="E494">
        <v>11120.56824973</v>
      </c>
      <c r="F494">
        <v>230.03</v>
      </c>
      <c r="G494">
        <v>68.637276871340205</v>
      </c>
      <c r="H494">
        <v>-2.5732115085312199</v>
      </c>
      <c r="I494">
        <v>22.083523785297501</v>
      </c>
      <c r="J494">
        <v>3.3652571316102899</v>
      </c>
      <c r="K494">
        <v>217.26526938037199</v>
      </c>
      <c r="L494">
        <v>189.11256771160799</v>
      </c>
      <c r="M494">
        <v>59.027301744227998</v>
      </c>
      <c r="N494">
        <v>1.1110512440919</v>
      </c>
      <c r="O494">
        <v>5.7862017997652497</v>
      </c>
      <c r="P494">
        <v>99.073993942016401</v>
      </c>
      <c r="Q494">
        <v>8.9165248780878004E-2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Row],[Ticker]],[1]!Table2[[Symbol]:[Industry]],2,FALSE),"-")</f>
        <v>-</v>
      </c>
      <c r="D495" t="s">
        <v>127</v>
      </c>
      <c r="E495">
        <v>11064.59109102</v>
      </c>
      <c r="F495">
        <v>1301.0999999999999</v>
      </c>
      <c r="G495">
        <v>42.3395312179237</v>
      </c>
      <c r="H495">
        <v>28.579921307675399</v>
      </c>
      <c r="I495">
        <v>41.015132300620998</v>
      </c>
      <c r="J495">
        <v>7.5172285155791201</v>
      </c>
      <c r="K495">
        <v>1123.0913334581301</v>
      </c>
      <c r="L495">
        <v>951.34364995476597</v>
      </c>
      <c r="M495">
        <v>70.632785065708106</v>
      </c>
      <c r="N495">
        <v>0.795805043196952</v>
      </c>
      <c r="O495">
        <v>5.0611021443394097</v>
      </c>
      <c r="P495">
        <v>87.735372628237499</v>
      </c>
      <c r="Q495">
        <v>1.4609012320067E-2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Row],[Ticker]],[1]!Table2[[Symbol]:[Industry]],2,FALSE),"-")</f>
        <v>-</v>
      </c>
      <c r="D496" t="s">
        <v>377</v>
      </c>
      <c r="E496">
        <v>11050.312642999999</v>
      </c>
      <c r="F496">
        <v>200.3</v>
      </c>
      <c r="G496">
        <v>62.229624548042899</v>
      </c>
      <c r="H496">
        <v>-10.008080753988301</v>
      </c>
      <c r="I496">
        <v>22.112148415263899</v>
      </c>
      <c r="J496">
        <v>-2.6034154486859702</v>
      </c>
      <c r="K496">
        <v>197.66347663314701</v>
      </c>
      <c r="L496">
        <v>163.71727466949599</v>
      </c>
      <c r="M496">
        <v>40.657086936214299</v>
      </c>
      <c r="N496">
        <v>0.39256232773843602</v>
      </c>
      <c r="O496">
        <v>22.316525212181698</v>
      </c>
      <c r="P496">
        <v>90.308788598574793</v>
      </c>
      <c r="Q496">
        <v>0.10405362364225899</v>
      </c>
    </row>
    <row r="497" spans="1:17" hidden="1" x14ac:dyDescent="0.3">
      <c r="A497" t="s">
        <v>1115</v>
      </c>
      <c r="B497" t="s">
        <v>1116</v>
      </c>
      <c r="C497" t="str">
        <f>IFERROR(VLOOKUP(Table1[[#This Row],[Ticker]],[1]!Table2[[Symbol]:[Industry]],2,FALSE),"-")</f>
        <v>-</v>
      </c>
      <c r="D497" t="s">
        <v>1117</v>
      </c>
      <c r="E497">
        <v>11028.2190675</v>
      </c>
      <c r="F497">
        <v>1215.05</v>
      </c>
      <c r="G497">
        <v>3.9503222981224102</v>
      </c>
      <c r="H497">
        <v>-11.2105779352481</v>
      </c>
      <c r="I497">
        <v>13.559173300968601</v>
      </c>
      <c r="J497">
        <v>-6.7244971197385803</v>
      </c>
      <c r="K497">
        <v>1295.19546961539</v>
      </c>
      <c r="M497">
        <v>36.333165850371103</v>
      </c>
      <c r="N497">
        <v>0.75353590543389104</v>
      </c>
      <c r="O497">
        <v>24.019587671289202</v>
      </c>
      <c r="P497">
        <v>51.587549123572998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Row],[Ticker]],[1]!Table2[[Symbol]:[Industry]],2,FALSE),"-")</f>
        <v>-</v>
      </c>
      <c r="D498" t="s">
        <v>539</v>
      </c>
      <c r="E498">
        <v>11020.008820499999</v>
      </c>
      <c r="F498">
        <v>697.5</v>
      </c>
      <c r="G498">
        <v>40.399130235427599</v>
      </c>
      <c r="H498">
        <v>18.5298733546786</v>
      </c>
      <c r="I498">
        <v>31.716266214975601</v>
      </c>
      <c r="J498">
        <v>12.8788167851294</v>
      </c>
      <c r="K498">
        <v>579.33207665204395</v>
      </c>
      <c r="L498">
        <v>515.416943787577</v>
      </c>
      <c r="M498">
        <v>72.354559008866204</v>
      </c>
      <c r="N498">
        <v>2.00019347738424</v>
      </c>
      <c r="O498">
        <v>4.0860215053763298</v>
      </c>
      <c r="P498">
        <v>71.734580819894106</v>
      </c>
      <c r="Q498">
        <v>-2.4304516329208999E-2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Row],[Ticker]],[1]!Table2[[Symbol]:[Industry]],2,FALSE),"-")</f>
        <v>-</v>
      </c>
      <c r="D499" t="s">
        <v>400</v>
      </c>
      <c r="E499">
        <v>11006.470033199999</v>
      </c>
      <c r="F499">
        <v>2721</v>
      </c>
      <c r="G499">
        <v>-4.7402305062365597</v>
      </c>
      <c r="H499">
        <v>5.3455075950741904</v>
      </c>
      <c r="I499">
        <v>-11.7402807488058</v>
      </c>
      <c r="J499">
        <v>5.8194692047915204</v>
      </c>
      <c r="K499">
        <v>2617.8958973931699</v>
      </c>
      <c r="L499">
        <v>2476.9270896099902</v>
      </c>
      <c r="M499">
        <v>55.517521396410203</v>
      </c>
      <c r="N499">
        <v>0.98980958828783805</v>
      </c>
      <c r="O499">
        <v>10.1966188901139</v>
      </c>
      <c r="P499">
        <v>32.321832372893702</v>
      </c>
      <c r="Q499">
        <v>7.4044109292598997E-2</v>
      </c>
    </row>
    <row r="500" spans="1:17" hidden="1" x14ac:dyDescent="0.3">
      <c r="A500" t="s">
        <v>1122</v>
      </c>
      <c r="B500" t="s">
        <v>1123</v>
      </c>
      <c r="C500" t="str">
        <f>IFERROR(VLOOKUP(Table1[[#This Row],[Ticker]],[1]!Table2[[Symbol]:[Industry]],2,FALSE),"-")</f>
        <v>-</v>
      </c>
      <c r="D500" t="s">
        <v>60</v>
      </c>
      <c r="E500">
        <v>10981.096750799999</v>
      </c>
      <c r="F500">
        <v>8334</v>
      </c>
      <c r="G500">
        <v>124.791596688602</v>
      </c>
      <c r="H500">
        <v>-0.65816232205534797</v>
      </c>
      <c r="I500">
        <v>82.974648844196594</v>
      </c>
      <c r="J500">
        <v>-4.2205928932460601</v>
      </c>
      <c r="K500">
        <v>8570.9813195800198</v>
      </c>
      <c r="L500">
        <v>6853.1672721065797</v>
      </c>
      <c r="M500">
        <v>41.646507385280302</v>
      </c>
      <c r="N500">
        <v>2.0861592342392199</v>
      </c>
      <c r="O500">
        <v>23.324334053275699</v>
      </c>
      <c r="P500">
        <v>162.806868170852</v>
      </c>
      <c r="Q500">
        <v>0.16530875094137101</v>
      </c>
    </row>
    <row r="501" spans="1:17" x14ac:dyDescent="0.3">
      <c r="A501" t="s">
        <v>1124</v>
      </c>
      <c r="B501" t="s">
        <v>1125</v>
      </c>
      <c r="C501" t="str">
        <f>IFERROR(VLOOKUP(Table1[[#This Row],[Ticker]],[1]!Table2[[Symbol]:[Industry]],2,FALSE),"-")</f>
        <v>-</v>
      </c>
      <c r="D501" t="s">
        <v>141</v>
      </c>
      <c r="E501">
        <v>10895.849210385</v>
      </c>
      <c r="F501">
        <v>202.35</v>
      </c>
      <c r="G501">
        <v>69.156618736590204</v>
      </c>
      <c r="H501">
        <v>-4.4275379248141897</v>
      </c>
      <c r="I501">
        <v>-33.837170375975603</v>
      </c>
      <c r="J501">
        <v>-1.70602192164768</v>
      </c>
      <c r="K501">
        <v>204.81449845986799</v>
      </c>
      <c r="L501">
        <v>198.21464146112299</v>
      </c>
      <c r="M501">
        <v>47.193661992072201</v>
      </c>
      <c r="N501">
        <v>1.1232730277102401</v>
      </c>
      <c r="O501">
        <v>40.795651099579899</v>
      </c>
      <c r="P501">
        <v>112.887953708574</v>
      </c>
      <c r="Q501">
        <v>0.170724329847455</v>
      </c>
    </row>
    <row r="502" spans="1:17" hidden="1" x14ac:dyDescent="0.3">
      <c r="A502" t="s">
        <v>1126</v>
      </c>
      <c r="B502" t="s">
        <v>1127</v>
      </c>
      <c r="C502" t="str">
        <f>IFERROR(VLOOKUP(Table1[[#This Row],[Ticker]],[1]!Table2[[Symbol]:[Industry]],2,FALSE),"-")</f>
        <v>-</v>
      </c>
      <c r="D502" t="s">
        <v>161</v>
      </c>
      <c r="E502">
        <v>10895.162404684999</v>
      </c>
      <c r="F502">
        <v>9043.4500000000007</v>
      </c>
      <c r="G502">
        <v>210.870540410649</v>
      </c>
      <c r="H502">
        <v>7.61013551861463</v>
      </c>
      <c r="I502">
        <v>50.133714334444001</v>
      </c>
      <c r="J502">
        <v>-3.6822172879854702</v>
      </c>
      <c r="K502">
        <v>7712.1304845002696</v>
      </c>
      <c r="L502">
        <v>6078.6036017277502</v>
      </c>
      <c r="M502">
        <v>73.982718186340804</v>
      </c>
      <c r="N502">
        <v>1.62829483183654</v>
      </c>
      <c r="O502">
        <v>0</v>
      </c>
      <c r="P502">
        <v>284.66397277754101</v>
      </c>
      <c r="Q502">
        <v>0.212282092412411</v>
      </c>
    </row>
    <row r="503" spans="1:17" x14ac:dyDescent="0.3">
      <c r="A503" t="s">
        <v>1128</v>
      </c>
      <c r="B503" t="s">
        <v>1129</v>
      </c>
      <c r="C503" t="str">
        <f>IFERROR(VLOOKUP(Table1[[#This Row],[Ticker]],[1]!Table2[[Symbol]:[Industry]],2,FALSE),"-")</f>
        <v>-</v>
      </c>
      <c r="D503" t="s">
        <v>557</v>
      </c>
      <c r="E503">
        <v>10894.670507500001</v>
      </c>
      <c r="F503">
        <v>818.2</v>
      </c>
      <c r="G503">
        <v>-13.967164713067101</v>
      </c>
      <c r="H503">
        <v>-7.7803476523194597</v>
      </c>
      <c r="I503">
        <v>-8.2916178966852598</v>
      </c>
      <c r="J503">
        <v>-3.0310965478419898</v>
      </c>
      <c r="K503">
        <v>828.83353809178004</v>
      </c>
      <c r="L503">
        <v>786.08816431142304</v>
      </c>
      <c r="M503">
        <v>49.5527675610901</v>
      </c>
      <c r="N503">
        <v>0.64758443942083599</v>
      </c>
      <c r="O503">
        <v>14.641896846736699</v>
      </c>
      <c r="P503">
        <v>20.323529411764699</v>
      </c>
      <c r="Q503">
        <v>4.2399293138910998E-2</v>
      </c>
    </row>
    <row r="504" spans="1:17" hidden="1" x14ac:dyDescent="0.3">
      <c r="A504" t="s">
        <v>1130</v>
      </c>
      <c r="B504" t="s">
        <v>1131</v>
      </c>
      <c r="C504" t="str">
        <f>IFERROR(VLOOKUP(Table1[[#This Row],[Ticker]],[1]!Table2[[Symbol]:[Industry]],2,FALSE),"-")</f>
        <v>-</v>
      </c>
      <c r="D504" t="s">
        <v>717</v>
      </c>
      <c r="E504">
        <v>10739.054693185</v>
      </c>
      <c r="F504">
        <v>116.49</v>
      </c>
      <c r="G504">
        <v>41.7654242476438</v>
      </c>
      <c r="H504">
        <v>0.99193881287456198</v>
      </c>
      <c r="I504">
        <v>8.8617201764672799</v>
      </c>
      <c r="J504">
        <v>-0.318349872826104</v>
      </c>
      <c r="K504">
        <v>114.17852356463401</v>
      </c>
      <c r="L504">
        <v>100.509757026358</v>
      </c>
      <c r="M504">
        <v>54.041415573722702</v>
      </c>
      <c r="N504">
        <v>1.0915441960145</v>
      </c>
      <c r="O504">
        <v>5.9318396428878097</v>
      </c>
      <c r="P504">
        <v>70.033571741351594</v>
      </c>
      <c r="Q504">
        <v>2.1133606920337E-2</v>
      </c>
    </row>
    <row r="505" spans="1:17" hidden="1" x14ac:dyDescent="0.3">
      <c r="A505" t="s">
        <v>1132</v>
      </c>
      <c r="B505" t="s">
        <v>1133</v>
      </c>
      <c r="C505" t="str">
        <f>IFERROR(VLOOKUP(Table1[[#This Row],[Ticker]],[1]!Table2[[Symbol]:[Industry]],2,FALSE),"-")</f>
        <v>-</v>
      </c>
      <c r="D505" t="s">
        <v>717</v>
      </c>
      <c r="E505">
        <v>10625.948094249999</v>
      </c>
      <c r="F505">
        <v>518.91</v>
      </c>
      <c r="G505">
        <v>-9.9243657622191304</v>
      </c>
      <c r="H505">
        <v>-2.7881912643765299</v>
      </c>
      <c r="I505">
        <v>0.64296764326437505</v>
      </c>
      <c r="J505">
        <v>-1.94534398241563</v>
      </c>
      <c r="K505">
        <v>521.25990746165496</v>
      </c>
      <c r="L505">
        <v>493.04358725691998</v>
      </c>
      <c r="M505">
        <v>77.9215973242584</v>
      </c>
      <c r="N505">
        <v>0.90690725917648396</v>
      </c>
      <c r="O505">
        <v>5.1222755391108397</v>
      </c>
      <c r="P505">
        <v>20.648686352011101</v>
      </c>
      <c r="Q505">
        <v>-1.3416788414562999E-2</v>
      </c>
    </row>
    <row r="506" spans="1:17" hidden="1" x14ac:dyDescent="0.3">
      <c r="A506" t="s">
        <v>1134</v>
      </c>
      <c r="B506" t="s">
        <v>1135</v>
      </c>
      <c r="C506" t="str">
        <f>IFERROR(VLOOKUP(Table1[[#This Row],[Ticker]],[1]!Table2[[Symbol]:[Industry]],2,FALSE),"-")</f>
        <v>-</v>
      </c>
      <c r="D506" t="s">
        <v>104</v>
      </c>
      <c r="E506">
        <v>10625.939669359999</v>
      </c>
      <c r="F506">
        <v>9297.7000000000007</v>
      </c>
      <c r="G506">
        <v>36.352416227152297</v>
      </c>
      <c r="H506">
        <v>-0.22125420906745</v>
      </c>
      <c r="I506">
        <v>10.837432945146301</v>
      </c>
      <c r="J506">
        <v>5.4889608997531001</v>
      </c>
      <c r="K506">
        <v>8811.6500277314608</v>
      </c>
      <c r="L506">
        <v>7852.0771769187804</v>
      </c>
      <c r="M506">
        <v>61.989786689980797</v>
      </c>
      <c r="N506">
        <v>1.0620439465477101</v>
      </c>
      <c r="O506">
        <v>2.4662013186056599</v>
      </c>
      <c r="P506">
        <v>65.7314486372792</v>
      </c>
      <c r="Q506">
        <v>9.4920994579776999E-2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Row],[Ticker]],[1]!Table2[[Symbol]:[Industry]],2,FALSE),"-")</f>
        <v>-</v>
      </c>
      <c r="D507" t="s">
        <v>380</v>
      </c>
      <c r="E507">
        <v>10613.786233360001</v>
      </c>
      <c r="F507">
        <v>305.64999999999998</v>
      </c>
      <c r="G507">
        <v>48.545151640883198</v>
      </c>
      <c r="H507">
        <v>5.3676404192055802</v>
      </c>
      <c r="I507">
        <v>55.861139240815803</v>
      </c>
      <c r="J507">
        <v>2.8169558490132802</v>
      </c>
      <c r="K507">
        <v>272.84186780255698</v>
      </c>
      <c r="L507">
        <v>221.12008498554999</v>
      </c>
      <c r="M507">
        <v>62.621722942422601</v>
      </c>
      <c r="N507">
        <v>0.876306181406457</v>
      </c>
      <c r="O507">
        <v>3.84426631768362</v>
      </c>
      <c r="P507">
        <v>108.492496589358</v>
      </c>
      <c r="Q507">
        <v>0.16743511022549301</v>
      </c>
    </row>
    <row r="508" spans="1:17" x14ac:dyDescent="0.3">
      <c r="A508" t="s">
        <v>1138</v>
      </c>
      <c r="B508" t="s">
        <v>1139</v>
      </c>
      <c r="C508" t="str">
        <f>IFERROR(VLOOKUP(Table1[[#This Row],[Ticker]],[1]!Table2[[Symbol]:[Industry]],2,FALSE),"-")</f>
        <v>-</v>
      </c>
      <c r="D508" t="s">
        <v>228</v>
      </c>
      <c r="E508">
        <v>10602.056608409999</v>
      </c>
      <c r="F508">
        <v>542.65</v>
      </c>
      <c r="G508">
        <v>-1.9035007782989599</v>
      </c>
      <c r="H508">
        <v>-7.3104672006889198</v>
      </c>
      <c r="I508">
        <v>-13.3111209092084</v>
      </c>
      <c r="J508">
        <v>2.4380563430684501</v>
      </c>
      <c r="K508">
        <v>550.03090163996501</v>
      </c>
      <c r="L508">
        <v>548.82558662526196</v>
      </c>
      <c r="M508">
        <v>63.369481907951197</v>
      </c>
      <c r="N508">
        <v>1.90616044476254</v>
      </c>
      <c r="O508">
        <v>30.728830738044699</v>
      </c>
      <c r="P508">
        <v>29.171625803380099</v>
      </c>
      <c r="Q508">
        <v>-5.2049359314674998E-2</v>
      </c>
    </row>
    <row r="509" spans="1:17" hidden="1" x14ac:dyDescent="0.3">
      <c r="A509" t="s">
        <v>1140</v>
      </c>
      <c r="B509" t="s">
        <v>1141</v>
      </c>
      <c r="C509" t="str">
        <f>IFERROR(VLOOKUP(Table1[[#This Row],[Ticker]],[1]!Table2[[Symbol]:[Industry]],2,FALSE),"-")</f>
        <v>-</v>
      </c>
      <c r="D509" t="s">
        <v>260</v>
      </c>
      <c r="E509">
        <v>10588.781882159999</v>
      </c>
      <c r="F509">
        <v>87.94</v>
      </c>
      <c r="G509">
        <v>173.29061791583999</v>
      </c>
      <c r="H509">
        <v>2.9943208498483198</v>
      </c>
      <c r="I509">
        <v>23.6015770269649</v>
      </c>
      <c r="J509">
        <v>-4.65060044023899</v>
      </c>
      <c r="K509">
        <v>78.099375553433106</v>
      </c>
      <c r="L509">
        <v>60.595039637237903</v>
      </c>
      <c r="M509">
        <v>47.150770396325399</v>
      </c>
      <c r="N509">
        <v>0.94052395339779304</v>
      </c>
      <c r="O509">
        <v>19.399590629974899</v>
      </c>
      <c r="P509">
        <v>216.330935251798</v>
      </c>
      <c r="Q509">
        <v>0.10078705647512499</v>
      </c>
    </row>
    <row r="510" spans="1:17" x14ac:dyDescent="0.3">
      <c r="A510" t="s">
        <v>1142</v>
      </c>
      <c r="B510" t="s">
        <v>1143</v>
      </c>
      <c r="C510" t="str">
        <f>IFERROR(VLOOKUP(Table1[[#This Row],[Ticker]],[1]!Table2[[Symbol]:[Industry]],2,FALSE),"-")</f>
        <v>-</v>
      </c>
      <c r="D510" t="s">
        <v>1144</v>
      </c>
      <c r="E510">
        <v>10557.62503673</v>
      </c>
      <c r="F510">
        <v>710.35</v>
      </c>
      <c r="G510">
        <v>47.286379931113203</v>
      </c>
      <c r="H510">
        <v>13.212827573132101</v>
      </c>
      <c r="I510">
        <v>35.525449906415702</v>
      </c>
      <c r="J510">
        <v>4.9368267245166502</v>
      </c>
      <c r="K510">
        <v>646.33801869650097</v>
      </c>
      <c r="L510">
        <v>568.27077787507596</v>
      </c>
      <c r="M510">
        <v>66.000579291873706</v>
      </c>
      <c r="N510">
        <v>1.30102800007255</v>
      </c>
      <c r="O510">
        <v>5.94777222495952</v>
      </c>
      <c r="P510">
        <v>78.6145335680161</v>
      </c>
      <c r="Q510">
        <v>-5.5224131104885998E-2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Row],[Ticker]],[1]!Table2[[Symbol]:[Industry]],2,FALSE),"-")</f>
        <v>-</v>
      </c>
      <c r="D511" t="s">
        <v>539</v>
      </c>
      <c r="E511">
        <v>10514.07411016</v>
      </c>
      <c r="F511">
        <v>2056.3000000000002</v>
      </c>
      <c r="G511">
        <v>-37.317020749776901</v>
      </c>
      <c r="H511">
        <v>1.86103726051537</v>
      </c>
      <c r="I511">
        <v>-17.7511012674657</v>
      </c>
      <c r="J511">
        <v>-1.4433400682370101</v>
      </c>
      <c r="K511">
        <v>2063.5918430174902</v>
      </c>
      <c r="L511">
        <v>2151.4507043673302</v>
      </c>
      <c r="M511">
        <v>41.2708564028664</v>
      </c>
      <c r="N511">
        <v>1.15253988409366</v>
      </c>
      <c r="O511">
        <v>33.005884355395601</v>
      </c>
      <c r="P511">
        <v>13.733407079646</v>
      </c>
      <c r="Q511">
        <v>-0.15931638740522899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Row],[Ticker]],[1]!Table2[[Symbol]:[Industry]],2,FALSE),"-")</f>
        <v>-</v>
      </c>
      <c r="D512" t="s">
        <v>400</v>
      </c>
      <c r="E512">
        <v>10492.822449105</v>
      </c>
      <c r="F512">
        <v>402.45</v>
      </c>
      <c r="G512">
        <v>26.2932808507103</v>
      </c>
      <c r="H512">
        <v>-10.5558278098169</v>
      </c>
      <c r="I512">
        <v>-29.560310742302899</v>
      </c>
      <c r="J512">
        <v>-3.56039344853777</v>
      </c>
      <c r="K512">
        <v>427.62975004737598</v>
      </c>
      <c r="L512">
        <v>397.61262425731002</v>
      </c>
      <c r="M512">
        <v>31.718572639550999</v>
      </c>
      <c r="N512">
        <v>0.67792354964360801</v>
      </c>
      <c r="O512">
        <v>37.644427879239601</v>
      </c>
      <c r="P512">
        <v>63.597560975609703</v>
      </c>
      <c r="Q512">
        <v>0.10379568405010201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Row],[Ticker]],[1]!Table2[[Symbol]:[Industry]],2,FALSE),"-")</f>
        <v>-</v>
      </c>
      <c r="D513" t="s">
        <v>46</v>
      </c>
      <c r="E513">
        <v>10492.223015444901</v>
      </c>
      <c r="F513">
        <v>1609.95</v>
      </c>
      <c r="G513">
        <v>44.472936733480701</v>
      </c>
      <c r="H513">
        <v>-4.4756137906745401</v>
      </c>
      <c r="I513">
        <v>68.005651844207605</v>
      </c>
      <c r="J513">
        <v>4.2749891692115298</v>
      </c>
      <c r="K513">
        <v>1596.0714036973</v>
      </c>
      <c r="L513">
        <v>1261.7480361530199</v>
      </c>
      <c r="M513">
        <v>49.749707804370999</v>
      </c>
      <c r="N513">
        <v>0.55572918956875805</v>
      </c>
      <c r="O513">
        <v>16.767601478306698</v>
      </c>
      <c r="P513">
        <v>99.968947956775494</v>
      </c>
      <c r="Q513">
        <v>0.11949599321806</v>
      </c>
    </row>
    <row r="514" spans="1:17" hidden="1" x14ac:dyDescent="0.3">
      <c r="A514" t="s">
        <v>1151</v>
      </c>
      <c r="B514" t="s">
        <v>1152</v>
      </c>
      <c r="C514" t="str">
        <f>IFERROR(VLOOKUP(Table1[[#This Row],[Ticker]],[1]!Table2[[Symbol]:[Industry]],2,FALSE),"-")</f>
        <v>-</v>
      </c>
      <c r="D514" t="s">
        <v>419</v>
      </c>
      <c r="E514">
        <v>10471.4136478</v>
      </c>
      <c r="F514">
        <v>9269.75</v>
      </c>
      <c r="G514">
        <v>64.097181063595002</v>
      </c>
      <c r="H514">
        <v>4.0505395353773599</v>
      </c>
      <c r="I514">
        <v>-13.075854475799099</v>
      </c>
      <c r="J514">
        <v>-3.7395116834356399</v>
      </c>
      <c r="K514">
        <v>8883.1080278479603</v>
      </c>
      <c r="L514">
        <v>8059.3032683850797</v>
      </c>
      <c r="M514">
        <v>54.303931469294596</v>
      </c>
      <c r="N514">
        <v>2.0467231863681099</v>
      </c>
      <c r="O514">
        <v>12.0736805199708</v>
      </c>
      <c r="P514">
        <v>91.128865979381402</v>
      </c>
      <c r="Q514">
        <v>0.181723998400213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Row],[Ticker]],[1]!Table2[[Symbol]:[Industry]],2,FALSE),"-")</f>
        <v>-</v>
      </c>
      <c r="D515" t="s">
        <v>465</v>
      </c>
      <c r="E515">
        <v>10462.67569815</v>
      </c>
      <c r="F515">
        <v>399.75</v>
      </c>
      <c r="G515">
        <v>153.351333687324</v>
      </c>
      <c r="H515">
        <v>-2.46944603245788</v>
      </c>
      <c r="I515">
        <v>34.360033360280198</v>
      </c>
      <c r="J515">
        <v>4.8691540490139102</v>
      </c>
      <c r="K515">
        <v>372.97182418850502</v>
      </c>
      <c r="L515">
        <v>306.513059157535</v>
      </c>
      <c r="M515">
        <v>66.165691239174905</v>
      </c>
      <c r="N515">
        <v>1.9291769164541199</v>
      </c>
      <c r="O515">
        <v>5.3908692933083202</v>
      </c>
      <c r="P515">
        <v>190.094339622641</v>
      </c>
      <c r="Q515">
        <v>0.16727726576305199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Row],[Ticker]],[1]!Table2[[Symbol]:[Industry]],2,FALSE),"-")</f>
        <v>-</v>
      </c>
      <c r="D516" t="s">
        <v>288</v>
      </c>
      <c r="E516">
        <v>10446.374696085</v>
      </c>
      <c r="F516">
        <v>2038.65</v>
      </c>
      <c r="G516">
        <v>25.940413054545001</v>
      </c>
      <c r="H516">
        <v>0.385648940717709</v>
      </c>
      <c r="I516">
        <v>9.6313039626051307</v>
      </c>
      <c r="J516">
        <v>-0.12424342196780599</v>
      </c>
      <c r="K516">
        <v>2010.9107892735799</v>
      </c>
      <c r="L516">
        <v>1800.56209189026</v>
      </c>
      <c r="M516">
        <v>42.213431570476999</v>
      </c>
      <c r="N516">
        <v>0.49758163862885901</v>
      </c>
      <c r="O516">
        <v>5.4742108748436298</v>
      </c>
      <c r="P516">
        <v>57.303240740740698</v>
      </c>
      <c r="Q516">
        <v>-6.3192550156831007E-2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Row],[Ticker]],[1]!Table2[[Symbol]:[Industry]],2,FALSE),"-")</f>
        <v>-</v>
      </c>
      <c r="D517" t="s">
        <v>54</v>
      </c>
      <c r="E517">
        <v>10371.047374919999</v>
      </c>
      <c r="F517">
        <v>1127.8</v>
      </c>
      <c r="G517">
        <v>129.00685813065499</v>
      </c>
      <c r="H517">
        <v>22.462731568258999</v>
      </c>
      <c r="I517">
        <v>36.713912345102798</v>
      </c>
      <c r="J517">
        <v>7.1014358600048801</v>
      </c>
      <c r="K517">
        <v>983.39510803647704</v>
      </c>
      <c r="L517">
        <v>798.39275194737502</v>
      </c>
      <c r="M517">
        <v>70.480119939432996</v>
      </c>
      <c r="N517">
        <v>1.5630719856799</v>
      </c>
      <c r="O517">
        <v>3.5644617840042598</v>
      </c>
      <c r="P517">
        <v>173.671438971123</v>
      </c>
      <c r="Q517">
        <v>6.1722416070132E-2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Row],[Ticker]],[1]!Table2[[Symbol]:[Industry]],2,FALSE),"-")</f>
        <v>-</v>
      </c>
      <c r="D518" t="s">
        <v>539</v>
      </c>
      <c r="E518">
        <v>10290.564494239999</v>
      </c>
      <c r="F518">
        <v>2990.7</v>
      </c>
      <c r="G518">
        <v>-9.9886403348747503</v>
      </c>
      <c r="H518">
        <v>1.1407898254628199</v>
      </c>
      <c r="I518">
        <v>-0.15293953448504199</v>
      </c>
      <c r="J518">
        <v>0.66257491552859304</v>
      </c>
      <c r="K518">
        <v>2796.5236890883898</v>
      </c>
      <c r="L518">
        <v>2675.58428565555</v>
      </c>
      <c r="M518">
        <v>51.859015213884902</v>
      </c>
      <c r="N518">
        <v>0.82127979297282705</v>
      </c>
      <c r="O518">
        <v>7.2675293409569797</v>
      </c>
      <c r="P518">
        <v>33.097463284379103</v>
      </c>
      <c r="Q518">
        <v>-5.6880815005061001E-2</v>
      </c>
    </row>
    <row r="519" spans="1:17" hidden="1" x14ac:dyDescent="0.3">
      <c r="A519" t="s">
        <v>1161</v>
      </c>
      <c r="B519" t="s">
        <v>1162</v>
      </c>
      <c r="C519" t="str">
        <f>IFERROR(VLOOKUP(Table1[[#This Row],[Ticker]],[1]!Table2[[Symbol]:[Industry]],2,FALSE),"-")</f>
        <v>-</v>
      </c>
      <c r="D519" t="s">
        <v>260</v>
      </c>
      <c r="E519">
        <v>10257.740312399999</v>
      </c>
      <c r="F519">
        <v>5127</v>
      </c>
      <c r="G519">
        <v>27.567853543519099</v>
      </c>
      <c r="H519">
        <v>-1.4256698344335099</v>
      </c>
      <c r="I519">
        <v>30.292936719692001</v>
      </c>
      <c r="J519">
        <v>-1.5226481685414399</v>
      </c>
      <c r="K519">
        <v>5085.8169239138597</v>
      </c>
      <c r="L519">
        <v>4199.7026130762597</v>
      </c>
      <c r="M519">
        <v>38.1088688866203</v>
      </c>
      <c r="N519">
        <v>0.62690544948514804</v>
      </c>
      <c r="O519">
        <v>12.021650087770601</v>
      </c>
      <c r="P519">
        <v>72.153853902590498</v>
      </c>
      <c r="Q519">
        <v>0.165302165607283</v>
      </c>
    </row>
    <row r="520" spans="1:17" x14ac:dyDescent="0.3">
      <c r="A520" t="s">
        <v>1163</v>
      </c>
      <c r="B520" t="s">
        <v>1164</v>
      </c>
      <c r="C520" t="str">
        <f>IFERROR(VLOOKUP(Table1[[#This Row],[Ticker]],[1]!Table2[[Symbol]:[Industry]],2,FALSE),"-")</f>
        <v>-</v>
      </c>
      <c r="D520" t="s">
        <v>133</v>
      </c>
      <c r="E520">
        <v>10239.331536</v>
      </c>
      <c r="F520">
        <v>336</v>
      </c>
      <c r="G520">
        <v>-21.6454856678589</v>
      </c>
      <c r="H520">
        <v>-11.3540514077596</v>
      </c>
      <c r="I520">
        <v>-8.38320124058483</v>
      </c>
      <c r="J520">
        <v>-6.3075141946797704</v>
      </c>
      <c r="K520">
        <v>368.28265134283902</v>
      </c>
      <c r="L520">
        <v>339.77859698856003</v>
      </c>
      <c r="M520">
        <v>21.1618817374348</v>
      </c>
      <c r="N520">
        <v>0.81568980657120604</v>
      </c>
      <c r="O520">
        <v>27.321428571428498</v>
      </c>
      <c r="P520">
        <v>32.911392405063197</v>
      </c>
      <c r="Q520">
        <v>0.18081004063852399</v>
      </c>
    </row>
    <row r="521" spans="1:17" hidden="1" x14ac:dyDescent="0.3">
      <c r="A521" t="s">
        <v>1165</v>
      </c>
      <c r="B521" t="s">
        <v>1166</v>
      </c>
      <c r="C521" t="str">
        <f>IFERROR(VLOOKUP(Table1[[#This Row],[Ticker]],[1]!Table2[[Symbol]:[Industry]],2,FALSE),"-")</f>
        <v>-</v>
      </c>
      <c r="D521" t="s">
        <v>161</v>
      </c>
      <c r="E521">
        <v>10192.881308055001</v>
      </c>
      <c r="F521">
        <v>679.15</v>
      </c>
      <c r="G521">
        <v>514.18374968822695</v>
      </c>
      <c r="H521">
        <v>-7.6956956810289698</v>
      </c>
      <c r="I521">
        <v>112.548461394767</v>
      </c>
      <c r="J521">
        <v>-2.75223636507606</v>
      </c>
      <c r="K521">
        <v>713.00525174047505</v>
      </c>
      <c r="L521">
        <v>502.50905451284598</v>
      </c>
      <c r="M521">
        <v>24.935380111911101</v>
      </c>
      <c r="N521">
        <v>0.33603828907634198</v>
      </c>
      <c r="O521">
        <v>24.523301185305101</v>
      </c>
      <c r="P521">
        <v>554.91803278688496</v>
      </c>
      <c r="Q521">
        <v>0.260799515293199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Row],[Ticker]],[1]!Table2[[Symbol]:[Industry]],2,FALSE),"-")</f>
        <v>-</v>
      </c>
      <c r="D522" t="s">
        <v>950</v>
      </c>
      <c r="E522">
        <v>10192.660676199999</v>
      </c>
      <c r="F522">
        <v>1386.2</v>
      </c>
      <c r="G522">
        <v>58.273298764622503</v>
      </c>
      <c r="H522">
        <v>-5.7676731416600697</v>
      </c>
      <c r="I522">
        <v>19.096595758020101</v>
      </c>
      <c r="J522">
        <v>-6.3162554534210198</v>
      </c>
      <c r="K522">
        <v>1321.70630559901</v>
      </c>
      <c r="L522">
        <v>1066.0335382088299</v>
      </c>
      <c r="M522">
        <v>48.063606442431997</v>
      </c>
      <c r="N522">
        <v>1.2045341503996501</v>
      </c>
      <c r="O522">
        <v>14.7922377723272</v>
      </c>
      <c r="P522">
        <v>111.310975609756</v>
      </c>
      <c r="Q522">
        <v>6.7595765989796996E-2</v>
      </c>
    </row>
    <row r="523" spans="1:17" x14ac:dyDescent="0.3">
      <c r="A523" t="s">
        <v>1169</v>
      </c>
      <c r="B523" t="s">
        <v>1170</v>
      </c>
      <c r="C523" t="str">
        <f>IFERROR(VLOOKUP(Table1[[#This Row],[Ticker]],[1]!Table2[[Symbol]:[Industry]],2,FALSE),"-")</f>
        <v>-</v>
      </c>
      <c r="D523" t="s">
        <v>482</v>
      </c>
      <c r="E523">
        <v>10167.147866589999</v>
      </c>
      <c r="F523">
        <v>1594.45</v>
      </c>
      <c r="G523">
        <v>-7.4847269422583604</v>
      </c>
      <c r="H523">
        <v>2.5095437198145998</v>
      </c>
      <c r="I523">
        <v>3.2123606876631898</v>
      </c>
      <c r="J523">
        <v>-4.64464234870709</v>
      </c>
      <c r="K523">
        <v>1562.35523716739</v>
      </c>
      <c r="L523">
        <v>1474.70667479898</v>
      </c>
      <c r="M523">
        <v>44.174044592986498</v>
      </c>
      <c r="N523">
        <v>2.4014419296957601</v>
      </c>
      <c r="O523">
        <v>13.9703345981372</v>
      </c>
      <c r="P523">
        <v>31.4468260511129</v>
      </c>
      <c r="Q523">
        <v>1.7213019865223E-2</v>
      </c>
    </row>
    <row r="524" spans="1:17" x14ac:dyDescent="0.3">
      <c r="A524" t="s">
        <v>1171</v>
      </c>
      <c r="B524" t="s">
        <v>1172</v>
      </c>
      <c r="C524" t="str">
        <f>IFERROR(VLOOKUP(Table1[[#This Row],[Ticker]],[1]!Table2[[Symbol]:[Industry]],2,FALSE),"-")</f>
        <v>-</v>
      </c>
      <c r="D524" t="s">
        <v>46</v>
      </c>
      <c r="E524">
        <v>10165.224617</v>
      </c>
      <c r="F524">
        <v>361.45</v>
      </c>
      <c r="G524">
        <v>18.314836679808401</v>
      </c>
      <c r="H524">
        <v>-1.9278306009655499</v>
      </c>
      <c r="I524">
        <v>25.376791755536299</v>
      </c>
      <c r="J524">
        <v>-0.89715269825270305</v>
      </c>
      <c r="K524">
        <v>352.66425825910898</v>
      </c>
      <c r="L524">
        <v>302.74924857952999</v>
      </c>
      <c r="M524">
        <v>43.576065566553702</v>
      </c>
      <c r="N524">
        <v>0.89914283600099398</v>
      </c>
      <c r="O524">
        <v>14.9259925300871</v>
      </c>
      <c r="P524">
        <v>52.671594508975701</v>
      </c>
      <c r="Q524">
        <v>1.573883008474E-3</v>
      </c>
    </row>
    <row r="525" spans="1:17" x14ac:dyDescent="0.3">
      <c r="A525" t="s">
        <v>1173</v>
      </c>
      <c r="B525" t="s">
        <v>1174</v>
      </c>
      <c r="C525" t="str">
        <f>IFERROR(VLOOKUP(Table1[[#This Row],[Ticker]],[1]!Table2[[Symbol]:[Industry]],2,FALSE),"-")</f>
        <v>-</v>
      </c>
      <c r="D525" t="s">
        <v>21</v>
      </c>
      <c r="E525">
        <v>10146.422230059999</v>
      </c>
      <c r="F525">
        <v>492.55</v>
      </c>
      <c r="G525">
        <v>1.6614108013052</v>
      </c>
      <c r="H525">
        <v>-7.2239331184056397</v>
      </c>
      <c r="I525">
        <v>-16.582807304256399</v>
      </c>
      <c r="J525">
        <v>-2.1910593688268998</v>
      </c>
      <c r="K525">
        <v>508.43638845435697</v>
      </c>
      <c r="L525">
        <v>481.472952268906</v>
      </c>
      <c r="M525">
        <v>36.962900025440902</v>
      </c>
      <c r="N525">
        <v>1.24427208272</v>
      </c>
      <c r="O525">
        <v>16.739417318038701</v>
      </c>
      <c r="P525">
        <v>29.448094612352101</v>
      </c>
      <c r="Q525">
        <v>-7.9114253605311005E-2</v>
      </c>
    </row>
    <row r="526" spans="1:17" x14ac:dyDescent="0.3">
      <c r="A526" t="s">
        <v>1175</v>
      </c>
      <c r="B526" t="s">
        <v>1176</v>
      </c>
      <c r="C526" t="str">
        <f>IFERROR(VLOOKUP(Table1[[#This Row],[Ticker]],[1]!Table2[[Symbol]:[Industry]],2,FALSE),"-")</f>
        <v>-</v>
      </c>
      <c r="D526" t="s">
        <v>1177</v>
      </c>
      <c r="E526">
        <v>10136.555560958001</v>
      </c>
      <c r="F526">
        <v>96.82</v>
      </c>
      <c r="G526">
        <v>32.7562774563972</v>
      </c>
      <c r="H526">
        <v>20.441363215955398</v>
      </c>
      <c r="I526">
        <v>-21.509193465585199</v>
      </c>
      <c r="J526">
        <v>8.1103026711677195</v>
      </c>
      <c r="K526">
        <v>87.828420627425501</v>
      </c>
      <c r="L526">
        <v>86.094301598148505</v>
      </c>
      <c r="M526">
        <v>57.8778367394493</v>
      </c>
      <c r="N526">
        <v>2.8023808771021299</v>
      </c>
      <c r="O526">
        <v>40.156992356951001</v>
      </c>
      <c r="P526">
        <v>60.165425971877497</v>
      </c>
      <c r="Q526">
        <v>6.6319066159116993E-2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Row],[Ticker]],[1]!Table2[[Symbol]:[Industry]],2,FALSE),"-")</f>
        <v>-</v>
      </c>
      <c r="D527" t="s">
        <v>1180</v>
      </c>
      <c r="E527">
        <v>10104.50481936</v>
      </c>
      <c r="F527">
        <v>929.6</v>
      </c>
      <c r="G527">
        <v>-43.8233723468921</v>
      </c>
      <c r="H527">
        <v>-6.79298729464925</v>
      </c>
      <c r="I527">
        <v>-26.243861710281902</v>
      </c>
      <c r="J527">
        <v>-1.6685507059656499</v>
      </c>
      <c r="K527">
        <v>975.42217677819394</v>
      </c>
      <c r="L527">
        <v>1022.47866427873</v>
      </c>
      <c r="M527">
        <v>23.5285793226215</v>
      </c>
      <c r="N527">
        <v>0.84536328910779801</v>
      </c>
      <c r="O527">
        <v>39.522375215146297</v>
      </c>
      <c r="P527">
        <v>8.8524590163934391</v>
      </c>
      <c r="Q527">
        <v>-6.8988505786196003E-2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Row],[Ticker]],[1]!Table2[[Symbol]:[Industry]],2,FALSE),"-")</f>
        <v>-</v>
      </c>
      <c r="D528" t="s">
        <v>380</v>
      </c>
      <c r="E528">
        <v>10063.1022318</v>
      </c>
      <c r="F528">
        <v>738.6</v>
      </c>
      <c r="G528">
        <v>56.223916585294397</v>
      </c>
      <c r="H528">
        <v>26.088642399765099</v>
      </c>
      <c r="I528">
        <v>33.82654086622</v>
      </c>
      <c r="J528">
        <v>16.580331771205199</v>
      </c>
      <c r="K528">
        <v>634.30648350498598</v>
      </c>
      <c r="L528">
        <v>538.85920484685903</v>
      </c>
      <c r="M528">
        <v>61.234870724053799</v>
      </c>
      <c r="N528">
        <v>1.52447734030503</v>
      </c>
      <c r="O528">
        <v>7.3652856756024798</v>
      </c>
      <c r="P528">
        <v>91.396734905415897</v>
      </c>
      <c r="Q528">
        <v>1.7508367779411001E-2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Row],[Ticker]],[1]!Table2[[Symbol]:[Industry]],2,FALSE),"-")</f>
        <v>-</v>
      </c>
      <c r="D529" t="s">
        <v>985</v>
      </c>
      <c r="E529">
        <v>9989.6138661749992</v>
      </c>
      <c r="F529">
        <v>495.15</v>
      </c>
      <c r="G529">
        <v>0.73932538025108097</v>
      </c>
      <c r="H529">
        <v>9.8656902726637998</v>
      </c>
      <c r="I529">
        <v>20.2031227848585</v>
      </c>
      <c r="J529">
        <v>1.58357318020851</v>
      </c>
      <c r="K529">
        <v>444.85807031214398</v>
      </c>
      <c r="L529">
        <v>411.26628272507998</v>
      </c>
      <c r="M529">
        <v>72.337096039810405</v>
      </c>
      <c r="N529">
        <v>1.1706078060795999</v>
      </c>
      <c r="O529">
        <v>2.17105927496719</v>
      </c>
      <c r="P529">
        <v>44.148471615720503</v>
      </c>
      <c r="Q529">
        <v>1.5526805875728E-2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78</v>
      </c>
      <c r="E530">
        <v>9975.2726503800004</v>
      </c>
      <c r="F530">
        <v>1295.4000000000001</v>
      </c>
      <c r="G530">
        <v>-5.4337992146857799</v>
      </c>
      <c r="H530">
        <v>-14.2448846679473</v>
      </c>
      <c r="I530">
        <v>-36.044192900425799</v>
      </c>
      <c r="J530">
        <v>-8.9686412458838607</v>
      </c>
      <c r="K530">
        <v>1505.15702020353</v>
      </c>
      <c r="L530">
        <v>1446.87882366075</v>
      </c>
      <c r="M530">
        <v>18.203462624021601</v>
      </c>
      <c r="N530">
        <v>1.2065890628929301</v>
      </c>
      <c r="O530">
        <v>39.107611548556399</v>
      </c>
      <c r="P530">
        <v>22.1441704775823</v>
      </c>
      <c r="Q530">
        <v>-2.0118051374641E-2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377</v>
      </c>
      <c r="E531">
        <v>9840.6175405100003</v>
      </c>
      <c r="F531">
        <v>667.1</v>
      </c>
      <c r="G531">
        <v>-0.672199405199428</v>
      </c>
      <c r="H531">
        <v>-2.3481747871499201</v>
      </c>
      <c r="I531">
        <v>-9.1192744740147198</v>
      </c>
      <c r="J531">
        <v>-1.0461951833607499</v>
      </c>
      <c r="K531">
        <v>681.47470271084899</v>
      </c>
      <c r="L531">
        <v>672.02831416991603</v>
      </c>
      <c r="M531">
        <v>47.061309940837099</v>
      </c>
      <c r="N531">
        <v>0.70961332202377103</v>
      </c>
      <c r="O531">
        <v>22.155598860740501</v>
      </c>
      <c r="P531">
        <v>25.3947368421052</v>
      </c>
      <c r="Q531">
        <v>6.7416263817126995E-2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985</v>
      </c>
      <c r="E532">
        <v>9825.1087921679991</v>
      </c>
      <c r="F532">
        <v>46.16</v>
      </c>
      <c r="G532">
        <v>-22.510955851179698</v>
      </c>
      <c r="H532">
        <v>-8.5380392793303397</v>
      </c>
      <c r="I532">
        <v>-12.503747504120399</v>
      </c>
      <c r="J532">
        <v>-2.4287887979065199</v>
      </c>
      <c r="K532">
        <v>47.403370605003303</v>
      </c>
      <c r="L532">
        <v>46.613106746231203</v>
      </c>
      <c r="M532">
        <v>39.610011292299497</v>
      </c>
      <c r="N532">
        <v>0.81916027877228204</v>
      </c>
      <c r="O532">
        <v>24.025129982668901</v>
      </c>
      <c r="P532">
        <v>26.292749658002698</v>
      </c>
      <c r="Q532">
        <v>6.0825605330844003E-2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244</v>
      </c>
      <c r="E533">
        <v>9807.43666863</v>
      </c>
      <c r="F533">
        <v>1659.1</v>
      </c>
      <c r="G533">
        <v>119.56841692473</v>
      </c>
      <c r="H533">
        <v>-7.3470360663023397</v>
      </c>
      <c r="I533">
        <v>60.396293070062399</v>
      </c>
      <c r="J533">
        <v>2.8965761594105901</v>
      </c>
      <c r="K533">
        <v>1628.8244929943701</v>
      </c>
      <c r="M533">
        <v>59.040426874785901</v>
      </c>
      <c r="N533">
        <v>0.65479810978060904</v>
      </c>
      <c r="O533">
        <v>25.369176059309201</v>
      </c>
      <c r="P533">
        <v>158.26587795765801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133</v>
      </c>
      <c r="E534">
        <v>9783.8659615500001</v>
      </c>
      <c r="F534">
        <v>277.64999999999998</v>
      </c>
      <c r="G534">
        <v>18.617489250601601</v>
      </c>
      <c r="H534">
        <v>-0.89001139462450596</v>
      </c>
      <c r="I534">
        <v>15.699819163732601</v>
      </c>
      <c r="J534">
        <v>6.6230097914429802</v>
      </c>
      <c r="K534">
        <v>258.20110497322003</v>
      </c>
      <c r="L534">
        <v>232.11391196418199</v>
      </c>
      <c r="M534">
        <v>57.832778805070298</v>
      </c>
      <c r="N534">
        <v>1.1483772965722201</v>
      </c>
      <c r="O534">
        <v>7.6895371871060698</v>
      </c>
      <c r="P534">
        <v>54.036061026352201</v>
      </c>
      <c r="Q534">
        <v>0.14074587213879899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130</v>
      </c>
      <c r="E535">
        <v>9723.1946745000005</v>
      </c>
      <c r="F535">
        <v>703.55</v>
      </c>
      <c r="G535">
        <v>18.956364922943301</v>
      </c>
      <c r="H535">
        <v>-3.26253786071408</v>
      </c>
      <c r="I535">
        <v>0.47703312794601099</v>
      </c>
      <c r="J535">
        <v>-0.55044080829603204</v>
      </c>
      <c r="K535">
        <v>723.57653714099501</v>
      </c>
      <c r="L535">
        <v>630.74174955036995</v>
      </c>
      <c r="M535">
        <v>42.4118869775901</v>
      </c>
      <c r="N535">
        <v>1.0147893027209101</v>
      </c>
      <c r="O535">
        <v>15.137516878686601</v>
      </c>
      <c r="P535">
        <v>71.159226371487605</v>
      </c>
    </row>
    <row r="536" spans="1:17" hidden="1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141</v>
      </c>
      <c r="E536">
        <v>9717.1900299270001</v>
      </c>
      <c r="F536">
        <v>269.99</v>
      </c>
      <c r="G536">
        <v>-16.774134924040901</v>
      </c>
      <c r="H536">
        <v>1.60931206118757</v>
      </c>
      <c r="I536">
        <v>-5.6393681598586403</v>
      </c>
      <c r="J536">
        <v>-1.7418643273057599</v>
      </c>
      <c r="K536">
        <v>265.85105572783402</v>
      </c>
      <c r="L536">
        <v>259.29773234279298</v>
      </c>
      <c r="M536">
        <v>22.227502817667499</v>
      </c>
      <c r="N536">
        <v>0.79520662594717195</v>
      </c>
      <c r="O536">
        <v>1.8778473276787899</v>
      </c>
      <c r="P536">
        <v>16.324859974149</v>
      </c>
    </row>
    <row r="537" spans="1:17" hidden="1" x14ac:dyDescent="0.3">
      <c r="A537" t="s">
        <v>1199</v>
      </c>
      <c r="B537" t="s">
        <v>1200</v>
      </c>
      <c r="C537" t="str">
        <f>IFERROR(VLOOKUP(Table1[[#This Row],[Ticker]],[1]!Table2[[Symbol]:[Industry]],2,FALSE),"-")</f>
        <v>-</v>
      </c>
      <c r="D537" t="s">
        <v>257</v>
      </c>
      <c r="E537">
        <v>9707.1750257999993</v>
      </c>
      <c r="F537">
        <v>2344.35</v>
      </c>
      <c r="G537">
        <v>71.249277695104198</v>
      </c>
      <c r="H537">
        <v>17.132203702519899</v>
      </c>
      <c r="I537">
        <v>68.648964864867196</v>
      </c>
      <c r="J537">
        <v>8.0622719617432601</v>
      </c>
      <c r="K537">
        <v>2020.0431875726299</v>
      </c>
      <c r="L537">
        <v>1582.2416181291201</v>
      </c>
      <c r="M537">
        <v>65.1059907151391</v>
      </c>
      <c r="N537">
        <v>0.90782812551850101</v>
      </c>
      <c r="O537">
        <v>5.28717981530062</v>
      </c>
      <c r="P537">
        <v>121.41575368341501</v>
      </c>
      <c r="Q537">
        <v>0.181790287766323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Row],[Ticker]],[1]!Table2[[Symbol]:[Industry]],2,FALSE),"-")</f>
        <v>-</v>
      </c>
      <c r="D538" t="s">
        <v>21</v>
      </c>
      <c r="E538">
        <v>9686.7007742999995</v>
      </c>
      <c r="F538">
        <v>1542.75</v>
      </c>
      <c r="G538">
        <v>-23.823820002802801</v>
      </c>
      <c r="H538">
        <v>-9.2451151056317595</v>
      </c>
      <c r="I538">
        <v>-15.9461329904551</v>
      </c>
      <c r="J538">
        <v>-0.56352821605214998</v>
      </c>
      <c r="K538">
        <v>1637.81814555394</v>
      </c>
      <c r="L538">
        <v>1582.16289102264</v>
      </c>
      <c r="M538">
        <v>38.182699336980399</v>
      </c>
      <c r="N538">
        <v>0.67392805977494596</v>
      </c>
      <c r="O538">
        <v>25.908280667638898</v>
      </c>
      <c r="P538">
        <v>11.305508459290699</v>
      </c>
      <c r="Q538">
        <v>-6.2823282467968006E-2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832</v>
      </c>
      <c r="E539">
        <v>9682.2357683699993</v>
      </c>
      <c r="F539">
        <v>211.15</v>
      </c>
      <c r="G539">
        <v>76.836948805836897</v>
      </c>
      <c r="H539">
        <v>-15.159412394861899</v>
      </c>
      <c r="I539">
        <v>22.545358014417701</v>
      </c>
      <c r="J539">
        <v>-5.6467529712912397</v>
      </c>
      <c r="K539">
        <v>230.35872557917401</v>
      </c>
      <c r="L539">
        <v>187.43975465390699</v>
      </c>
      <c r="M539">
        <v>27.426450197546199</v>
      </c>
      <c r="N539">
        <v>1.75108204915378</v>
      </c>
      <c r="O539">
        <v>25.029599810561201</v>
      </c>
      <c r="P539">
        <v>120.75274438055401</v>
      </c>
      <c r="Q539">
        <v>0.139742960352403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311</v>
      </c>
      <c r="E540">
        <v>9606.1542750360004</v>
      </c>
      <c r="F540">
        <v>121.32</v>
      </c>
      <c r="G540">
        <v>1.1895859622813201</v>
      </c>
      <c r="H540">
        <v>-19.688748619541201</v>
      </c>
      <c r="I540">
        <v>-20.724808438847301</v>
      </c>
      <c r="J540">
        <v>-17.507656644822202</v>
      </c>
      <c r="K540">
        <v>142.09500894554901</v>
      </c>
      <c r="L540">
        <v>133.25234361762799</v>
      </c>
      <c r="M540">
        <v>19.413875975812399</v>
      </c>
      <c r="N540">
        <v>1.8612624929966699</v>
      </c>
      <c r="O540">
        <v>30.234091658423999</v>
      </c>
      <c r="P540">
        <v>31.1567567567567</v>
      </c>
      <c r="Q540">
        <v>0.123813629118355</v>
      </c>
    </row>
    <row r="541" spans="1:17" hidden="1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-</v>
      </c>
      <c r="D541" t="s">
        <v>89</v>
      </c>
      <c r="E541">
        <v>9591.9028099999996</v>
      </c>
      <c r="F541">
        <v>140.38999999999999</v>
      </c>
      <c r="G541">
        <v>-22.1499373752144</v>
      </c>
      <c r="H541">
        <v>2.35240744647361</v>
      </c>
      <c r="I541">
        <v>-5.5231951440776896</v>
      </c>
      <c r="J541">
        <v>-0.55211316627596896</v>
      </c>
      <c r="K541">
        <v>138.67245905820701</v>
      </c>
      <c r="L541">
        <v>135.99044134988</v>
      </c>
      <c r="M541">
        <v>19.599037825510401</v>
      </c>
      <c r="N541">
        <v>0.88018292288158995</v>
      </c>
      <c r="O541">
        <v>1.8591067739867499</v>
      </c>
      <c r="P541">
        <v>11.4206349206349</v>
      </c>
      <c r="Q541">
        <v>-1.3388827299693999E-2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Row],[Ticker]],[1]!Table2[[Symbol]:[Industry]],2,FALSE),"-")</f>
        <v>-</v>
      </c>
      <c r="D542" t="s">
        <v>46</v>
      </c>
      <c r="E542">
        <v>9576.2988700799997</v>
      </c>
      <c r="F542">
        <v>557.45000000000005</v>
      </c>
      <c r="G542">
        <v>145.42103050671801</v>
      </c>
      <c r="H542">
        <v>13.4376564289848</v>
      </c>
      <c r="I542">
        <v>57.996648555336897</v>
      </c>
      <c r="J542">
        <v>9.3691825482444404</v>
      </c>
      <c r="K542">
        <v>484.75178894029102</v>
      </c>
      <c r="L542">
        <v>374.06717939069699</v>
      </c>
      <c r="M542">
        <v>68.787977704710002</v>
      </c>
      <c r="N542">
        <v>1.6458904457104999</v>
      </c>
      <c r="O542">
        <v>5.8301192932101502</v>
      </c>
      <c r="P542">
        <v>196.51595744680799</v>
      </c>
      <c r="Q542">
        <v>0.22827101736441899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Row],[Ticker]],[1]!Table2[[Symbol]:[Industry]],2,FALSE),"-")</f>
        <v>-</v>
      </c>
      <c r="D543" t="s">
        <v>78</v>
      </c>
      <c r="E543">
        <v>9547.1608049099996</v>
      </c>
      <c r="F543">
        <v>811.35</v>
      </c>
      <c r="G543">
        <v>3.0914493600878798</v>
      </c>
      <c r="H543">
        <v>-7.47974409362494</v>
      </c>
      <c r="I543">
        <v>-23.169790846449601</v>
      </c>
      <c r="J543">
        <v>-3.5806900306309299</v>
      </c>
      <c r="K543">
        <v>844.31820123160799</v>
      </c>
      <c r="L543">
        <v>821.17699519163898</v>
      </c>
      <c r="M543">
        <v>33.230036056951903</v>
      </c>
      <c r="N543">
        <v>0.73868051392192602</v>
      </c>
      <c r="O543">
        <v>23.239046034387101</v>
      </c>
      <c r="P543">
        <v>29.5465431901644</v>
      </c>
      <c r="Q543">
        <v>-1.6847351888579999E-3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Row],[Ticker]],[1]!Table2[[Symbol]:[Industry]],2,FALSE),"-")</f>
        <v>-</v>
      </c>
      <c r="D544" t="s">
        <v>1177</v>
      </c>
      <c r="E544">
        <v>9540.7107196500001</v>
      </c>
      <c r="F544">
        <v>746.35</v>
      </c>
      <c r="G544">
        <v>128.58653319196199</v>
      </c>
      <c r="H544">
        <v>35.0328345042156</v>
      </c>
      <c r="I544">
        <v>70.767009854666497</v>
      </c>
      <c r="J544">
        <v>18.120640317807499</v>
      </c>
      <c r="K544">
        <v>548.95227637398705</v>
      </c>
      <c r="L544">
        <v>444.75454574134301</v>
      </c>
      <c r="M544">
        <v>84.596860712704796</v>
      </c>
      <c r="N544">
        <v>1.51966990736022</v>
      </c>
      <c r="O544">
        <v>0.62303208950225097</v>
      </c>
      <c r="P544">
        <v>161.510161177295</v>
      </c>
      <c r="Q544">
        <v>0.20229962399794099</v>
      </c>
    </row>
    <row r="545" spans="1:17" x14ac:dyDescent="0.3">
      <c r="A545" t="s">
        <v>1215</v>
      </c>
      <c r="B545" t="s">
        <v>1216</v>
      </c>
      <c r="C545" t="str">
        <f>IFERROR(VLOOKUP(Table1[[#This Row],[Ticker]],[1]!Table2[[Symbol]:[Industry]],2,FALSE),"-")</f>
        <v>-</v>
      </c>
      <c r="D545" t="s">
        <v>557</v>
      </c>
      <c r="E545">
        <v>9437.1095038450003</v>
      </c>
      <c r="F545">
        <v>160.30000000000001</v>
      </c>
      <c r="G545">
        <v>-10.555001158430899</v>
      </c>
      <c r="H545">
        <v>-5.0920035592915998</v>
      </c>
      <c r="I545">
        <v>-20.0017121188136</v>
      </c>
      <c r="J545">
        <v>-2.8927545556933199</v>
      </c>
      <c r="K545">
        <v>166.413539276959</v>
      </c>
      <c r="L545">
        <v>165.170054302518</v>
      </c>
      <c r="M545">
        <v>40.714935171232597</v>
      </c>
      <c r="N545">
        <v>0.74152810352429299</v>
      </c>
      <c r="O545">
        <v>30.566050079322199</v>
      </c>
      <c r="P545">
        <v>22.044352182678299</v>
      </c>
      <c r="Q545">
        <v>-3.2529921891138E-2</v>
      </c>
    </row>
    <row r="546" spans="1:17" hidden="1" x14ac:dyDescent="0.3">
      <c r="A546" t="s">
        <v>1217</v>
      </c>
      <c r="B546" t="s">
        <v>1218</v>
      </c>
      <c r="C546" t="str">
        <f>IFERROR(VLOOKUP(Table1[[#This Row],[Ticker]],[1]!Table2[[Symbol]:[Industry]],2,FALSE),"-")</f>
        <v>-</v>
      </c>
      <c r="D546" t="s">
        <v>21</v>
      </c>
      <c r="E546">
        <v>9397.1310506999998</v>
      </c>
      <c r="F546">
        <v>1701.9</v>
      </c>
      <c r="G546">
        <v>173.44520603230399</v>
      </c>
      <c r="H546">
        <v>4.8609897006327696</v>
      </c>
      <c r="I546">
        <v>53.644403575781197</v>
      </c>
      <c r="J546">
        <v>2.5988806153295001</v>
      </c>
      <c r="K546">
        <v>1493.7646040299701</v>
      </c>
      <c r="L546">
        <v>1163.05966131489</v>
      </c>
      <c r="M546">
        <v>59.514936861102299</v>
      </c>
      <c r="N546">
        <v>1.1715602044625999</v>
      </c>
      <c r="O546">
        <v>6.3194077207826496</v>
      </c>
      <c r="P546">
        <v>251.55959512497401</v>
      </c>
      <c r="Q546">
        <v>0.25492325705159302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Row],[Ticker]],[1]!Table2[[Symbol]:[Industry]],2,FALSE),"-")</f>
        <v>-</v>
      </c>
      <c r="D547" t="s">
        <v>1177</v>
      </c>
      <c r="E547">
        <v>9393.2642335500004</v>
      </c>
      <c r="F547">
        <v>488.45</v>
      </c>
      <c r="G547">
        <v>-0.3779413878101</v>
      </c>
      <c r="H547">
        <v>-6.8756836368997298</v>
      </c>
      <c r="I547">
        <v>27.503814036081199</v>
      </c>
      <c r="J547">
        <v>-6.50767852139459</v>
      </c>
      <c r="K547">
        <v>514.62381618779</v>
      </c>
      <c r="L547">
        <v>444.29302209868501</v>
      </c>
      <c r="M547">
        <v>33.198946763998102</v>
      </c>
      <c r="N547">
        <v>1.04685812407287</v>
      </c>
      <c r="O547">
        <v>19.029583375985201</v>
      </c>
      <c r="P547">
        <v>57.768087855297097</v>
      </c>
      <c r="Q547">
        <v>4.0459590886147E-2</v>
      </c>
    </row>
    <row r="548" spans="1:17" hidden="1" x14ac:dyDescent="0.3">
      <c r="A548" t="s">
        <v>1221</v>
      </c>
      <c r="B548" t="s">
        <v>1222</v>
      </c>
      <c r="C548" t="str">
        <f>IFERROR(VLOOKUP(Table1[[#This Row],[Ticker]],[1]!Table2[[Symbol]:[Industry]],2,FALSE),"-")</f>
        <v>-</v>
      </c>
      <c r="D548" t="s">
        <v>260</v>
      </c>
      <c r="E548">
        <v>9381.5357504999993</v>
      </c>
      <c r="F548">
        <v>4682.55</v>
      </c>
      <c r="G548">
        <v>564.96805904527605</v>
      </c>
      <c r="H548">
        <v>4.2420572358268496</v>
      </c>
      <c r="I548">
        <v>211.83341174238501</v>
      </c>
      <c r="J548">
        <v>-4.9701734459782303</v>
      </c>
      <c r="K548">
        <v>3839.3573889736799</v>
      </c>
      <c r="L548">
        <v>2352.72137584764</v>
      </c>
      <c r="M548">
        <v>60.387197249907203</v>
      </c>
      <c r="N548">
        <v>1.16078339052081</v>
      </c>
      <c r="O548">
        <v>8.3907272746687198</v>
      </c>
      <c r="P548">
        <v>666.93964458275298</v>
      </c>
      <c r="Q548">
        <v>0.165063436503704</v>
      </c>
    </row>
    <row r="549" spans="1:17" hidden="1" x14ac:dyDescent="0.3">
      <c r="A549" t="s">
        <v>1223</v>
      </c>
      <c r="B549" t="s">
        <v>1224</v>
      </c>
      <c r="C549" t="str">
        <f>IFERROR(VLOOKUP(Table1[[#This Row],[Ticker]],[1]!Table2[[Symbol]:[Industry]],2,FALSE),"-")</f>
        <v>-</v>
      </c>
      <c r="D549" t="s">
        <v>260</v>
      </c>
      <c r="E549">
        <v>9350.2591037000002</v>
      </c>
      <c r="F549">
        <v>6074.35</v>
      </c>
      <c r="G549">
        <v>-5.1401219936785596</v>
      </c>
      <c r="H549">
        <v>1.20012431225362</v>
      </c>
      <c r="I549">
        <v>-4.0334309303672002</v>
      </c>
      <c r="J549">
        <v>-2.0708584016628802</v>
      </c>
      <c r="K549">
        <v>6110.9069984170201</v>
      </c>
      <c r="L549">
        <v>5582.0886103766397</v>
      </c>
      <c r="M549">
        <v>34.720450567809998</v>
      </c>
      <c r="N549">
        <v>0.62257421089326104</v>
      </c>
      <c r="O549">
        <v>15.2222048449628</v>
      </c>
      <c r="P549">
        <v>31.479437229437199</v>
      </c>
      <c r="Q549">
        <v>0.12678595340563301</v>
      </c>
    </row>
    <row r="550" spans="1:17" hidden="1" x14ac:dyDescent="0.3">
      <c r="A550" t="s">
        <v>1225</v>
      </c>
      <c r="B550" t="s">
        <v>1226</v>
      </c>
      <c r="C550" t="str">
        <f>IFERROR(VLOOKUP(Table1[[#This Row],[Ticker]],[1]!Table2[[Symbol]:[Industry]],2,FALSE),"-")</f>
        <v>-</v>
      </c>
      <c r="D550" t="s">
        <v>228</v>
      </c>
      <c r="E550">
        <v>9334.7266397700005</v>
      </c>
      <c r="F550">
        <v>11774.85</v>
      </c>
      <c r="G550">
        <v>19.320993035906199</v>
      </c>
      <c r="H550">
        <v>4.22042156996819</v>
      </c>
      <c r="I550">
        <v>30.9662104115056</v>
      </c>
      <c r="J550">
        <v>-0.913600914563653</v>
      </c>
      <c r="K550">
        <v>11446.0772867492</v>
      </c>
      <c r="L550">
        <v>9741.8234775175606</v>
      </c>
      <c r="M550">
        <v>50.358594177015597</v>
      </c>
      <c r="N550">
        <v>1.1438272256294499</v>
      </c>
      <c r="O550">
        <v>10.3878181038399</v>
      </c>
      <c r="P550">
        <v>82.697439875872703</v>
      </c>
      <c r="Q550">
        <v>0.13717201959205699</v>
      </c>
    </row>
    <row r="551" spans="1:17" hidden="1" x14ac:dyDescent="0.3">
      <c r="A551" t="s">
        <v>1227</v>
      </c>
      <c r="B551" t="s">
        <v>1228</v>
      </c>
      <c r="C551" t="str">
        <f>IFERROR(VLOOKUP(Table1[[#This Row],[Ticker]],[1]!Table2[[Symbol]:[Industry]],2,FALSE),"-")</f>
        <v>-</v>
      </c>
      <c r="D551" t="s">
        <v>311</v>
      </c>
      <c r="E551">
        <v>9196.0235307200001</v>
      </c>
      <c r="F551">
        <v>413.3</v>
      </c>
      <c r="G551">
        <v>-22.378213101968001</v>
      </c>
      <c r="H551">
        <v>-9.1123702526383692</v>
      </c>
      <c r="I551">
        <v>-9.6949205185484306</v>
      </c>
      <c r="J551">
        <v>1.6893279503924601</v>
      </c>
      <c r="K551">
        <v>431.34602163306403</v>
      </c>
      <c r="M551">
        <v>47.675209669744604</v>
      </c>
      <c r="N551">
        <v>1.04110368517324</v>
      </c>
      <c r="O551">
        <v>30.232276796515801</v>
      </c>
      <c r="P551">
        <v>13.2328767123287</v>
      </c>
    </row>
    <row r="552" spans="1:17" x14ac:dyDescent="0.3">
      <c r="A552" t="s">
        <v>1229</v>
      </c>
      <c r="B552" t="s">
        <v>1230</v>
      </c>
      <c r="C552" t="str">
        <f>IFERROR(VLOOKUP(Table1[[#This Row],[Ticker]],[1]!Table2[[Symbol]:[Industry]],2,FALSE),"-")</f>
        <v>-</v>
      </c>
      <c r="D552" t="s">
        <v>536</v>
      </c>
      <c r="E552">
        <v>9185.6098548619993</v>
      </c>
      <c r="F552">
        <v>96.11</v>
      </c>
      <c r="G552">
        <v>5.4447128305468899</v>
      </c>
      <c r="H552">
        <v>4.5094277492308503</v>
      </c>
      <c r="I552">
        <v>-14.4121313356745</v>
      </c>
      <c r="J552">
        <v>-3.2115623891360698</v>
      </c>
      <c r="K552">
        <v>93.409880604411001</v>
      </c>
      <c r="L552">
        <v>88.002041787116198</v>
      </c>
      <c r="M552">
        <v>35.569307880862603</v>
      </c>
      <c r="N552">
        <v>0.71320272156834896</v>
      </c>
      <c r="O552">
        <v>19.498491312038201</v>
      </c>
      <c r="P552">
        <v>39.289855072463702</v>
      </c>
      <c r="Q552">
        <v>-1.8341086492358001E-2</v>
      </c>
    </row>
    <row r="553" spans="1:17" x14ac:dyDescent="0.3">
      <c r="A553" t="s">
        <v>1231</v>
      </c>
      <c r="B553" t="s">
        <v>1232</v>
      </c>
      <c r="C553" t="str">
        <f>IFERROR(VLOOKUP(Table1[[#This Row],[Ticker]],[1]!Table2[[Symbol]:[Industry]],2,FALSE),"-")</f>
        <v>-</v>
      </c>
      <c r="D553" t="s">
        <v>377</v>
      </c>
      <c r="E553">
        <v>9096.0465773100004</v>
      </c>
      <c r="F553">
        <v>228.27</v>
      </c>
      <c r="G553">
        <v>25.107849254803501</v>
      </c>
      <c r="H553">
        <v>-8.3152568570660907</v>
      </c>
      <c r="I553">
        <v>-13.7300865229815</v>
      </c>
      <c r="J553">
        <v>1.2110301567661299</v>
      </c>
      <c r="K553">
        <v>236.13076336156499</v>
      </c>
      <c r="L553">
        <v>223.90479033938601</v>
      </c>
      <c r="M553">
        <v>40.9981386357898</v>
      </c>
      <c r="N553">
        <v>0.43763776711242502</v>
      </c>
      <c r="O553">
        <v>41.170543654444302</v>
      </c>
      <c r="P553">
        <v>52.535917139993302</v>
      </c>
      <c r="Q553">
        <v>7.8405865151914E-2</v>
      </c>
    </row>
    <row r="554" spans="1:17" hidden="1" x14ac:dyDescent="0.3">
      <c r="A554" t="s">
        <v>1233</v>
      </c>
      <c r="B554" t="s">
        <v>1234</v>
      </c>
      <c r="C554" t="str">
        <f>IFERROR(VLOOKUP(Table1[[#This Row],[Ticker]],[1]!Table2[[Symbol]:[Industry]],2,FALSE),"-")</f>
        <v>-</v>
      </c>
      <c r="D554" t="s">
        <v>141</v>
      </c>
      <c r="E554">
        <v>9090.3657284000001</v>
      </c>
      <c r="F554">
        <v>721.4</v>
      </c>
      <c r="G554">
        <v>-1.93768107108765</v>
      </c>
      <c r="H554">
        <v>-4.53704738426487</v>
      </c>
      <c r="I554">
        <v>-1.6834225715617299</v>
      </c>
      <c r="J554">
        <v>-3.0810568823961901</v>
      </c>
      <c r="K554">
        <v>693.06785650213601</v>
      </c>
      <c r="L554">
        <v>654.435285114919</v>
      </c>
      <c r="M554">
        <v>64.788754479315003</v>
      </c>
      <c r="N554">
        <v>1.50525923161029</v>
      </c>
      <c r="O554">
        <v>3.9645134460770599</v>
      </c>
      <c r="P554">
        <v>39.266409266409198</v>
      </c>
    </row>
    <row r="555" spans="1:17" x14ac:dyDescent="0.3">
      <c r="A555" t="s">
        <v>1235</v>
      </c>
      <c r="B555" t="s">
        <v>1236</v>
      </c>
      <c r="C555" t="str">
        <f>IFERROR(VLOOKUP(Table1[[#This Row],[Ticker]],[1]!Table2[[Symbol]:[Industry]],2,FALSE),"-")</f>
        <v>-</v>
      </c>
      <c r="D555" t="s">
        <v>302</v>
      </c>
      <c r="E555">
        <v>9070.91119119</v>
      </c>
      <c r="F555">
        <v>735.1</v>
      </c>
      <c r="G555">
        <v>11.027053640375399</v>
      </c>
      <c r="H555">
        <v>-0.47095692792945398</v>
      </c>
      <c r="I555">
        <v>1.14986351871297</v>
      </c>
      <c r="J555">
        <v>0.37220481304051101</v>
      </c>
      <c r="K555">
        <v>702.45786118370097</v>
      </c>
      <c r="L555">
        <v>655.04997395036605</v>
      </c>
      <c r="M555">
        <v>54.012735448363301</v>
      </c>
      <c r="N555">
        <v>1.30811303815237</v>
      </c>
      <c r="O555">
        <v>13.9572847231669</v>
      </c>
      <c r="P555">
        <v>45.853174603174601</v>
      </c>
    </row>
    <row r="556" spans="1:17" hidden="1" x14ac:dyDescent="0.3">
      <c r="A556" t="s">
        <v>1237</v>
      </c>
      <c r="B556" t="s">
        <v>1238</v>
      </c>
      <c r="C556" t="str">
        <f>IFERROR(VLOOKUP(Table1[[#This Row],[Ticker]],[1]!Table2[[Symbol]:[Industry]],2,FALSE),"-")</f>
        <v>-</v>
      </c>
      <c r="D556" t="s">
        <v>116</v>
      </c>
      <c r="E556">
        <v>9069.7592122499991</v>
      </c>
      <c r="F556">
        <v>2850</v>
      </c>
      <c r="G556">
        <v>-8.4569199134474893</v>
      </c>
      <c r="H556">
        <v>2.3436106308074902</v>
      </c>
      <c r="I556">
        <v>-0.70239357462897201</v>
      </c>
      <c r="J556">
        <v>1.42384836290783</v>
      </c>
      <c r="K556">
        <v>2746.6423849452099</v>
      </c>
      <c r="L556">
        <v>2696.0542144190299</v>
      </c>
      <c r="M556">
        <v>57.316470785314202</v>
      </c>
      <c r="N556">
        <v>0.58847379274366196</v>
      </c>
      <c r="O556">
        <v>22.807017543859601</v>
      </c>
      <c r="P556">
        <v>21.328224776500601</v>
      </c>
      <c r="Q556">
        <v>2.871082905442E-2</v>
      </c>
    </row>
    <row r="557" spans="1:17" x14ac:dyDescent="0.3">
      <c r="A557" t="s">
        <v>1239</v>
      </c>
      <c r="B557" t="s">
        <v>1240</v>
      </c>
      <c r="C557" t="str">
        <f>IFERROR(VLOOKUP(Table1[[#This Row],[Ticker]],[1]!Table2[[Symbol]:[Industry]],2,FALSE),"-")</f>
        <v>-</v>
      </c>
      <c r="D557" t="s">
        <v>557</v>
      </c>
      <c r="E557">
        <v>9041.1632877449993</v>
      </c>
      <c r="F557">
        <v>1015.55</v>
      </c>
      <c r="G557">
        <v>-6.2469609546900298</v>
      </c>
      <c r="H557">
        <v>-1.6673677531638</v>
      </c>
      <c r="I557">
        <v>-6.0815963367116996</v>
      </c>
      <c r="J557">
        <v>1.2001756522615099</v>
      </c>
      <c r="K557">
        <v>1012.40289105912</v>
      </c>
      <c r="L557">
        <v>936.45560469351096</v>
      </c>
      <c r="M557">
        <v>44.191834224278502</v>
      </c>
      <c r="N557">
        <v>0.56573245526776095</v>
      </c>
      <c r="O557">
        <v>17.6702279552951</v>
      </c>
      <c r="P557">
        <v>30.760316744994501</v>
      </c>
      <c r="Q557">
        <v>5.5579779878897999E-2</v>
      </c>
    </row>
    <row r="558" spans="1:17" hidden="1" x14ac:dyDescent="0.3">
      <c r="A558" t="s">
        <v>1241</v>
      </c>
      <c r="B558" t="s">
        <v>1242</v>
      </c>
      <c r="C558" t="str">
        <f>IFERROR(VLOOKUP(Table1[[#This Row],[Ticker]],[1]!Table2[[Symbol]:[Industry]],2,FALSE),"-")</f>
        <v>-</v>
      </c>
      <c r="D558" t="s">
        <v>1243</v>
      </c>
      <c r="E558">
        <v>9040.3174889999991</v>
      </c>
      <c r="F558">
        <v>467.65</v>
      </c>
      <c r="G558">
        <v>-35.891816656475001</v>
      </c>
      <c r="H558">
        <v>-5.05365894813146</v>
      </c>
      <c r="I558">
        <v>-12.085630158516601</v>
      </c>
      <c r="J558">
        <v>-4.33441492416401</v>
      </c>
      <c r="K558">
        <v>476.188926887089</v>
      </c>
      <c r="L558">
        <v>475.577107499455</v>
      </c>
      <c r="M558">
        <v>31.948688728730101</v>
      </c>
      <c r="N558">
        <v>0.543800713512824</v>
      </c>
      <c r="O558">
        <v>25.735058270073701</v>
      </c>
      <c r="P558">
        <v>17.7514792899408</v>
      </c>
      <c r="Q558">
        <v>-1.6788770349099001E-2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Row],[Ticker]],[1]!Table2[[Symbol]:[Industry]],2,FALSE),"-")</f>
        <v>-</v>
      </c>
      <c r="D559" t="s">
        <v>21</v>
      </c>
      <c r="E559">
        <v>9012.5728479520003</v>
      </c>
      <c r="F559">
        <v>32.54</v>
      </c>
      <c r="G559">
        <v>106.284231556186</v>
      </c>
      <c r="H559">
        <v>10.9974481493332</v>
      </c>
      <c r="I559">
        <v>-12.664621314144</v>
      </c>
      <c r="J559">
        <v>4.5981634609978803</v>
      </c>
      <c r="K559">
        <v>31.172580505085499</v>
      </c>
      <c r="L559">
        <v>29.0248249876358</v>
      </c>
      <c r="M559">
        <v>59.748957675144901</v>
      </c>
      <c r="N559">
        <v>1.8741424606446</v>
      </c>
      <c r="O559">
        <v>30.6084818684695</v>
      </c>
      <c r="P559">
        <v>137.51824817518201</v>
      </c>
      <c r="Q559">
        <v>4.1559396451736001E-2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Row],[Ticker]],[1]!Table2[[Symbol]:[Industry]],2,FALSE),"-")</f>
        <v>-</v>
      </c>
      <c r="D560" t="s">
        <v>293</v>
      </c>
      <c r="E560">
        <v>8990.0839393799997</v>
      </c>
      <c r="F560">
        <v>762.9</v>
      </c>
      <c r="G560">
        <v>8.6659482161658392</v>
      </c>
      <c r="H560">
        <v>-0.37906019991308698</v>
      </c>
      <c r="I560">
        <v>-13.9979177072374</v>
      </c>
      <c r="J560">
        <v>1.3242268400861801</v>
      </c>
      <c r="K560">
        <v>775.86640938098901</v>
      </c>
      <c r="L560">
        <v>711.16851850208002</v>
      </c>
      <c r="M560">
        <v>37.771110090990497</v>
      </c>
      <c r="N560">
        <v>0.81065824968267697</v>
      </c>
      <c r="O560">
        <v>20.815310001310799</v>
      </c>
      <c r="P560">
        <v>44.474955023198497</v>
      </c>
      <c r="Q560">
        <v>9.8407495866373998E-2</v>
      </c>
    </row>
    <row r="561" spans="1:17" hidden="1" x14ac:dyDescent="0.3">
      <c r="A561" t="s">
        <v>1248</v>
      </c>
      <c r="B561" t="s">
        <v>1249</v>
      </c>
      <c r="C561" t="str">
        <f>IFERROR(VLOOKUP(Table1[[#This Row],[Ticker]],[1]!Table2[[Symbol]:[Industry]],2,FALSE),"-")</f>
        <v>-</v>
      </c>
      <c r="D561" t="s">
        <v>141</v>
      </c>
      <c r="E561">
        <v>8983.4</v>
      </c>
      <c r="F561">
        <v>4492</v>
      </c>
      <c r="G561">
        <v>-27.026126090347798</v>
      </c>
      <c r="H561">
        <v>-2.0840710540794798</v>
      </c>
      <c r="I561">
        <v>-25.463070138336199</v>
      </c>
      <c r="J561">
        <v>-5.3252843991588303</v>
      </c>
      <c r="K561">
        <v>4673.9399541402599</v>
      </c>
      <c r="L561">
        <v>4804.8917530686604</v>
      </c>
      <c r="M561">
        <v>35.241739193361703</v>
      </c>
      <c r="N561">
        <v>0.60423559014025396</v>
      </c>
      <c r="O561">
        <v>55.253784505787998</v>
      </c>
      <c r="P561">
        <v>15.7135497166409</v>
      </c>
      <c r="Q561">
        <v>5.2975673666259E-2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Row],[Ticker]],[1]!Table2[[Symbol]:[Industry]],2,FALSE),"-")</f>
        <v>-</v>
      </c>
      <c r="D562" t="s">
        <v>141</v>
      </c>
      <c r="E562">
        <v>8967.3651825600009</v>
      </c>
      <c r="F562">
        <v>578.4</v>
      </c>
      <c r="G562">
        <v>-12.831777695651899</v>
      </c>
      <c r="H562">
        <v>-6.6569899133214303</v>
      </c>
      <c r="I562">
        <v>-14.2999993139361</v>
      </c>
      <c r="J562">
        <v>-5.6842583425506801</v>
      </c>
      <c r="K562">
        <v>598.54750180392205</v>
      </c>
      <c r="L562">
        <v>574.23826057565202</v>
      </c>
      <c r="M562">
        <v>44.638586389734002</v>
      </c>
      <c r="N562">
        <v>0.71140263704284101</v>
      </c>
      <c r="O562">
        <v>17.358229598893502</v>
      </c>
      <c r="P562">
        <v>21.768421052631499</v>
      </c>
      <c r="Q562">
        <v>8.9113152125276998E-2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Row],[Ticker]],[1]!Table2[[Symbol]:[Industry]],2,FALSE),"-")</f>
        <v>-</v>
      </c>
      <c r="D563" t="s">
        <v>46</v>
      </c>
      <c r="E563">
        <v>8967.2897193999997</v>
      </c>
      <c r="F563">
        <v>1338.65</v>
      </c>
      <c r="G563">
        <v>57.508538743321097</v>
      </c>
      <c r="H563">
        <v>-10.500123594596101</v>
      </c>
      <c r="I563">
        <v>38.276421378063702</v>
      </c>
      <c r="J563">
        <v>1.03216793527081</v>
      </c>
      <c r="K563">
        <v>1309.65051654119</v>
      </c>
      <c r="L563">
        <v>1081.25570790502</v>
      </c>
      <c r="M563">
        <v>48.1316153231028</v>
      </c>
      <c r="N563">
        <v>0.45256039318354002</v>
      </c>
      <c r="O563">
        <v>15.2242931311395</v>
      </c>
      <c r="P563">
        <v>105.946153846153</v>
      </c>
      <c r="Q563">
        <v>0.14365458067296299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Row],[Ticker]],[1]!Table2[[Symbol]:[Industry]],2,FALSE),"-")</f>
        <v>-</v>
      </c>
      <c r="D564" t="s">
        <v>260</v>
      </c>
      <c r="E564">
        <v>8949.5139262320008</v>
      </c>
      <c r="F564">
        <v>78.209999999999994</v>
      </c>
      <c r="G564">
        <v>44.958999572933102</v>
      </c>
      <c r="H564">
        <v>-5.7919684085311802</v>
      </c>
      <c r="I564">
        <v>52.366100652061697</v>
      </c>
      <c r="J564">
        <v>-5.5111295699518799</v>
      </c>
      <c r="K564">
        <v>76.627471392817299</v>
      </c>
      <c r="L564">
        <v>59.746343035931602</v>
      </c>
      <c r="M564">
        <v>35.667389830914303</v>
      </c>
      <c r="N564">
        <v>0.79019309237718605</v>
      </c>
      <c r="O564">
        <v>19.4220687891574</v>
      </c>
      <c r="P564">
        <v>110.095300887077</v>
      </c>
      <c r="Q564">
        <v>0.23588900042022801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Row],[Ticker]],[1]!Table2[[Symbol]:[Industry]],2,FALSE),"-")</f>
        <v>-</v>
      </c>
      <c r="D565" t="s">
        <v>203</v>
      </c>
      <c r="E565">
        <v>8944.7690715640001</v>
      </c>
      <c r="F565">
        <v>226.06</v>
      </c>
      <c r="G565">
        <v>10.0886181914333</v>
      </c>
      <c r="H565">
        <v>19.993907159732402</v>
      </c>
      <c r="I565">
        <v>-0.86134063347592604</v>
      </c>
      <c r="J565">
        <v>9.9147810109600396</v>
      </c>
      <c r="K565">
        <v>197.845497464532</v>
      </c>
      <c r="L565">
        <v>195.71688909260601</v>
      </c>
      <c r="M565">
        <v>65.639363661646001</v>
      </c>
      <c r="N565">
        <v>1.91654019924051</v>
      </c>
      <c r="O565">
        <v>36.247014067061798</v>
      </c>
      <c r="P565">
        <v>56.497057805468998</v>
      </c>
      <c r="Q565">
        <v>0.11623015938261599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Row],[Ticker]],[1]!Table2[[Symbol]:[Industry]],2,FALSE),"-")</f>
        <v>-</v>
      </c>
      <c r="D566" t="s">
        <v>293</v>
      </c>
      <c r="E566">
        <v>8928.3254728049997</v>
      </c>
      <c r="F566">
        <v>548.54999999999995</v>
      </c>
      <c r="G566">
        <v>26.677820537470001</v>
      </c>
      <c r="H566">
        <v>2.9256625689258899</v>
      </c>
      <c r="I566">
        <v>37.325094637846298</v>
      </c>
      <c r="J566">
        <v>-1.3678981017487599</v>
      </c>
      <c r="K566">
        <v>512.19217672455795</v>
      </c>
      <c r="L566">
        <v>433.96928576732302</v>
      </c>
      <c r="M566">
        <v>52.416111436434903</v>
      </c>
      <c r="N566">
        <v>0.591219195596833</v>
      </c>
      <c r="O566">
        <v>8.3948591741864895</v>
      </c>
      <c r="P566">
        <v>60.723703486668597</v>
      </c>
      <c r="Q566">
        <v>0.124216530390928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Row],[Ticker]],[1]!Table2[[Symbol]:[Industry]],2,FALSE),"-")</f>
        <v>-</v>
      </c>
      <c r="D567" t="s">
        <v>465</v>
      </c>
      <c r="E567">
        <v>8904.2194208849996</v>
      </c>
      <c r="F567">
        <v>291.64999999999998</v>
      </c>
      <c r="G567">
        <v>-26.7034979330484</v>
      </c>
      <c r="H567">
        <v>0.65022811858745999</v>
      </c>
      <c r="I567">
        <v>3.6771674516629602</v>
      </c>
      <c r="J567">
        <v>-3.9261426693337298</v>
      </c>
      <c r="K567">
        <v>290.67280382406199</v>
      </c>
      <c r="L567">
        <v>281.25208709165503</v>
      </c>
      <c r="M567">
        <v>37.558853601415102</v>
      </c>
      <c r="N567">
        <v>0.45380446069800801</v>
      </c>
      <c r="O567">
        <v>10.920624035659101</v>
      </c>
      <c r="P567">
        <v>36.924882629107898</v>
      </c>
      <c r="Q567">
        <v>-6.8964176657417997E-2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Row],[Ticker]],[1]!Table2[[Symbol]:[Industry]],2,FALSE),"-")</f>
        <v>-</v>
      </c>
      <c r="D568" t="s">
        <v>54</v>
      </c>
      <c r="E568">
        <v>8895.1511702339994</v>
      </c>
      <c r="F568">
        <v>196.29</v>
      </c>
      <c r="G568">
        <v>46.942571122613103</v>
      </c>
      <c r="H568">
        <v>1.59614202285402</v>
      </c>
      <c r="I568">
        <v>21.306735247762798</v>
      </c>
      <c r="J568">
        <v>-3.7257317556741301</v>
      </c>
      <c r="K568">
        <v>183.31200898882599</v>
      </c>
      <c r="L568">
        <v>156.95427829775099</v>
      </c>
      <c r="M568">
        <v>49.703091164180897</v>
      </c>
      <c r="N568">
        <v>0.80492354241148201</v>
      </c>
      <c r="O568">
        <v>10.285801620051901</v>
      </c>
      <c r="P568">
        <v>101.426372498717</v>
      </c>
      <c r="Q568">
        <v>0.11504300559306201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Row],[Ticker]],[1]!Table2[[Symbol]:[Industry]],2,FALSE),"-")</f>
        <v>-</v>
      </c>
      <c r="D569" t="s">
        <v>46</v>
      </c>
      <c r="E569">
        <v>8838.3344285999992</v>
      </c>
      <c r="F569">
        <v>5591</v>
      </c>
      <c r="G569">
        <v>19.067282412055501</v>
      </c>
      <c r="H569">
        <v>1.51106546818496</v>
      </c>
      <c r="I569">
        <v>-5.5338006955490204</v>
      </c>
      <c r="J569">
        <v>-7.32396896410628</v>
      </c>
      <c r="K569">
        <v>5536.3511023875099</v>
      </c>
      <c r="L569">
        <v>4865.7162295935696</v>
      </c>
      <c r="M569">
        <v>36.378834673151097</v>
      </c>
      <c r="N569">
        <v>0.93133069368270904</v>
      </c>
      <c r="O569">
        <v>16.276158111250201</v>
      </c>
      <c r="P569">
        <v>66.154029034606694</v>
      </c>
      <c r="Q569">
        <v>0.208870353112726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Row],[Ticker]],[1]!Table2[[Symbol]:[Industry]],2,FALSE),"-")</f>
        <v>-</v>
      </c>
      <c r="D570" t="s">
        <v>1268</v>
      </c>
      <c r="E570">
        <v>8826.1710271249995</v>
      </c>
      <c r="F570">
        <v>433.75</v>
      </c>
      <c r="G570">
        <v>72.516331443784594</v>
      </c>
      <c r="H570">
        <v>-17.349327879691099</v>
      </c>
      <c r="I570">
        <v>37.530545865840502</v>
      </c>
      <c r="J570">
        <v>-4.9925524592374799</v>
      </c>
      <c r="K570">
        <v>479.31566304906198</v>
      </c>
      <c r="L570">
        <v>386.23466506910802</v>
      </c>
      <c r="M570">
        <v>22.842278066430001</v>
      </c>
      <c r="N570">
        <v>0.499020344990872</v>
      </c>
      <c r="O570">
        <v>35.561959654178601</v>
      </c>
      <c r="P570">
        <v>115.474416294088</v>
      </c>
      <c r="Q570">
        <v>9.6179249928541002E-2</v>
      </c>
    </row>
    <row r="571" spans="1:17" hidden="1" x14ac:dyDescent="0.3">
      <c r="A571" t="s">
        <v>1269</v>
      </c>
      <c r="B571" t="s">
        <v>1270</v>
      </c>
      <c r="C571" t="str">
        <f>IFERROR(VLOOKUP(Table1[[#This Row],[Ticker]],[1]!Table2[[Symbol]:[Industry]],2,FALSE),"-")</f>
        <v>-</v>
      </c>
      <c r="D571" t="s">
        <v>293</v>
      </c>
      <c r="E571">
        <v>8818.8999722999997</v>
      </c>
      <c r="F571">
        <v>524.70000000000005</v>
      </c>
      <c r="G571">
        <v>127.733205946626</v>
      </c>
      <c r="H571">
        <v>36.312222084416199</v>
      </c>
      <c r="I571">
        <v>81.7714359614356</v>
      </c>
      <c r="J571">
        <v>2.2141995987731602</v>
      </c>
      <c r="K571">
        <v>406.42721332824698</v>
      </c>
      <c r="L571">
        <v>296.56524738318302</v>
      </c>
      <c r="M571">
        <v>59.552493941646503</v>
      </c>
      <c r="N571">
        <v>0.52356372672245499</v>
      </c>
      <c r="O571">
        <v>11.3016962073565</v>
      </c>
      <c r="P571">
        <v>197.02802151146301</v>
      </c>
      <c r="Q571">
        <v>8.1265390171348997E-2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Row],[Ticker]],[1]!Table2[[Symbol]:[Industry]],2,FALSE),"-")</f>
        <v>-</v>
      </c>
      <c r="D572" t="s">
        <v>24</v>
      </c>
      <c r="E572">
        <v>8804.4695132939996</v>
      </c>
      <c r="F572">
        <v>77.459999999999994</v>
      </c>
      <c r="G572">
        <v>-34.984830415322797</v>
      </c>
      <c r="H572">
        <v>-13.4878903808409</v>
      </c>
      <c r="I572">
        <v>-36.468707607525197</v>
      </c>
      <c r="J572">
        <v>-2.4613603485259201</v>
      </c>
      <c r="K572">
        <v>89.256781385299405</v>
      </c>
      <c r="L572">
        <v>93.311340369785299</v>
      </c>
      <c r="M572">
        <v>13.0268585702075</v>
      </c>
      <c r="N572">
        <v>1.7520143729434401</v>
      </c>
      <c r="O572">
        <v>50.400206558223601</v>
      </c>
      <c r="P572">
        <v>0.59740259740259605</v>
      </c>
      <c r="Q572">
        <v>1.1855997303692E-2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Row],[Ticker]],[1]!Table2[[Symbol]:[Industry]],2,FALSE),"-")</f>
        <v>-</v>
      </c>
      <c r="D573" t="s">
        <v>349</v>
      </c>
      <c r="E573">
        <v>8802.6669257979993</v>
      </c>
      <c r="F573">
        <v>228.79</v>
      </c>
      <c r="G573">
        <v>62.9098751192385</v>
      </c>
      <c r="H573">
        <v>-4.3079667318510202</v>
      </c>
      <c r="I573">
        <v>-6.39289632959599</v>
      </c>
      <c r="J573">
        <v>4.5981634609978803</v>
      </c>
      <c r="K573">
        <v>221.354143331573</v>
      </c>
      <c r="L573">
        <v>200.74142296272601</v>
      </c>
      <c r="M573">
        <v>65.584325607597194</v>
      </c>
      <c r="N573">
        <v>1.57412481877737</v>
      </c>
      <c r="O573">
        <v>14.5154945583286</v>
      </c>
      <c r="P573">
        <v>95.547008547008502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Row],[Ticker]],[1]!Table2[[Symbol]:[Industry]],2,FALSE),"-")</f>
        <v>-</v>
      </c>
      <c r="D574" t="s">
        <v>311</v>
      </c>
      <c r="E574">
        <v>8787.8943560000007</v>
      </c>
      <c r="F574">
        <v>436</v>
      </c>
      <c r="G574">
        <v>2.52330066503561</v>
      </c>
      <c r="H574">
        <v>-3.9676467452860602</v>
      </c>
      <c r="I574">
        <v>-1.6641869529267601</v>
      </c>
      <c r="J574">
        <v>-1.7494256032483</v>
      </c>
      <c r="K574">
        <v>438.582542368921</v>
      </c>
      <c r="L574">
        <v>409.24516933253199</v>
      </c>
      <c r="M574">
        <v>48.0280445167867</v>
      </c>
      <c r="N574">
        <v>0.79388259268461203</v>
      </c>
      <c r="O574">
        <v>15.825688073394501</v>
      </c>
      <c r="P574">
        <v>31.543219188414501</v>
      </c>
      <c r="Q574">
        <v>8.3381710749820995E-2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Row],[Ticker]],[1]!Table2[[Symbol]:[Industry]],2,FALSE),"-")</f>
        <v>-</v>
      </c>
      <c r="D575" t="s">
        <v>119</v>
      </c>
      <c r="E575">
        <v>8749.5764970939999</v>
      </c>
      <c r="F575">
        <v>81.58</v>
      </c>
      <c r="G575">
        <v>-36.835630109232</v>
      </c>
      <c r="H575">
        <v>-0.25703416370180998</v>
      </c>
      <c r="I575">
        <v>-17.7182507150121</v>
      </c>
      <c r="J575">
        <v>-0.90279456230029698</v>
      </c>
      <c r="K575">
        <v>82.681613116403696</v>
      </c>
      <c r="L575">
        <v>84.873794234142196</v>
      </c>
      <c r="M575">
        <v>48.539393822092897</v>
      </c>
      <c r="N575">
        <v>1.00657624669043</v>
      </c>
      <c r="O575">
        <v>20.127482226035799</v>
      </c>
      <c r="P575">
        <v>12.6795580110497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Row],[Ticker]],[1]!Table2[[Symbol]:[Industry]],2,FALSE),"-")</f>
        <v>-</v>
      </c>
      <c r="D576" t="s">
        <v>221</v>
      </c>
      <c r="E576">
        <v>8740.7376432000001</v>
      </c>
      <c r="F576">
        <v>654.6</v>
      </c>
      <c r="G576">
        <v>-16.5254352419777</v>
      </c>
      <c r="H576">
        <v>9.2415547309189403</v>
      </c>
      <c r="I576">
        <v>-10.806101261292801</v>
      </c>
      <c r="J576">
        <v>3.2283357578368599</v>
      </c>
      <c r="K576">
        <v>613.91466187934202</v>
      </c>
      <c r="L576">
        <v>607.17175045404201</v>
      </c>
      <c r="M576">
        <v>61.231833565991202</v>
      </c>
      <c r="N576">
        <v>2.1802365520690699</v>
      </c>
      <c r="O576">
        <v>5.7134127711579499</v>
      </c>
      <c r="P576">
        <v>18.672951414068098</v>
      </c>
      <c r="Q576">
        <v>5.1047114918425E-2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Row],[Ticker]],[1]!Table2[[Symbol]:[Industry]],2,FALSE),"-")</f>
        <v>-</v>
      </c>
      <c r="D577" t="s">
        <v>95</v>
      </c>
      <c r="E577">
        <v>8723.4554886549995</v>
      </c>
      <c r="F577">
        <v>295.45</v>
      </c>
      <c r="G577">
        <v>-68.505346916455395</v>
      </c>
      <c r="H577">
        <v>-5.5292106434283896</v>
      </c>
      <c r="I577">
        <v>-26.3963044851244</v>
      </c>
      <c r="J577">
        <v>-2.3355214223514298</v>
      </c>
      <c r="K577">
        <v>299.97385945764103</v>
      </c>
      <c r="L577">
        <v>347.10260422002102</v>
      </c>
      <c r="M577">
        <v>38.702263479814498</v>
      </c>
      <c r="N577">
        <v>0.377675690624934</v>
      </c>
      <c r="O577">
        <v>89.541377559654705</v>
      </c>
      <c r="P577">
        <v>13.199233716475</v>
      </c>
      <c r="Q577">
        <v>-9.8560563996255998E-2</v>
      </c>
    </row>
    <row r="578" spans="1:17" x14ac:dyDescent="0.3">
      <c r="A578" t="s">
        <v>1283</v>
      </c>
      <c r="B578" t="s">
        <v>1284</v>
      </c>
      <c r="C578" t="str">
        <f>IFERROR(VLOOKUP(Table1[[#This Row],[Ticker]],[1]!Table2[[Symbol]:[Industry]],2,FALSE),"-")</f>
        <v>-</v>
      </c>
      <c r="D578" t="s">
        <v>21</v>
      </c>
      <c r="E578">
        <v>8717.1485475000009</v>
      </c>
      <c r="F578">
        <v>2825</v>
      </c>
      <c r="G578">
        <v>6.9734259711919497</v>
      </c>
      <c r="H578">
        <v>-5.8887896114568603</v>
      </c>
      <c r="I578">
        <v>-13.282759007858299</v>
      </c>
      <c r="J578">
        <v>-2.1805632470766398</v>
      </c>
      <c r="K578">
        <v>2749.7503320702199</v>
      </c>
      <c r="L578">
        <v>2605.7782684420599</v>
      </c>
      <c r="M578">
        <v>52.571834326208801</v>
      </c>
      <c r="N578">
        <v>0.68134677167653701</v>
      </c>
      <c r="O578">
        <v>11.3274336283185</v>
      </c>
      <c r="P578">
        <v>38.854755468173998</v>
      </c>
      <c r="Q578">
        <v>-1.5108424511152E-2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Row],[Ticker]],[1]!Table2[[Symbol]:[Industry]],2,FALSE),"-")</f>
        <v>-</v>
      </c>
      <c r="D579" t="s">
        <v>1268</v>
      </c>
      <c r="E579">
        <v>8695.6049477699999</v>
      </c>
      <c r="F579">
        <v>536.65</v>
      </c>
      <c r="G579">
        <v>132.83241121143001</v>
      </c>
      <c r="H579">
        <v>-2.7963771115515299</v>
      </c>
      <c r="I579">
        <v>-2.07559691695347</v>
      </c>
      <c r="J579">
        <v>-5.5082697436126402</v>
      </c>
      <c r="K579">
        <v>547.33518822099097</v>
      </c>
      <c r="L579">
        <v>454.94082375445402</v>
      </c>
      <c r="M579">
        <v>36.697003632002598</v>
      </c>
      <c r="N579">
        <v>0.94351964158997204</v>
      </c>
      <c r="O579">
        <v>18.289387869188399</v>
      </c>
      <c r="P579">
        <v>163.06372549019599</v>
      </c>
    </row>
    <row r="580" spans="1:17" hidden="1" x14ac:dyDescent="0.3">
      <c r="A580" t="s">
        <v>1287</v>
      </c>
      <c r="B580" t="s">
        <v>1288</v>
      </c>
      <c r="C580" t="str">
        <f>IFERROR(VLOOKUP(Table1[[#This Row],[Ticker]],[1]!Table2[[Symbol]:[Industry]],2,FALSE),"-")</f>
        <v>-</v>
      </c>
      <c r="D580" t="s">
        <v>267</v>
      </c>
      <c r="E580">
        <v>8694.7900438350007</v>
      </c>
      <c r="F580">
        <v>310.85000000000002</v>
      </c>
      <c r="G580">
        <v>-27.5348704466142</v>
      </c>
      <c r="H580">
        <v>-12.5891940645609</v>
      </c>
      <c r="I580">
        <v>-14.8515778631945</v>
      </c>
      <c r="J580">
        <v>-1.9084021710352701</v>
      </c>
      <c r="M580">
        <v>58.5175474918248</v>
      </c>
      <c r="O580">
        <v>11.74199774811</v>
      </c>
      <c r="P580">
        <v>10.2109555043432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Row],[Ticker]],[1]!Table2[[Symbol]:[Industry]],2,FALSE),"-")</f>
        <v>-</v>
      </c>
      <c r="D581" t="s">
        <v>78</v>
      </c>
      <c r="E581">
        <v>8656.3319908890007</v>
      </c>
      <c r="F581">
        <v>214.17</v>
      </c>
      <c r="G581">
        <v>6.6828080686421201</v>
      </c>
      <c r="H581">
        <v>-5.0919087446751101</v>
      </c>
      <c r="I581">
        <v>-9.8405228180606095</v>
      </c>
      <c r="J581">
        <v>-1.7513603485259199</v>
      </c>
      <c r="K581">
        <v>210.271690245092</v>
      </c>
      <c r="L581">
        <v>198.13360856633801</v>
      </c>
      <c r="M581">
        <v>67.478786293831902</v>
      </c>
      <c r="N581">
        <v>0.76072213776228403</v>
      </c>
      <c r="O581">
        <v>19.5312135219685</v>
      </c>
      <c r="P581">
        <v>45.6938775510203</v>
      </c>
      <c r="Q581">
        <v>4.5994691121186003E-2</v>
      </c>
    </row>
    <row r="582" spans="1:17" hidden="1" x14ac:dyDescent="0.3">
      <c r="A582" t="s">
        <v>1291</v>
      </c>
      <c r="B582" t="s">
        <v>1292</v>
      </c>
      <c r="C582" t="str">
        <f>IFERROR(VLOOKUP(Table1[[#This Row],[Ticker]],[1]!Table2[[Symbol]:[Industry]],2,FALSE),"-")</f>
        <v>-</v>
      </c>
      <c r="D582" t="s">
        <v>717</v>
      </c>
      <c r="E582">
        <v>8642.3479203879997</v>
      </c>
      <c r="F582">
        <v>519.69000000000005</v>
      </c>
      <c r="G582">
        <v>-9.8022882882450908</v>
      </c>
      <c r="H582">
        <v>-2.9124006353870802</v>
      </c>
      <c r="I582">
        <v>0.87270761940916497</v>
      </c>
      <c r="J582">
        <v>-1.8466770471823399</v>
      </c>
      <c r="K582">
        <v>521.74366251059701</v>
      </c>
      <c r="L582">
        <v>493.53011408442597</v>
      </c>
      <c r="M582">
        <v>73.886051750125603</v>
      </c>
      <c r="N582">
        <v>0.77751411689477501</v>
      </c>
      <c r="O582">
        <v>6.2941368892993799</v>
      </c>
      <c r="P582">
        <v>21.103162211917098</v>
      </c>
      <c r="Q582">
        <v>-1.0545973830429E-2</v>
      </c>
    </row>
    <row r="583" spans="1:17" hidden="1" x14ac:dyDescent="0.3">
      <c r="A583" t="s">
        <v>1293</v>
      </c>
      <c r="B583" t="s">
        <v>1294</v>
      </c>
      <c r="C583" t="str">
        <f>IFERROR(VLOOKUP(Table1[[#This Row],[Ticker]],[1]!Table2[[Symbol]:[Industry]],2,FALSE),"-")</f>
        <v>-</v>
      </c>
      <c r="D583" t="s">
        <v>54</v>
      </c>
      <c r="E583">
        <v>8625.7028624800005</v>
      </c>
      <c r="F583">
        <v>5196.3999999999996</v>
      </c>
      <c r="G583">
        <v>-26.899593279855399</v>
      </c>
      <c r="H583">
        <v>2.0485560954588999</v>
      </c>
      <c r="I583">
        <v>-19.181871652586999</v>
      </c>
      <c r="J583">
        <v>-2.5374097044042898</v>
      </c>
      <c r="K583">
        <v>5106.6567820239097</v>
      </c>
      <c r="L583">
        <v>5006.7807212440302</v>
      </c>
      <c r="M583">
        <v>49.5376213295078</v>
      </c>
      <c r="N583">
        <v>0.98581798533873</v>
      </c>
      <c r="O583">
        <v>8.5915249018551503</v>
      </c>
      <c r="P583">
        <v>12.0747107224121</v>
      </c>
      <c r="Q583">
        <v>-6.5837582202652997E-2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Row],[Ticker]],[1]!Table2[[Symbol]:[Industry]],2,FALSE),"-")</f>
        <v>-</v>
      </c>
      <c r="D584" t="s">
        <v>288</v>
      </c>
      <c r="E584">
        <v>8593.0828433200004</v>
      </c>
      <c r="F584">
        <v>1310.5999999999999</v>
      </c>
      <c r="G584">
        <v>-1.8794711873032399</v>
      </c>
      <c r="H584">
        <v>0.915313101409301</v>
      </c>
      <c r="I584">
        <v>-3.5853491960889898</v>
      </c>
      <c r="J584">
        <v>-2.2433214458198099</v>
      </c>
      <c r="K584">
        <v>1287.48492755336</v>
      </c>
      <c r="L584">
        <v>1195.32083792289</v>
      </c>
      <c r="M584">
        <v>47.443887427603599</v>
      </c>
      <c r="N584">
        <v>0.94688528914038905</v>
      </c>
      <c r="O584">
        <v>26.1979246146803</v>
      </c>
      <c r="P584">
        <v>34.15907462381</v>
      </c>
    </row>
    <row r="585" spans="1:17" x14ac:dyDescent="0.3">
      <c r="A585" t="s">
        <v>1297</v>
      </c>
      <c r="B585" t="s">
        <v>1298</v>
      </c>
      <c r="C585" t="str">
        <f>IFERROR(VLOOKUP(Table1[[#This Row],[Ticker]],[1]!Table2[[Symbol]:[Industry]],2,FALSE),"-")</f>
        <v>-</v>
      </c>
      <c r="D585" t="s">
        <v>141</v>
      </c>
      <c r="E585">
        <v>8584.1041533999996</v>
      </c>
      <c r="F585">
        <v>586</v>
      </c>
      <c r="G585">
        <v>36.182050179707197</v>
      </c>
      <c r="H585">
        <v>2.15952552821091</v>
      </c>
      <c r="I585">
        <v>15.1323712287542</v>
      </c>
      <c r="J585">
        <v>2.7591750449343699</v>
      </c>
      <c r="K585">
        <v>557.11788472449996</v>
      </c>
      <c r="L585">
        <v>484.27576714528999</v>
      </c>
      <c r="M585">
        <v>55.928644386241501</v>
      </c>
      <c r="N585">
        <v>0.374499300390775</v>
      </c>
      <c r="O585">
        <v>19.283276450511899</v>
      </c>
      <c r="P585">
        <v>66.832740213523095</v>
      </c>
      <c r="Q585">
        <v>3.9380644437527E-2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Row],[Ticker]],[1]!Table2[[Symbol]:[Industry]],2,FALSE),"-")</f>
        <v>-</v>
      </c>
      <c r="D586" t="s">
        <v>124</v>
      </c>
      <c r="E586">
        <v>8582.3517187100006</v>
      </c>
      <c r="F586">
        <v>1459.15</v>
      </c>
      <c r="G586">
        <v>7.0980719190890698</v>
      </c>
      <c r="H586">
        <v>0.52021139840033204</v>
      </c>
      <c r="I586">
        <v>32.230831354469302</v>
      </c>
      <c r="J586">
        <v>5.1267472414143</v>
      </c>
      <c r="K586">
        <v>1372.7570214252601</v>
      </c>
      <c r="L586">
        <v>1206.5263940781499</v>
      </c>
      <c r="M586">
        <v>67.605174400177901</v>
      </c>
      <c r="N586">
        <v>0.85826880253541105</v>
      </c>
      <c r="O586">
        <v>7.3193297467703804</v>
      </c>
      <c r="P586">
        <v>58.9488017429194</v>
      </c>
      <c r="Q586">
        <v>0.137942982397189</v>
      </c>
    </row>
    <row r="587" spans="1:17" x14ac:dyDescent="0.3">
      <c r="A587" t="s">
        <v>1301</v>
      </c>
      <c r="B587" t="s">
        <v>1302</v>
      </c>
      <c r="C587" t="str">
        <f>IFERROR(VLOOKUP(Table1[[#This Row],[Ticker]],[1]!Table2[[Symbol]:[Industry]],2,FALSE),"-")</f>
        <v>-</v>
      </c>
      <c r="D587" t="s">
        <v>985</v>
      </c>
      <c r="E587">
        <v>8546.8711605600001</v>
      </c>
      <c r="F587">
        <v>390.45</v>
      </c>
      <c r="G587">
        <v>10.373511804523901</v>
      </c>
      <c r="H587">
        <v>-8.9382188326913496</v>
      </c>
      <c r="I587">
        <v>4.4074675585365801</v>
      </c>
      <c r="J587">
        <v>-2.3823205358795501</v>
      </c>
      <c r="K587">
        <v>387.57993601253702</v>
      </c>
      <c r="L587">
        <v>356.87536308061499</v>
      </c>
      <c r="M587">
        <v>47.898954346719599</v>
      </c>
      <c r="N587">
        <v>0.566409008132571</v>
      </c>
      <c r="O587">
        <v>11.3714944295044</v>
      </c>
      <c r="P587">
        <v>45.962616822429901</v>
      </c>
      <c r="Q587">
        <v>7.6669481894471994E-2</v>
      </c>
    </row>
    <row r="588" spans="1:17" x14ac:dyDescent="0.3">
      <c r="A588" t="s">
        <v>1303</v>
      </c>
      <c r="B588" t="s">
        <v>1304</v>
      </c>
      <c r="C588" t="str">
        <f>IFERROR(VLOOKUP(Table1[[#This Row],[Ticker]],[1]!Table2[[Symbol]:[Industry]],2,FALSE),"-")</f>
        <v>-</v>
      </c>
      <c r="D588" t="s">
        <v>539</v>
      </c>
      <c r="E588">
        <v>8483.63130112</v>
      </c>
      <c r="F588">
        <v>772.4</v>
      </c>
      <c r="G588">
        <v>-43.913387325782701</v>
      </c>
      <c r="H588">
        <v>5.1521504024985303</v>
      </c>
      <c r="I588">
        <v>-19.624085391649398</v>
      </c>
      <c r="J588">
        <v>-8.2589670614789501E-2</v>
      </c>
      <c r="K588">
        <v>783.67554757245102</v>
      </c>
      <c r="L588">
        <v>849.17111641080601</v>
      </c>
      <c r="M588">
        <v>36.017391425485599</v>
      </c>
      <c r="N588">
        <v>1.64429203708978</v>
      </c>
      <c r="O588">
        <v>43.2288969445882</v>
      </c>
      <c r="P588">
        <v>7.2182121043864402</v>
      </c>
      <c r="Q588">
        <v>-2.7661763393994999E-2</v>
      </c>
    </row>
    <row r="589" spans="1:17" x14ac:dyDescent="0.3">
      <c r="A589" t="s">
        <v>1305</v>
      </c>
      <c r="B589" t="s">
        <v>1306</v>
      </c>
      <c r="C589" t="str">
        <f>IFERROR(VLOOKUP(Table1[[#This Row],[Ticker]],[1]!Table2[[Symbol]:[Industry]],2,FALSE),"-")</f>
        <v>-</v>
      </c>
      <c r="D589" t="s">
        <v>288</v>
      </c>
      <c r="E589">
        <v>8464.7979409500003</v>
      </c>
      <c r="F589">
        <v>829.35</v>
      </c>
      <c r="G589">
        <v>50.616197971060402</v>
      </c>
      <c r="H589">
        <v>4.5487591686332198</v>
      </c>
      <c r="I589">
        <v>16.067217970497499</v>
      </c>
      <c r="J589">
        <v>6.6364940077809704</v>
      </c>
      <c r="K589">
        <v>779.45171099857498</v>
      </c>
      <c r="L589">
        <v>686.04795821614005</v>
      </c>
      <c r="M589">
        <v>65.870197953477202</v>
      </c>
      <c r="N589">
        <v>0.40871464936130703</v>
      </c>
      <c r="O589">
        <v>6.1071923795743501</v>
      </c>
      <c r="P589">
        <v>83.079470198675494</v>
      </c>
      <c r="Q589">
        <v>1.7865238500215E-2</v>
      </c>
    </row>
    <row r="590" spans="1:17" x14ac:dyDescent="0.3">
      <c r="A590" t="s">
        <v>1307</v>
      </c>
      <c r="B590" t="s">
        <v>1308</v>
      </c>
      <c r="C590" t="str">
        <f>IFERROR(VLOOKUP(Table1[[#This Row],[Ticker]],[1]!Table2[[Symbol]:[Industry]],2,FALSE),"-")</f>
        <v>-</v>
      </c>
      <c r="D590" t="s">
        <v>63</v>
      </c>
      <c r="E590">
        <v>8463.2868353600006</v>
      </c>
      <c r="F590">
        <v>15.76</v>
      </c>
      <c r="G590">
        <v>206.47228175285201</v>
      </c>
      <c r="H590">
        <v>-3.6911145855870902</v>
      </c>
      <c r="I590">
        <v>38.179497781248301</v>
      </c>
      <c r="J590">
        <v>-5.2475049268391798</v>
      </c>
      <c r="K590">
        <v>16.041988716597999</v>
      </c>
      <c r="L590">
        <v>12.2457306642284</v>
      </c>
      <c r="M590">
        <v>41.132431390790998</v>
      </c>
      <c r="N590">
        <v>0.44535526550550403</v>
      </c>
      <c r="O590">
        <v>33.883248730964397</v>
      </c>
      <c r="P590">
        <v>238.924731182795</v>
      </c>
      <c r="Q590">
        <v>9.5265148240165007E-2</v>
      </c>
    </row>
    <row r="591" spans="1:17" x14ac:dyDescent="0.3">
      <c r="A591" t="s">
        <v>1309</v>
      </c>
      <c r="B591" t="s">
        <v>1310</v>
      </c>
      <c r="C591" t="str">
        <f>IFERROR(VLOOKUP(Table1[[#This Row],[Ticker]],[1]!Table2[[Symbol]:[Industry]],2,FALSE),"-")</f>
        <v>-</v>
      </c>
      <c r="D591" t="s">
        <v>75</v>
      </c>
      <c r="E591">
        <v>8413.3317645000006</v>
      </c>
      <c r="F591">
        <v>765</v>
      </c>
      <c r="G591">
        <v>-31.555701552634901</v>
      </c>
      <c r="H591">
        <v>-9.3309265433906905</v>
      </c>
      <c r="I591">
        <v>-8.4246635490007495</v>
      </c>
      <c r="J591">
        <v>1.9598725281864</v>
      </c>
      <c r="K591">
        <v>758.73395367535795</v>
      </c>
      <c r="L591">
        <v>737.03365135522495</v>
      </c>
      <c r="M591">
        <v>57.071692371793702</v>
      </c>
      <c r="N591">
        <v>0.86205362854836498</v>
      </c>
      <c r="O591">
        <v>20.261437908496699</v>
      </c>
      <c r="P591">
        <v>24.1883116883116</v>
      </c>
      <c r="Q591">
        <v>0.13796876320005499</v>
      </c>
    </row>
    <row r="592" spans="1:17" hidden="1" x14ac:dyDescent="0.3">
      <c r="A592" t="s">
        <v>1311</v>
      </c>
      <c r="B592" t="s">
        <v>1312</v>
      </c>
      <c r="C592" t="str">
        <f>IFERROR(VLOOKUP(Table1[[#This Row],[Ticker]],[1]!Table2[[Symbol]:[Industry]],2,FALSE),"-")</f>
        <v>-</v>
      </c>
      <c r="D592" t="s">
        <v>206</v>
      </c>
      <c r="E592">
        <v>8393.4737140800007</v>
      </c>
      <c r="F592">
        <v>1905.45</v>
      </c>
      <c r="G592">
        <v>28.1130359452827</v>
      </c>
      <c r="H592">
        <v>1.92696925167481</v>
      </c>
      <c r="I592">
        <v>-2.95508739836129</v>
      </c>
      <c r="J592">
        <v>0.91860737121795299</v>
      </c>
      <c r="K592">
        <v>1912.2496054650801</v>
      </c>
      <c r="L592">
        <v>1686.3581994189999</v>
      </c>
      <c r="M592">
        <v>51.227003154729601</v>
      </c>
      <c r="N592">
        <v>1.56636719523026</v>
      </c>
      <c r="O592">
        <v>15.7731769398304</v>
      </c>
      <c r="P592">
        <v>100.806196648751</v>
      </c>
      <c r="Q592">
        <v>0.135990672886077</v>
      </c>
    </row>
    <row r="593" spans="1:17" x14ac:dyDescent="0.3">
      <c r="A593" t="s">
        <v>1313</v>
      </c>
      <c r="B593" t="s">
        <v>1314</v>
      </c>
      <c r="C593" t="str">
        <f>IFERROR(VLOOKUP(Table1[[#This Row],[Ticker]],[1]!Table2[[Symbol]:[Industry]],2,FALSE),"-")</f>
        <v>-</v>
      </c>
      <c r="D593" t="s">
        <v>206</v>
      </c>
      <c r="E593">
        <v>8387.2094280000001</v>
      </c>
      <c r="F593">
        <v>556.20000000000005</v>
      </c>
      <c r="G593">
        <v>22.2355338943484</v>
      </c>
      <c r="H593">
        <v>-15.727692516901801</v>
      </c>
      <c r="I593">
        <v>-3.1887989937469499</v>
      </c>
      <c r="J593">
        <v>-11.072797833332601</v>
      </c>
      <c r="K593">
        <v>616.93978985197305</v>
      </c>
      <c r="L593">
        <v>545.54333875545001</v>
      </c>
      <c r="M593">
        <v>15.512261985557799</v>
      </c>
      <c r="N593">
        <v>0.54050582534422098</v>
      </c>
      <c r="O593">
        <v>27.256382596188399</v>
      </c>
      <c r="P593">
        <v>51.141304347826001</v>
      </c>
      <c r="Q593">
        <v>6.8622571455211001E-2</v>
      </c>
    </row>
    <row r="594" spans="1:17" x14ac:dyDescent="0.3">
      <c r="A594" t="s">
        <v>1315</v>
      </c>
      <c r="B594" t="s">
        <v>1316</v>
      </c>
      <c r="C594" t="str">
        <f>IFERROR(VLOOKUP(Table1[[#This Row],[Ticker]],[1]!Table2[[Symbol]:[Industry]],2,FALSE),"-")</f>
        <v>-</v>
      </c>
      <c r="D594" t="s">
        <v>1317</v>
      </c>
      <c r="E594">
        <v>8383.8566900000005</v>
      </c>
      <c r="F594">
        <v>682</v>
      </c>
      <c r="G594">
        <v>7.7300183690713098</v>
      </c>
      <c r="H594">
        <v>-4.4506651686357299E-2</v>
      </c>
      <c r="I594">
        <v>27.810911195719001</v>
      </c>
      <c r="J594">
        <v>-2.0716544661729799</v>
      </c>
      <c r="K594">
        <v>627.66829361590806</v>
      </c>
      <c r="L594">
        <v>550.78895516696105</v>
      </c>
      <c r="M594">
        <v>52.622146093524599</v>
      </c>
      <c r="N594">
        <v>0.85823162314224599</v>
      </c>
      <c r="O594">
        <v>12.668621700879701</v>
      </c>
      <c r="P594">
        <v>67.588155793094899</v>
      </c>
      <c r="Q594">
        <v>0.14890972944924899</v>
      </c>
    </row>
    <row r="595" spans="1:17" hidden="1" x14ac:dyDescent="0.3">
      <c r="A595" t="s">
        <v>1318</v>
      </c>
      <c r="B595" t="s">
        <v>1319</v>
      </c>
      <c r="C595" t="str">
        <f>IFERROR(VLOOKUP(Table1[[#This Row],[Ticker]],[1]!Table2[[Symbol]:[Industry]],2,FALSE),"-")</f>
        <v>-</v>
      </c>
      <c r="D595" t="s">
        <v>54</v>
      </c>
      <c r="E595">
        <v>8380.1146817499994</v>
      </c>
      <c r="F595">
        <v>483.1</v>
      </c>
      <c r="G595">
        <v>-8.4570080900419295</v>
      </c>
      <c r="H595">
        <v>13.026877035523601</v>
      </c>
      <c r="I595">
        <v>27.7817379140876</v>
      </c>
      <c r="J595">
        <v>-4.2685294099750104</v>
      </c>
      <c r="K595">
        <v>434.93376361968802</v>
      </c>
      <c r="M595">
        <v>54.892840487325699</v>
      </c>
      <c r="N595">
        <v>2.4157383122949101</v>
      </c>
      <c r="O595">
        <v>11.4676050507141</v>
      </c>
      <c r="P595">
        <v>51.205007824726103</v>
      </c>
    </row>
    <row r="596" spans="1:17" hidden="1" x14ac:dyDescent="0.3">
      <c r="A596" t="s">
        <v>1320</v>
      </c>
      <c r="B596" t="s">
        <v>1321</v>
      </c>
      <c r="C596" t="str">
        <f>IFERROR(VLOOKUP(Table1[[#This Row],[Ticker]],[1]!Table2[[Symbol]:[Industry]],2,FALSE),"-")</f>
        <v>-</v>
      </c>
      <c r="D596" t="s">
        <v>717</v>
      </c>
      <c r="E596">
        <v>8375.5088797930002</v>
      </c>
      <c r="F596">
        <v>256.60000000000002</v>
      </c>
      <c r="G596">
        <v>1.2176470646478601</v>
      </c>
      <c r="H596">
        <v>0.867045819644511</v>
      </c>
      <c r="I596">
        <v>0.71032963744100397</v>
      </c>
      <c r="J596">
        <v>-1.13743038743642</v>
      </c>
      <c r="K596">
        <v>252.684058239129</v>
      </c>
      <c r="L596">
        <v>234.139954980201</v>
      </c>
      <c r="M596">
        <v>59.785019392106697</v>
      </c>
      <c r="N596">
        <v>2.3232234924936601</v>
      </c>
      <c r="O596">
        <v>3.20342946219795</v>
      </c>
      <c r="P596">
        <v>30.319959370238699</v>
      </c>
      <c r="Q596">
        <v>1.1816369177710001E-3</v>
      </c>
    </row>
    <row r="597" spans="1:17" hidden="1" x14ac:dyDescent="0.3">
      <c r="A597" t="s">
        <v>1322</v>
      </c>
      <c r="B597" t="s">
        <v>1323</v>
      </c>
      <c r="C597" t="str">
        <f>IFERROR(VLOOKUP(Table1[[#This Row],[Ticker]],[1]!Table2[[Symbol]:[Industry]],2,FALSE),"-")</f>
        <v>-</v>
      </c>
      <c r="D597" t="s">
        <v>1324</v>
      </c>
      <c r="E597">
        <v>8369.7008711939998</v>
      </c>
      <c r="F597">
        <v>1230.3900000000001</v>
      </c>
      <c r="K597">
        <v>1221.0284065276701</v>
      </c>
      <c r="L597">
        <v>1201.49851616978</v>
      </c>
      <c r="M597">
        <v>68.273684852772604</v>
      </c>
      <c r="N597">
        <v>1</v>
      </c>
      <c r="Q597">
        <v>-6.1080809493942997E-2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Row],[Ticker]],[1]!Table2[[Symbol]:[Industry]],2,FALSE),"-")</f>
        <v>-</v>
      </c>
      <c r="D598" t="s">
        <v>395</v>
      </c>
      <c r="E598">
        <v>8367.4600593300001</v>
      </c>
      <c r="F598">
        <v>190.03</v>
      </c>
      <c r="G598">
        <v>-30.7749033741439</v>
      </c>
      <c r="H598">
        <v>1.25078946508551</v>
      </c>
      <c r="I598">
        <v>-8.90573340907358</v>
      </c>
      <c r="J598">
        <v>1.38350420822995</v>
      </c>
      <c r="K598">
        <v>184.62123200944501</v>
      </c>
      <c r="L598">
        <v>190.810503050622</v>
      </c>
      <c r="M598">
        <v>54.371387169742803</v>
      </c>
      <c r="N598">
        <v>1.1126832201980501</v>
      </c>
      <c r="O598">
        <v>35.768036625795901</v>
      </c>
      <c r="P598">
        <v>31.055172413793098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Row],[Ticker]],[1]!Table2[[Symbol]:[Industry]],2,FALSE),"-")</f>
        <v>-</v>
      </c>
      <c r="D599" t="s">
        <v>206</v>
      </c>
      <c r="E599">
        <v>8366.3209980800002</v>
      </c>
      <c r="F599">
        <v>2064.8000000000002</v>
      </c>
      <c r="G599">
        <v>121.064288887209</v>
      </c>
      <c r="H599">
        <v>32.162453940985102</v>
      </c>
      <c r="I599">
        <v>45.642901081328503</v>
      </c>
      <c r="J599">
        <v>10.284702643599999</v>
      </c>
      <c r="K599">
        <v>1711.35731209299</v>
      </c>
      <c r="L599">
        <v>1393.12050846548</v>
      </c>
      <c r="M599">
        <v>68.7508625948374</v>
      </c>
      <c r="N599">
        <v>1.7666688374805</v>
      </c>
      <c r="O599">
        <v>5.1917861294072001</v>
      </c>
      <c r="P599">
        <v>151.927769643728</v>
      </c>
      <c r="Q599">
        <v>8.2012644477738997E-2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Row],[Ticker]],[1]!Table2[[Symbol]:[Industry]],2,FALSE),"-")</f>
        <v>-</v>
      </c>
      <c r="D600" t="s">
        <v>24</v>
      </c>
      <c r="E600">
        <v>8334.0875468699996</v>
      </c>
      <c r="F600">
        <v>220.7</v>
      </c>
      <c r="G600">
        <v>-27.597466449843498</v>
      </c>
      <c r="H600">
        <v>3.77014372673503</v>
      </c>
      <c r="I600">
        <v>-19.922284141048902</v>
      </c>
      <c r="J600">
        <v>-1.2642284426311099</v>
      </c>
      <c r="K600">
        <v>224.98346696285199</v>
      </c>
      <c r="L600">
        <v>222.20326666337201</v>
      </c>
      <c r="M600">
        <v>43.411195873593101</v>
      </c>
      <c r="N600">
        <v>1.41889248816781</v>
      </c>
      <c r="O600">
        <v>29.8368826461259</v>
      </c>
      <c r="P600">
        <v>14.9479166666666</v>
      </c>
      <c r="Q600">
        <v>0.145616769976676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Row],[Ticker]],[1]!Table2[[Symbol]:[Industry]],2,FALSE),"-")</f>
        <v>-</v>
      </c>
      <c r="D601" t="s">
        <v>701</v>
      </c>
      <c r="E601">
        <v>8299.8678442799992</v>
      </c>
      <c r="F601">
        <v>489.95</v>
      </c>
      <c r="G601">
        <v>21.726625595652902</v>
      </c>
      <c r="H601">
        <v>-10.9405696957568</v>
      </c>
      <c r="I601">
        <v>16.080142422717199</v>
      </c>
      <c r="J601">
        <v>-2.2592797706441301</v>
      </c>
      <c r="K601">
        <v>496.03865525211398</v>
      </c>
      <c r="L601">
        <v>427.12822130568998</v>
      </c>
      <c r="M601">
        <v>43.295539572431501</v>
      </c>
      <c r="N601">
        <v>0.34915018065291598</v>
      </c>
      <c r="O601">
        <v>30.370445963873799</v>
      </c>
      <c r="P601">
        <v>53.541209652146598</v>
      </c>
      <c r="Q601">
        <v>7.0431673771242001E-2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Row],[Ticker]],[1]!Table2[[Symbol]:[Industry]],2,FALSE),"-")</f>
        <v>-</v>
      </c>
      <c r="D602" t="s">
        <v>377</v>
      </c>
      <c r="E602">
        <v>8288.4182194000005</v>
      </c>
      <c r="F602">
        <v>1818.5</v>
      </c>
      <c r="G602">
        <v>108.168074808065</v>
      </c>
      <c r="H602">
        <v>10.138383328229899</v>
      </c>
      <c r="I602">
        <v>63.6200381369176</v>
      </c>
      <c r="J602">
        <v>1.5628619231642</v>
      </c>
      <c r="K602">
        <v>1643.0806855179901</v>
      </c>
      <c r="L602">
        <v>1297.0449693952</v>
      </c>
      <c r="M602">
        <v>61.697426195251801</v>
      </c>
      <c r="N602">
        <v>1.72940013515458</v>
      </c>
      <c r="O602">
        <v>5.9004674182018002</v>
      </c>
      <c r="P602">
        <v>142.46666666666599</v>
      </c>
      <c r="Q602">
        <v>7.8123677434441E-2</v>
      </c>
    </row>
    <row r="603" spans="1:17" hidden="1" x14ac:dyDescent="0.3">
      <c r="A603" t="s">
        <v>1335</v>
      </c>
      <c r="B603" t="s">
        <v>1336</v>
      </c>
      <c r="C603" t="str">
        <f>IFERROR(VLOOKUP(Table1[[#This Row],[Ticker]],[1]!Table2[[Symbol]:[Industry]],2,FALSE),"-")</f>
        <v>-</v>
      </c>
      <c r="D603" t="s">
        <v>133</v>
      </c>
      <c r="E603">
        <v>8288.0004607499995</v>
      </c>
      <c r="F603">
        <v>327.14999999999998</v>
      </c>
      <c r="G603">
        <v>261.61361824013801</v>
      </c>
      <c r="H603">
        <v>-5.8820067207569897</v>
      </c>
      <c r="I603">
        <v>52.885958987503102</v>
      </c>
      <c r="J603">
        <v>6.05093473344128</v>
      </c>
      <c r="K603">
        <v>313.29432349762902</v>
      </c>
      <c r="L603">
        <v>236.69962948950999</v>
      </c>
      <c r="M603">
        <v>71.720005101608606</v>
      </c>
      <c r="N603">
        <v>2.49725011163369</v>
      </c>
      <c r="O603">
        <v>17.377349839523099</v>
      </c>
      <c r="P603">
        <v>315.42857142857099</v>
      </c>
      <c r="Q603">
        <v>0.14813332336621099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Row],[Ticker]],[1]!Table2[[Symbol]:[Industry]],2,FALSE),"-")</f>
        <v>-</v>
      </c>
      <c r="D604" t="s">
        <v>302</v>
      </c>
      <c r="E604">
        <v>8282.1929941399994</v>
      </c>
      <c r="F604">
        <v>1993.3</v>
      </c>
      <c r="G604">
        <v>96.5673742176931</v>
      </c>
      <c r="H604">
        <v>30.719934221725801</v>
      </c>
      <c r="I604">
        <v>88.0406199312322</v>
      </c>
      <c r="J604">
        <v>8.0292771686304594</v>
      </c>
      <c r="K604">
        <v>1556.89241813273</v>
      </c>
      <c r="L604">
        <v>1277.0838405362599</v>
      </c>
      <c r="M604">
        <v>79.225230831521401</v>
      </c>
      <c r="N604">
        <v>1.6960809620191899</v>
      </c>
      <c r="O604">
        <v>0.83780665228516604</v>
      </c>
      <c r="P604">
        <v>128.56323816076099</v>
      </c>
      <c r="Q604">
        <v>0.135953134440472</v>
      </c>
    </row>
    <row r="605" spans="1:17" hidden="1" x14ac:dyDescent="0.3">
      <c r="A605" t="s">
        <v>1339</v>
      </c>
      <c r="B605" t="s">
        <v>1340</v>
      </c>
      <c r="C605" t="str">
        <f>IFERROR(VLOOKUP(Table1[[#This Row],[Ticker]],[1]!Table2[[Symbol]:[Industry]],2,FALSE),"-")</f>
        <v>-</v>
      </c>
      <c r="D605" t="s">
        <v>985</v>
      </c>
      <c r="E605">
        <v>8282.0453911999994</v>
      </c>
      <c r="F605">
        <v>877.9</v>
      </c>
      <c r="G605">
        <v>812.30963707643798</v>
      </c>
      <c r="H605">
        <v>10.7312489544234</v>
      </c>
      <c r="I605">
        <v>160.8978034095</v>
      </c>
      <c r="J605">
        <v>1.5584523535666901</v>
      </c>
      <c r="K605">
        <v>761.82119419876699</v>
      </c>
      <c r="L605">
        <v>523.82480491428305</v>
      </c>
      <c r="M605">
        <v>65.293534329086398</v>
      </c>
      <c r="N605">
        <v>1.0940692831375201</v>
      </c>
      <c r="O605">
        <v>3.7361886319626501</v>
      </c>
      <c r="P605">
        <v>905.61282932416896</v>
      </c>
      <c r="Q605">
        <v>0.252760441612981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Row],[Ticker]],[1]!Table2[[Symbol]:[Industry]],2,FALSE),"-")</f>
        <v>-</v>
      </c>
      <c r="D606" t="s">
        <v>141</v>
      </c>
      <c r="E606">
        <v>8249.7895366379998</v>
      </c>
      <c r="F606">
        <v>129.74</v>
      </c>
      <c r="G606">
        <v>74.590358145683695</v>
      </c>
      <c r="H606">
        <v>-12.7752409654881</v>
      </c>
      <c r="I606">
        <v>-2.1228260941051702</v>
      </c>
      <c r="J606">
        <v>-5.6713448085103702</v>
      </c>
      <c r="K606">
        <v>134.77217668203599</v>
      </c>
      <c r="L606">
        <v>117.81146998645301</v>
      </c>
      <c r="M606">
        <v>48.154127055009603</v>
      </c>
      <c r="N606">
        <v>0.46603482684999997</v>
      </c>
      <c r="O606">
        <v>26.6841375057808</v>
      </c>
      <c r="P606">
        <v>108.250401284109</v>
      </c>
      <c r="Q606">
        <v>-8.2923106454770006E-3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Row],[Ticker]],[1]!Table2[[Symbol]:[Industry]],2,FALSE),"-")</f>
        <v>-</v>
      </c>
      <c r="D607" t="s">
        <v>1345</v>
      </c>
      <c r="E607">
        <v>8233.7017150600004</v>
      </c>
      <c r="F607">
        <v>1259.95</v>
      </c>
      <c r="G607">
        <v>122.387516610861</v>
      </c>
      <c r="H607">
        <v>-4.4624516050410099</v>
      </c>
      <c r="I607">
        <v>76.761064951197397</v>
      </c>
      <c r="J607">
        <v>1.2235990010675699</v>
      </c>
      <c r="K607">
        <v>1207.2406635105799</v>
      </c>
      <c r="L607">
        <v>900.31607499605002</v>
      </c>
      <c r="M607">
        <v>57.846493239045699</v>
      </c>
      <c r="N607">
        <v>0.64591681182606997</v>
      </c>
      <c r="O607">
        <v>11.512361601650801</v>
      </c>
      <c r="P607">
        <v>189.344356412906</v>
      </c>
      <c r="Q607">
        <v>0.154313549732083</v>
      </c>
    </row>
    <row r="608" spans="1:17" x14ac:dyDescent="0.3">
      <c r="A608" t="s">
        <v>1346</v>
      </c>
      <c r="B608" t="s">
        <v>1347</v>
      </c>
      <c r="C608" t="str">
        <f>IFERROR(VLOOKUP(Table1[[#This Row],[Ticker]],[1]!Table2[[Symbol]:[Industry]],2,FALSE),"-")</f>
        <v>-</v>
      </c>
      <c r="D608" t="s">
        <v>46</v>
      </c>
      <c r="E608">
        <v>8228.056080032</v>
      </c>
      <c r="F608">
        <v>48.98</v>
      </c>
      <c r="G608">
        <v>72.444766517862206</v>
      </c>
      <c r="H608">
        <v>-6.5706737564084099</v>
      </c>
      <c r="I608">
        <v>11.807157562630801</v>
      </c>
      <c r="J608">
        <v>-5.9552311876728199</v>
      </c>
      <c r="K608">
        <v>47.652703239019701</v>
      </c>
      <c r="L608">
        <v>38.445177402331701</v>
      </c>
      <c r="M608">
        <v>46.719575543620898</v>
      </c>
      <c r="N608">
        <v>0.81785358218549697</v>
      </c>
      <c r="O608">
        <v>17.3948550428746</v>
      </c>
      <c r="P608">
        <v>118.51214252633299</v>
      </c>
      <c r="Q608">
        <v>0.13855371184326201</v>
      </c>
    </row>
    <row r="609" spans="1:17" hidden="1" x14ac:dyDescent="0.3">
      <c r="A609" t="s">
        <v>1348</v>
      </c>
      <c r="B609" t="s">
        <v>1349</v>
      </c>
      <c r="C609" t="str">
        <f>IFERROR(VLOOKUP(Table1[[#This Row],[Ticker]],[1]!Table2[[Symbol]:[Industry]],2,FALSE),"-")</f>
        <v>-</v>
      </c>
      <c r="D609" t="s">
        <v>260</v>
      </c>
      <c r="E609">
        <v>8211.6230779500002</v>
      </c>
      <c r="F609">
        <v>1239.6500000000001</v>
      </c>
      <c r="G609">
        <v>66.593946701663199</v>
      </c>
      <c r="H609">
        <v>-8.3050972913919008</v>
      </c>
      <c r="I609">
        <v>69.976397477575503</v>
      </c>
      <c r="J609">
        <v>-4.1401666496653204</v>
      </c>
      <c r="K609">
        <v>1269.06980551162</v>
      </c>
      <c r="L609">
        <v>971.37678628388403</v>
      </c>
      <c r="M609">
        <v>37.084306017448299</v>
      </c>
      <c r="N609">
        <v>0.459615021800797</v>
      </c>
      <c r="O609">
        <v>17.351671842858799</v>
      </c>
      <c r="P609">
        <v>129.11930505498501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Row],[Ticker]],[1]!Table2[[Symbol]:[Industry]],2,FALSE),"-")</f>
        <v>-</v>
      </c>
      <c r="D610" t="s">
        <v>704</v>
      </c>
      <c r="E610">
        <v>8202.8542740749999</v>
      </c>
      <c r="F610">
        <v>244.3</v>
      </c>
      <c r="G610">
        <v>86.197959583793605</v>
      </c>
      <c r="H610">
        <v>-12.9562073523776</v>
      </c>
      <c r="I610">
        <v>24.190519582333401</v>
      </c>
      <c r="J610">
        <v>-4.3821887274399103</v>
      </c>
      <c r="K610">
        <v>243.19530285767701</v>
      </c>
      <c r="L610">
        <v>191.40865238722699</v>
      </c>
      <c r="M610">
        <v>48.687776605535703</v>
      </c>
      <c r="N610">
        <v>0.49994779031456898</v>
      </c>
      <c r="O610">
        <v>21.363078182562401</v>
      </c>
      <c r="P610">
        <v>120.686540198735</v>
      </c>
      <c r="Q610">
        <v>0.18613887198360299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Row],[Ticker]],[1]!Table2[[Symbol]:[Industry]],2,FALSE),"-")</f>
        <v>-</v>
      </c>
      <c r="D611" t="s">
        <v>78</v>
      </c>
      <c r="E611">
        <v>8165.4504407599998</v>
      </c>
      <c r="F611">
        <v>162.22</v>
      </c>
      <c r="G611">
        <v>-1.34317588244689</v>
      </c>
      <c r="H611">
        <v>-2.1209654736858701</v>
      </c>
      <c r="I611">
        <v>-17.294492941825901</v>
      </c>
      <c r="J611">
        <v>2.1907207780240001</v>
      </c>
      <c r="K611">
        <v>163.09194914026699</v>
      </c>
      <c r="L611">
        <v>160.07484972030099</v>
      </c>
      <c r="M611">
        <v>50.409629256818498</v>
      </c>
      <c r="N611">
        <v>0.52977647176973897</v>
      </c>
      <c r="O611">
        <v>22.672913327579799</v>
      </c>
      <c r="P611">
        <v>35.183333333333302</v>
      </c>
      <c r="Q611">
        <v>5.2706791384339998E-3</v>
      </c>
    </row>
    <row r="612" spans="1:17" x14ac:dyDescent="0.3">
      <c r="A612" t="s">
        <v>1354</v>
      </c>
      <c r="B612" t="s">
        <v>1355</v>
      </c>
      <c r="C612" t="str">
        <f>IFERROR(VLOOKUP(Table1[[#This Row],[Ticker]],[1]!Table2[[Symbol]:[Industry]],2,FALSE),"-")</f>
        <v>-</v>
      </c>
      <c r="D612" t="s">
        <v>46</v>
      </c>
      <c r="E612">
        <v>8141.2495852800002</v>
      </c>
      <c r="F612">
        <v>556.79999999999995</v>
      </c>
      <c r="G612">
        <v>62.378746042685599</v>
      </c>
      <c r="H612">
        <v>0.64246985541468005</v>
      </c>
      <c r="I612">
        <v>30.834278956622398</v>
      </c>
      <c r="J612">
        <v>4.5672880354113898</v>
      </c>
      <c r="K612">
        <v>508.52447465437098</v>
      </c>
      <c r="L612">
        <v>436.95429751410597</v>
      </c>
      <c r="M612">
        <v>69.566406443817201</v>
      </c>
      <c r="N612">
        <v>0.70924669542760399</v>
      </c>
      <c r="O612">
        <v>1.7959770114942499</v>
      </c>
      <c r="P612">
        <v>94.515283842794702</v>
      </c>
      <c r="Q612">
        <v>-4.3640208230140004E-3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Row],[Ticker]],[1]!Table2[[Symbol]:[Industry]],2,FALSE),"-")</f>
        <v>-</v>
      </c>
      <c r="D613" t="s">
        <v>228</v>
      </c>
      <c r="E613">
        <v>8107.5649678899899</v>
      </c>
      <c r="F613">
        <v>2100.65</v>
      </c>
      <c r="G613">
        <v>-3.7201325119488602</v>
      </c>
      <c r="H613">
        <v>-2.7571377425513401</v>
      </c>
      <c r="I613">
        <v>6.5789716582475801</v>
      </c>
      <c r="J613">
        <v>-2.6098277814761</v>
      </c>
      <c r="K613">
        <v>2149.9157692826602</v>
      </c>
      <c r="L613">
        <v>1993.1373460453301</v>
      </c>
      <c r="M613">
        <v>50.828833341771698</v>
      </c>
      <c r="N613">
        <v>0.802830912487693</v>
      </c>
      <c r="O613">
        <v>30.578630423916302</v>
      </c>
      <c r="P613">
        <v>43.693139065599503</v>
      </c>
      <c r="Q613">
        <v>-2.7530601069627E-2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Row],[Ticker]],[1]!Table2[[Symbol]:[Industry]],2,FALSE),"-")</f>
        <v>-</v>
      </c>
      <c r="D614" t="s">
        <v>24</v>
      </c>
      <c r="E614">
        <v>8105.3490389520002</v>
      </c>
      <c r="F614">
        <v>41.91</v>
      </c>
      <c r="G614">
        <v>-41.075985901207098</v>
      </c>
      <c r="H614">
        <v>-4.3330823960942402</v>
      </c>
      <c r="I614">
        <v>-36.364563588156599</v>
      </c>
      <c r="J614">
        <v>-3.8362740026820301</v>
      </c>
      <c r="K614">
        <v>45.725578390587899</v>
      </c>
      <c r="L614">
        <v>48.6070802993288</v>
      </c>
      <c r="M614">
        <v>26.160592360723701</v>
      </c>
      <c r="N614">
        <v>0.85710946001978605</v>
      </c>
      <c r="O614">
        <v>50.322118826055799</v>
      </c>
      <c r="P614">
        <v>4.7749999999999897</v>
      </c>
      <c r="Q614">
        <v>7.5488556443499E-2</v>
      </c>
    </row>
    <row r="615" spans="1:17" hidden="1" x14ac:dyDescent="0.3">
      <c r="A615" t="s">
        <v>1360</v>
      </c>
      <c r="B615" t="s">
        <v>1361</v>
      </c>
      <c r="C615" t="str">
        <f>IFERROR(VLOOKUP(Table1[[#This Row],[Ticker]],[1]!Table2[[Symbol]:[Industry]],2,FALSE),"-")</f>
        <v>-</v>
      </c>
      <c r="D615" t="s">
        <v>206</v>
      </c>
      <c r="E615">
        <v>8065.1037660000002</v>
      </c>
      <c r="F615">
        <v>409.1</v>
      </c>
      <c r="G615">
        <v>6.6079934926988804</v>
      </c>
      <c r="H615">
        <v>4.7684036959769998</v>
      </c>
      <c r="I615">
        <v>23.846500985673099</v>
      </c>
      <c r="J615">
        <v>4.4387240780229797</v>
      </c>
      <c r="K615">
        <v>371.63006757562903</v>
      </c>
      <c r="M615">
        <v>62.2664319080151</v>
      </c>
      <c r="N615">
        <v>1.31080847846221</v>
      </c>
      <c r="O615">
        <v>6.0376436079198204</v>
      </c>
      <c r="P615">
        <v>70.387338608912899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Row],[Ticker]],[1]!Table2[[Symbol]:[Industry]],2,FALSE),"-")</f>
        <v>-</v>
      </c>
      <c r="D616" t="s">
        <v>95</v>
      </c>
      <c r="E616">
        <v>8048.1594904000003</v>
      </c>
      <c r="F616">
        <v>1035.5</v>
      </c>
      <c r="G616">
        <v>129.763483028612</v>
      </c>
      <c r="H616">
        <v>6.0307780350184403</v>
      </c>
      <c r="I616">
        <v>21.498225004393301</v>
      </c>
      <c r="J616">
        <v>6.8750336414573896</v>
      </c>
      <c r="K616">
        <v>981.20545615564401</v>
      </c>
      <c r="L616">
        <v>820.64181653736705</v>
      </c>
      <c r="M616">
        <v>72.732828146157004</v>
      </c>
      <c r="N616">
        <v>0.77347596233442895</v>
      </c>
      <c r="O616">
        <v>13.6648961854176</v>
      </c>
      <c r="P616">
        <v>172.5</v>
      </c>
    </row>
    <row r="617" spans="1:17" hidden="1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228</v>
      </c>
      <c r="E617">
        <v>8009.9601119999998</v>
      </c>
      <c r="F617">
        <v>1520</v>
      </c>
      <c r="G617">
        <v>6398.2879582832302</v>
      </c>
      <c r="H617">
        <v>14.670803723699599</v>
      </c>
      <c r="I617">
        <v>413.317657745487</v>
      </c>
      <c r="J617">
        <v>-3.4480497903204301</v>
      </c>
      <c r="K617">
        <v>1260.5624111588299</v>
      </c>
      <c r="L617">
        <v>639.420011477912</v>
      </c>
      <c r="M617">
        <v>64.083918219895196</v>
      </c>
      <c r="N617">
        <v>1.56870086306575</v>
      </c>
      <c r="O617">
        <v>8.2236842105263008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945</v>
      </c>
      <c r="E618">
        <v>8004.8136244799998</v>
      </c>
      <c r="F618">
        <v>843.1</v>
      </c>
      <c r="G618">
        <v>115.913137110129</v>
      </c>
      <c r="H618">
        <v>-9.8791958707557708</v>
      </c>
      <c r="I618">
        <v>24.3664256439369</v>
      </c>
      <c r="J618">
        <v>-3.8406226291761998</v>
      </c>
      <c r="K618">
        <v>868.27587721856605</v>
      </c>
      <c r="L618">
        <v>704.85336008703996</v>
      </c>
      <c r="M618">
        <v>39.951709554513997</v>
      </c>
      <c r="N618">
        <v>0.41129318306468399</v>
      </c>
      <c r="O618">
        <v>25.607875696833101</v>
      </c>
      <c r="P618">
        <v>146.845264236568</v>
      </c>
      <c r="Q618">
        <v>0.17260425595574999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54</v>
      </c>
      <c r="E619">
        <v>7995.60322523999</v>
      </c>
      <c r="F619">
        <v>491.1</v>
      </c>
      <c r="G619">
        <v>-2.35775277261975</v>
      </c>
      <c r="H619">
        <v>-1.7415657551761701</v>
      </c>
      <c r="I619">
        <v>1.0729772438654399</v>
      </c>
      <c r="J619">
        <v>-2.4229920125000701</v>
      </c>
      <c r="K619">
        <v>486.30121381107301</v>
      </c>
      <c r="L619">
        <v>440.38216175814699</v>
      </c>
      <c r="M619">
        <v>43.161998446831603</v>
      </c>
      <c r="N619">
        <v>1.5250396562620701</v>
      </c>
      <c r="O619">
        <v>11.4233353695784</v>
      </c>
      <c r="P619">
        <v>43.052723565394601</v>
      </c>
      <c r="Q619">
        <v>1.6502792011467E-2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536</v>
      </c>
      <c r="E620">
        <v>7976.1568950000001</v>
      </c>
      <c r="F620">
        <v>400.05</v>
      </c>
      <c r="G620">
        <v>96.317157099113004</v>
      </c>
      <c r="H620">
        <v>1.37347776681634</v>
      </c>
      <c r="I620">
        <v>30.892093548413001</v>
      </c>
      <c r="J620">
        <v>0.110847610395767</v>
      </c>
      <c r="K620">
        <v>376.68889165853602</v>
      </c>
      <c r="L620">
        <v>307.18425070008101</v>
      </c>
      <c r="M620">
        <v>63.934669749018902</v>
      </c>
      <c r="N620">
        <v>0.96966803448692995</v>
      </c>
      <c r="O620">
        <v>12.7859017622797</v>
      </c>
      <c r="P620">
        <v>127.301136363636</v>
      </c>
      <c r="Q620">
        <v>0.328439741489163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Row],[Ticker]],[1]!Table2[[Symbol]:[Industry]],2,FALSE),"-")</f>
        <v>-</v>
      </c>
      <c r="D621" t="s">
        <v>436</v>
      </c>
      <c r="E621">
        <v>7960.8955613199996</v>
      </c>
      <c r="F621">
        <v>594.1</v>
      </c>
      <c r="G621">
        <v>-1.23615600821667</v>
      </c>
      <c r="H621">
        <v>-9.1418700340077503</v>
      </c>
      <c r="I621">
        <v>-48.865316725708801</v>
      </c>
      <c r="J621">
        <v>-9.6250117942519395</v>
      </c>
      <c r="K621">
        <v>664.65091557509595</v>
      </c>
      <c r="L621">
        <v>736.48156626197704</v>
      </c>
      <c r="M621">
        <v>34.479770300528799</v>
      </c>
      <c r="N621">
        <v>1.39473825557563</v>
      </c>
      <c r="O621">
        <v>84.649048981652896</v>
      </c>
      <c r="P621">
        <v>26.3908094883523</v>
      </c>
      <c r="Q621">
        <v>0.13427969792862601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Row],[Ticker]],[1]!Table2[[Symbol]:[Industry]],2,FALSE),"-")</f>
        <v>-</v>
      </c>
      <c r="D622" t="s">
        <v>95</v>
      </c>
      <c r="E622">
        <v>7955.7767683550001</v>
      </c>
      <c r="F622">
        <v>3249.85</v>
      </c>
      <c r="G622">
        <v>73.201484956947297</v>
      </c>
      <c r="H622">
        <v>6.2884755700951596</v>
      </c>
      <c r="I622">
        <v>20.871287054444402</v>
      </c>
      <c r="J622">
        <v>2.7869063470291402</v>
      </c>
      <c r="K622">
        <v>2870.3938423571499</v>
      </c>
      <c r="L622">
        <v>2422.9694781251101</v>
      </c>
      <c r="M622">
        <v>67.195336075418396</v>
      </c>
      <c r="N622">
        <v>0.59448686232314896</v>
      </c>
      <c r="O622">
        <v>3.6970937120174701</v>
      </c>
      <c r="P622">
        <v>109.52580509977101</v>
      </c>
      <c r="Q622">
        <v>0.19578768777321701</v>
      </c>
    </row>
    <row r="623" spans="1:17" hidden="1" x14ac:dyDescent="0.3">
      <c r="A623" t="s">
        <v>1376</v>
      </c>
      <c r="B623" t="s">
        <v>1377</v>
      </c>
      <c r="C623" t="str">
        <f>IFERROR(VLOOKUP(Table1[[#This Row],[Ticker]],[1]!Table2[[Symbol]:[Industry]],2,FALSE),"-")</f>
        <v>-</v>
      </c>
      <c r="D623" t="s">
        <v>557</v>
      </c>
      <c r="E623">
        <v>7946.5384348099997</v>
      </c>
      <c r="F623">
        <v>740.9</v>
      </c>
      <c r="G623">
        <v>10.702635496584101</v>
      </c>
      <c r="H623">
        <v>4.4432013188663202</v>
      </c>
      <c r="I623">
        <v>6.0525243605119101</v>
      </c>
      <c r="J623">
        <v>0.40265064048506799</v>
      </c>
      <c r="K623">
        <v>701.60191249350703</v>
      </c>
      <c r="M623">
        <v>57.610084843694899</v>
      </c>
      <c r="N623">
        <v>0.99129801499905501</v>
      </c>
      <c r="O623">
        <v>4.9534350114725401</v>
      </c>
      <c r="P623">
        <v>42.714051815467499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Row],[Ticker]],[1]!Table2[[Symbol]:[Industry]],2,FALSE),"-")</f>
        <v>-</v>
      </c>
      <c r="D624" t="s">
        <v>592</v>
      </c>
      <c r="E624">
        <v>7937.4875407999998</v>
      </c>
      <c r="F624">
        <v>46.3</v>
      </c>
      <c r="G624">
        <v>-19.367535180785801</v>
      </c>
      <c r="H624">
        <v>9.1576480060524794</v>
      </c>
      <c r="I624">
        <v>-32.875070751900303</v>
      </c>
      <c r="J624">
        <v>4.3066576694921004</v>
      </c>
      <c r="K624">
        <v>44.415231891974599</v>
      </c>
      <c r="L624">
        <v>46.253340373564797</v>
      </c>
      <c r="M624">
        <v>57.299552996580999</v>
      </c>
      <c r="N624">
        <v>1.7866664962977701</v>
      </c>
      <c r="O624">
        <v>48.380129589632801</v>
      </c>
      <c r="P624">
        <v>19.793014230271599</v>
      </c>
      <c r="Q624">
        <v>2.5737088505953999E-2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Row],[Ticker]],[1]!Table2[[Symbol]:[Industry]],2,FALSE),"-")</f>
        <v>-</v>
      </c>
      <c r="D625" t="s">
        <v>436</v>
      </c>
      <c r="E625">
        <v>7921.2896573999997</v>
      </c>
      <c r="F625">
        <v>501</v>
      </c>
      <c r="G625">
        <v>-12.2374040970276</v>
      </c>
      <c r="H625">
        <v>-3.38307750908805</v>
      </c>
      <c r="I625">
        <v>-3.1257026266267398</v>
      </c>
      <c r="J625">
        <v>-3.3623037447523298</v>
      </c>
      <c r="K625">
        <v>528.24890576288703</v>
      </c>
      <c r="L625">
        <v>495.526205161154</v>
      </c>
      <c r="M625">
        <v>30.834627530160699</v>
      </c>
      <c r="N625">
        <v>1.5754246738855999</v>
      </c>
      <c r="O625">
        <v>26.526946107784401</v>
      </c>
      <c r="P625">
        <v>24.379344587884798</v>
      </c>
      <c r="Q625">
        <v>-1.3083411691820999E-2</v>
      </c>
    </row>
    <row r="626" spans="1:17" hidden="1" x14ac:dyDescent="0.3">
      <c r="A626" t="s">
        <v>1382</v>
      </c>
      <c r="B626" t="s">
        <v>1383</v>
      </c>
      <c r="C626" t="str">
        <f>IFERROR(VLOOKUP(Table1[[#This Row],[Ticker]],[1]!Table2[[Symbol]:[Industry]],2,FALSE),"-")</f>
        <v>-</v>
      </c>
      <c r="D626" t="s">
        <v>395</v>
      </c>
      <c r="E626">
        <v>7918.4525243999997</v>
      </c>
      <c r="F626">
        <v>1016.8</v>
      </c>
      <c r="G626">
        <v>3.7920709725847299</v>
      </c>
      <c r="H626">
        <v>9.6593888703823705</v>
      </c>
      <c r="I626">
        <v>3.7380605948371599</v>
      </c>
      <c r="J626">
        <v>4.8563479848074103</v>
      </c>
      <c r="K626">
        <v>951.07062850997897</v>
      </c>
      <c r="L626">
        <v>874.88084674632603</v>
      </c>
      <c r="M626">
        <v>63.022919790094697</v>
      </c>
      <c r="N626">
        <v>1.0907887318315801</v>
      </c>
      <c r="O626">
        <v>6.1664044059795504</v>
      </c>
      <c r="P626">
        <v>34.204447964099501</v>
      </c>
      <c r="Q626">
        <v>9.4568241585008997E-2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Row],[Ticker]],[1]!Table2[[Symbol]:[Industry]],2,FALSE),"-")</f>
        <v>-</v>
      </c>
      <c r="D627" t="s">
        <v>536</v>
      </c>
      <c r="E627">
        <v>7915.5235812949904</v>
      </c>
      <c r="F627">
        <v>239.65</v>
      </c>
      <c r="G627">
        <v>-16.434865716001202</v>
      </c>
      <c r="H627">
        <v>-3.0430288223230599</v>
      </c>
      <c r="I627">
        <v>-9.3809911187266692</v>
      </c>
      <c r="J627">
        <v>1.60969228305302</v>
      </c>
      <c r="K627">
        <v>238.52019491842</v>
      </c>
      <c r="L627">
        <v>224.52927522957199</v>
      </c>
      <c r="M627">
        <v>42.595422410326897</v>
      </c>
      <c r="N627">
        <v>0.60754371345354097</v>
      </c>
      <c r="O627">
        <v>17.0874191529313</v>
      </c>
      <c r="P627">
        <v>18.874007936507901</v>
      </c>
      <c r="Q627">
        <v>5.1020621276013998E-2</v>
      </c>
    </row>
    <row r="628" spans="1:17" hidden="1" x14ac:dyDescent="0.3">
      <c r="A628" t="s">
        <v>1386</v>
      </c>
      <c r="B628" t="s">
        <v>1387</v>
      </c>
      <c r="C628" t="str">
        <f>IFERROR(VLOOKUP(Table1[[#This Row],[Ticker]],[1]!Table2[[Symbol]:[Industry]],2,FALSE),"-")</f>
        <v>-</v>
      </c>
      <c r="D628" t="s">
        <v>141</v>
      </c>
      <c r="E628">
        <v>7912.9103961600003</v>
      </c>
      <c r="F628">
        <v>536.79999999999995</v>
      </c>
      <c r="G628">
        <v>64.3312800700552</v>
      </c>
      <c r="H628">
        <v>5.5245140865632996</v>
      </c>
      <c r="I628">
        <v>81.647678646994706</v>
      </c>
      <c r="J628">
        <v>0.65026521523956105</v>
      </c>
      <c r="K628">
        <v>485.20368531970797</v>
      </c>
      <c r="M628">
        <v>52.9890125748204</v>
      </c>
      <c r="N628">
        <v>0.781904773702775</v>
      </c>
      <c r="O628">
        <v>9.5380029806259401</v>
      </c>
      <c r="P628">
        <v>121.132852729145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Row],[Ticker]],[1]!Table2[[Symbol]:[Industry]],2,FALSE),"-")</f>
        <v>-</v>
      </c>
      <c r="D629" t="s">
        <v>153</v>
      </c>
      <c r="E629">
        <v>7881.3937999999998</v>
      </c>
      <c r="F629">
        <v>420.7</v>
      </c>
      <c r="G629">
        <v>-4.3568699072060602</v>
      </c>
      <c r="H629">
        <v>-16.674841821135701</v>
      </c>
      <c r="I629">
        <v>-8.0081843516686497</v>
      </c>
      <c r="J629">
        <v>-3.7113603485259201</v>
      </c>
      <c r="K629">
        <v>466.29120149138703</v>
      </c>
      <c r="L629">
        <v>425.33987356038301</v>
      </c>
      <c r="M629">
        <v>19.108240731049001</v>
      </c>
      <c r="N629">
        <v>0.37574951518496402</v>
      </c>
      <c r="O629">
        <v>30.140242453054402</v>
      </c>
      <c r="P629">
        <v>23.735294117647001</v>
      </c>
      <c r="Q629">
        <v>9.1031420798983007E-2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Row],[Ticker]],[1]!Table2[[Symbol]:[Industry]],2,FALSE),"-")</f>
        <v>-</v>
      </c>
      <c r="D630" t="s">
        <v>372</v>
      </c>
      <c r="E630">
        <v>7781.3976731399998</v>
      </c>
      <c r="F630">
        <v>342.9</v>
      </c>
      <c r="G630">
        <v>133.57295529401</v>
      </c>
      <c r="H630">
        <v>-0.67545452119056804</v>
      </c>
      <c r="I630">
        <v>84.832268230524093</v>
      </c>
      <c r="J630">
        <v>2.32343529610087</v>
      </c>
      <c r="K630">
        <v>316.99269477253802</v>
      </c>
      <c r="L630">
        <v>249.67717968370201</v>
      </c>
      <c r="M630">
        <v>62.471072016276601</v>
      </c>
      <c r="N630">
        <v>0.68692168504212403</v>
      </c>
      <c r="O630">
        <v>5.7159521726450802</v>
      </c>
      <c r="P630">
        <v>164.78764478764401</v>
      </c>
      <c r="Q630">
        <v>0.150548421512742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Row],[Ticker]],[1]!Table2[[Symbol]:[Industry]],2,FALSE),"-")</f>
        <v>-</v>
      </c>
      <c r="D631" t="s">
        <v>46</v>
      </c>
      <c r="E631">
        <v>7780.6046009499996</v>
      </c>
      <c r="F631">
        <v>555.15</v>
      </c>
      <c r="G631">
        <v>71.126544799003</v>
      </c>
      <c r="H631">
        <v>10.033150619612099</v>
      </c>
      <c r="I631">
        <v>45.596113478055699</v>
      </c>
      <c r="J631">
        <v>1.1676161383343699</v>
      </c>
      <c r="K631">
        <v>487.02537452279</v>
      </c>
      <c r="L631">
        <v>381.557551963614</v>
      </c>
      <c r="M631">
        <v>67.991404463222906</v>
      </c>
      <c r="N631">
        <v>0.85922474823807404</v>
      </c>
      <c r="O631">
        <v>4.4672611006034399</v>
      </c>
      <c r="P631">
        <v>130.113989637305</v>
      </c>
      <c r="Q631">
        <v>0.20673267929571201</v>
      </c>
    </row>
    <row r="632" spans="1:17" x14ac:dyDescent="0.3">
      <c r="A632" t="s">
        <v>1394</v>
      </c>
      <c r="B632" t="s">
        <v>1395</v>
      </c>
      <c r="C632" t="str">
        <f>IFERROR(VLOOKUP(Table1[[#This Row],[Ticker]],[1]!Table2[[Symbol]:[Industry]],2,FALSE),"-")</f>
        <v>-</v>
      </c>
      <c r="D632" t="s">
        <v>539</v>
      </c>
      <c r="E632">
        <v>7723.0497837749999</v>
      </c>
      <c r="F632">
        <v>279.25</v>
      </c>
      <c r="G632">
        <v>-18.1194951943137</v>
      </c>
      <c r="H632">
        <v>-1.41469664268533</v>
      </c>
      <c r="I632">
        <v>-3.2527790972527599</v>
      </c>
      <c r="J632">
        <v>6.7709012922723097</v>
      </c>
      <c r="K632">
        <v>258.09689200634102</v>
      </c>
      <c r="L632">
        <v>260.25185480903599</v>
      </c>
      <c r="M632">
        <v>71.317939435874393</v>
      </c>
      <c r="N632">
        <v>1.9020265124260101</v>
      </c>
      <c r="O632">
        <v>14.932855863921199</v>
      </c>
      <c r="P632">
        <v>26.931818181818102</v>
      </c>
      <c r="Q632">
        <v>-6.4023080840052995E-2</v>
      </c>
    </row>
    <row r="633" spans="1:17" hidden="1" x14ac:dyDescent="0.3">
      <c r="A633" t="s">
        <v>1396</v>
      </c>
      <c r="B633" t="s">
        <v>1397</v>
      </c>
      <c r="C633" t="str">
        <f>IFERROR(VLOOKUP(Table1[[#This Row],[Ticker]],[1]!Table2[[Symbol]:[Industry]],2,FALSE),"-")</f>
        <v>-</v>
      </c>
      <c r="D633" t="s">
        <v>260</v>
      </c>
      <c r="E633">
        <v>7709.8456439899901</v>
      </c>
      <c r="F633">
        <v>3357.7</v>
      </c>
      <c r="G633">
        <v>49.458333144768297</v>
      </c>
      <c r="H633">
        <v>10.721587545329699</v>
      </c>
      <c r="I633">
        <v>29.4488697786697</v>
      </c>
      <c r="J633">
        <v>-7.8321997117675997</v>
      </c>
      <c r="K633">
        <v>2942.4409510120399</v>
      </c>
      <c r="L633">
        <v>2424.6105088245899</v>
      </c>
      <c r="M633">
        <v>59.3952940878875</v>
      </c>
      <c r="N633">
        <v>1.80367585680138</v>
      </c>
      <c r="O633">
        <v>15.108556452333399</v>
      </c>
      <c r="P633">
        <v>119.099510603588</v>
      </c>
      <c r="Q633">
        <v>0.14395275677296601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Row],[Ticker]],[1]!Table2[[Symbol]:[Industry]],2,FALSE),"-")</f>
        <v>-</v>
      </c>
      <c r="D634" t="s">
        <v>127</v>
      </c>
      <c r="E634">
        <v>7697.6241372000004</v>
      </c>
      <c r="F634">
        <v>644.4</v>
      </c>
      <c r="G634">
        <v>-52.928964566720701</v>
      </c>
      <c r="H634">
        <v>-2.8427060601990299</v>
      </c>
      <c r="I634">
        <v>-9.2072080711546498</v>
      </c>
      <c r="J634">
        <v>-5.7739853392673401</v>
      </c>
      <c r="K634">
        <v>677.30349926391295</v>
      </c>
      <c r="L634">
        <v>708.50133786076503</v>
      </c>
      <c r="M634">
        <v>24.307509464745898</v>
      </c>
      <c r="N634">
        <v>1.05265650625798</v>
      </c>
      <c r="O634">
        <v>42.7684667908131</v>
      </c>
      <c r="P634">
        <v>7.6511861009020903</v>
      </c>
      <c r="Q634">
        <v>-0.109142453788757</v>
      </c>
    </row>
    <row r="635" spans="1:17" hidden="1" x14ac:dyDescent="0.3">
      <c r="A635" t="s">
        <v>1400</v>
      </c>
      <c r="B635" t="s">
        <v>1401</v>
      </c>
      <c r="C635" t="str">
        <f>IFERROR(VLOOKUP(Table1[[#This Row],[Ticker]],[1]!Table2[[Symbol]:[Industry]],2,FALSE),"-")</f>
        <v>-</v>
      </c>
      <c r="D635" t="s">
        <v>1402</v>
      </c>
      <c r="E635">
        <v>7690.8863328899997</v>
      </c>
      <c r="F635">
        <v>1900.65</v>
      </c>
      <c r="G635">
        <v>89.931958691518702</v>
      </c>
      <c r="H635">
        <v>23.6209358369284</v>
      </c>
      <c r="I635">
        <v>26.069304330088499</v>
      </c>
      <c r="J635">
        <v>-1.0087287695785501</v>
      </c>
      <c r="K635">
        <v>1540.76079115318</v>
      </c>
      <c r="M635">
        <v>60.802841128680903</v>
      </c>
      <c r="N635">
        <v>1.7414600722179301</v>
      </c>
      <c r="O635">
        <v>4.5931654960145103</v>
      </c>
      <c r="P635">
        <v>145.24516129032199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Row],[Ticker]],[1]!Table2[[Symbol]:[Industry]],2,FALSE),"-")</f>
        <v>-</v>
      </c>
      <c r="D636" t="s">
        <v>206</v>
      </c>
      <c r="E636">
        <v>7665.9380207100003</v>
      </c>
      <c r="F636">
        <v>2670.7</v>
      </c>
      <c r="G636">
        <v>188.66117627931601</v>
      </c>
      <c r="H636">
        <v>-9.1794575226365502</v>
      </c>
      <c r="I636">
        <v>84.735202377664905</v>
      </c>
      <c r="J636">
        <v>8.1462555455137995</v>
      </c>
      <c r="K636">
        <v>2232.6243908204701</v>
      </c>
      <c r="L636">
        <v>1656.98325943602</v>
      </c>
      <c r="M636">
        <v>74.077812047629394</v>
      </c>
      <c r="N636">
        <v>0.53646696091389101</v>
      </c>
      <c r="O636">
        <v>10.5365634477852</v>
      </c>
      <c r="P636">
        <v>231.76397515527901</v>
      </c>
      <c r="Q636">
        <v>0.14021793719217401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Row],[Ticker]],[1]!Table2[[Symbol]:[Industry]],2,FALSE),"-")</f>
        <v>-</v>
      </c>
      <c r="D637" t="s">
        <v>206</v>
      </c>
      <c r="E637">
        <v>7531.4162398999997</v>
      </c>
      <c r="F637">
        <v>1394.75</v>
      </c>
      <c r="G637">
        <v>24.543128257747099</v>
      </c>
      <c r="H637">
        <v>1.20917263148552E-2</v>
      </c>
      <c r="I637">
        <v>27.064618280266899</v>
      </c>
      <c r="J637">
        <v>-1.78278891995449</v>
      </c>
      <c r="K637">
        <v>1307.1333067809601</v>
      </c>
      <c r="L637">
        <v>1103.2443152834001</v>
      </c>
      <c r="M637">
        <v>50.316755876961103</v>
      </c>
      <c r="N637">
        <v>0.70814789930659605</v>
      </c>
      <c r="O637">
        <v>6.0405090518013997</v>
      </c>
      <c r="P637">
        <v>69.987812309567303</v>
      </c>
      <c r="Q637">
        <v>5.9482877898289002E-2</v>
      </c>
    </row>
    <row r="638" spans="1:17" hidden="1" x14ac:dyDescent="0.3">
      <c r="A638" t="s">
        <v>1407</v>
      </c>
      <c r="B638" t="s">
        <v>1408</v>
      </c>
      <c r="C638" t="str">
        <f>IFERROR(VLOOKUP(Table1[[#This Row],[Ticker]],[1]!Table2[[Symbol]:[Industry]],2,FALSE),"-")</f>
        <v>-</v>
      </c>
      <c r="D638" t="s">
        <v>63</v>
      </c>
      <c r="E638">
        <v>7528.654795208</v>
      </c>
      <c r="F638">
        <v>100.31</v>
      </c>
      <c r="G638">
        <v>368.82073910312403</v>
      </c>
      <c r="H638">
        <v>0.33502864341866401</v>
      </c>
      <c r="I638">
        <v>90.422780814005094</v>
      </c>
      <c r="J638">
        <v>10.2441952070296</v>
      </c>
      <c r="K638">
        <v>88.714061874682002</v>
      </c>
      <c r="L638">
        <v>64.323108626781604</v>
      </c>
      <c r="M638">
        <v>73.105585101368902</v>
      </c>
      <c r="N638">
        <v>0.85591819065748098</v>
      </c>
      <c r="O638">
        <v>7.1677798823646697</v>
      </c>
      <c r="P638">
        <v>413.09462915601</v>
      </c>
      <c r="Q638">
        <v>9.4880831789299E-2</v>
      </c>
    </row>
    <row r="639" spans="1:17" hidden="1" x14ac:dyDescent="0.3">
      <c r="A639" t="s">
        <v>1409</v>
      </c>
      <c r="B639" t="s">
        <v>1410</v>
      </c>
      <c r="C639" t="str">
        <f>IFERROR(VLOOKUP(Table1[[#This Row],[Ticker]],[1]!Table2[[Symbol]:[Industry]],2,FALSE),"-")</f>
        <v>-</v>
      </c>
      <c r="D639" t="s">
        <v>54</v>
      </c>
      <c r="E639">
        <v>7498.5660787249999</v>
      </c>
      <c r="F639">
        <v>1478.45</v>
      </c>
      <c r="G639">
        <v>142.29978698075999</v>
      </c>
      <c r="H639">
        <v>35.113896434016198</v>
      </c>
      <c r="I639">
        <v>28.756623293480899</v>
      </c>
      <c r="J639">
        <v>11.5576600214445</v>
      </c>
      <c r="K639">
        <v>1254.5852877172099</v>
      </c>
      <c r="L639">
        <v>994.44543753332198</v>
      </c>
      <c r="M639">
        <v>62.394302787236803</v>
      </c>
      <c r="N639">
        <v>1.17295743424995</v>
      </c>
      <c r="O639">
        <v>7.2068720619567799</v>
      </c>
      <c r="P639">
        <v>242.19419048721201</v>
      </c>
      <c r="Q639">
        <v>0.13763496627171401</v>
      </c>
    </row>
    <row r="640" spans="1:17" x14ac:dyDescent="0.3">
      <c r="A640" t="s">
        <v>1411</v>
      </c>
      <c r="B640" t="s">
        <v>1412</v>
      </c>
      <c r="C640" t="str">
        <f>IFERROR(VLOOKUP(Table1[[#This Row],[Ticker]],[1]!Table2[[Symbol]:[Industry]],2,FALSE),"-")</f>
        <v>-</v>
      </c>
      <c r="D640" t="s">
        <v>609</v>
      </c>
      <c r="E640">
        <v>7438.9210104000003</v>
      </c>
      <c r="F640">
        <v>375.6</v>
      </c>
      <c r="G640">
        <v>38.664471460914498</v>
      </c>
      <c r="H640">
        <v>-3.7172804573412099</v>
      </c>
      <c r="I640">
        <v>26.709450679885901</v>
      </c>
      <c r="J640">
        <v>5.08034603850935</v>
      </c>
      <c r="K640">
        <v>386.130757318939</v>
      </c>
      <c r="L640">
        <v>335.30775384436703</v>
      </c>
      <c r="M640">
        <v>36.093753861595602</v>
      </c>
      <c r="N640">
        <v>1.05633030430894</v>
      </c>
      <c r="O640">
        <v>19.9813631522896</v>
      </c>
      <c r="P640">
        <v>74.535315985130097</v>
      </c>
      <c r="Q640">
        <v>4.7546647534965E-2</v>
      </c>
    </row>
    <row r="641" spans="1:17" x14ac:dyDescent="0.3">
      <c r="A641" t="s">
        <v>1413</v>
      </c>
      <c r="B641" t="s">
        <v>1414</v>
      </c>
      <c r="C641" t="str">
        <f>IFERROR(VLOOKUP(Table1[[#This Row],[Ticker]],[1]!Table2[[Symbol]:[Industry]],2,FALSE),"-")</f>
        <v>-</v>
      </c>
      <c r="D641" t="s">
        <v>257</v>
      </c>
      <c r="E641">
        <v>7415.5521867199996</v>
      </c>
      <c r="F641">
        <v>6682.45</v>
      </c>
      <c r="G641">
        <v>22.781829599397899</v>
      </c>
      <c r="H641">
        <v>-4.6571037220536704</v>
      </c>
      <c r="I641">
        <v>-11.1925331240293</v>
      </c>
      <c r="J641">
        <v>-1.2561164278933601</v>
      </c>
      <c r="K641">
        <v>6871.3528617010797</v>
      </c>
      <c r="L641">
        <v>6248.6536654769297</v>
      </c>
      <c r="M641">
        <v>38.930741158147697</v>
      </c>
      <c r="N641">
        <v>0.390481757744923</v>
      </c>
      <c r="O641">
        <v>17.097771027093302</v>
      </c>
      <c r="P641">
        <v>54.969736323369098</v>
      </c>
      <c r="Q641">
        <v>1.6881902331555999E-2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Row],[Ticker]],[1]!Table2[[Symbol]:[Industry]],2,FALSE),"-")</f>
        <v>-</v>
      </c>
      <c r="D642" t="s">
        <v>1417</v>
      </c>
      <c r="E642">
        <v>7397.0540532799996</v>
      </c>
      <c r="F642">
        <v>277.45</v>
      </c>
      <c r="G642">
        <v>-1.0951189517294799</v>
      </c>
      <c r="H642">
        <v>-7.6693112696661396</v>
      </c>
      <c r="I642">
        <v>-16.530678010910101</v>
      </c>
      <c r="J642">
        <v>-1.3760447035121901</v>
      </c>
      <c r="K642">
        <v>291.61780060441299</v>
      </c>
      <c r="L642">
        <v>286.809123212712</v>
      </c>
      <c r="M642">
        <v>47.885772035692803</v>
      </c>
      <c r="N642">
        <v>0.74514928801475899</v>
      </c>
      <c r="O642">
        <v>31.5372139124166</v>
      </c>
      <c r="P642">
        <v>25.457834049287801</v>
      </c>
      <c r="Q642">
        <v>7.1817242372617995E-2</v>
      </c>
    </row>
    <row r="643" spans="1:17" x14ac:dyDescent="0.3">
      <c r="A643" t="s">
        <v>1418</v>
      </c>
      <c r="B643" t="s">
        <v>1419</v>
      </c>
      <c r="C643" t="str">
        <f>IFERROR(VLOOKUP(Table1[[#This Row],[Ticker]],[1]!Table2[[Symbol]:[Industry]],2,FALSE),"-")</f>
        <v>-</v>
      </c>
      <c r="D643" t="s">
        <v>124</v>
      </c>
      <c r="E643">
        <v>7365.4222008099996</v>
      </c>
      <c r="F643">
        <v>1220.9000000000001</v>
      </c>
      <c r="G643">
        <v>41.632076494732601</v>
      </c>
      <c r="H643">
        <v>4.4824125926084397</v>
      </c>
      <c r="I643">
        <v>13.6095087794529</v>
      </c>
      <c r="J643">
        <v>-0.26957952660811202</v>
      </c>
      <c r="K643">
        <v>1112.36185352391</v>
      </c>
      <c r="L643">
        <v>943.24471820699398</v>
      </c>
      <c r="M643">
        <v>62.218500784208103</v>
      </c>
      <c r="N643">
        <v>0.56431799769813495</v>
      </c>
      <c r="O643">
        <v>10.2547301171266</v>
      </c>
      <c r="P643">
        <v>87.470249520153502</v>
      </c>
      <c r="Q643">
        <v>7.0197265710598006E-2</v>
      </c>
    </row>
    <row r="644" spans="1:17" hidden="1" x14ac:dyDescent="0.3">
      <c r="A644" t="s">
        <v>1420</v>
      </c>
      <c r="B644" t="s">
        <v>1421</v>
      </c>
      <c r="C644" t="str">
        <f>IFERROR(VLOOKUP(Table1[[#This Row],[Ticker]],[1]!Table2[[Symbol]:[Industry]],2,FALSE),"-")</f>
        <v>-</v>
      </c>
      <c r="D644" t="s">
        <v>609</v>
      </c>
      <c r="E644">
        <v>7364.2352430149904</v>
      </c>
      <c r="F644">
        <v>3785.55</v>
      </c>
      <c r="G644">
        <v>-6.7074037373485798</v>
      </c>
      <c r="H644">
        <v>-1.4067612667510301</v>
      </c>
      <c r="I644">
        <v>-1.70528187152726</v>
      </c>
      <c r="J644">
        <v>1.1709770748699599</v>
      </c>
      <c r="K644">
        <v>3757.3330518897501</v>
      </c>
      <c r="L644">
        <v>3512.33236704809</v>
      </c>
      <c r="M644">
        <v>44.342961160744402</v>
      </c>
      <c r="N644">
        <v>0.85407178920878901</v>
      </c>
      <c r="O644">
        <v>13.293973134683201</v>
      </c>
      <c r="P644">
        <v>25.078059176289798</v>
      </c>
      <c r="Q644">
        <v>-2.8213271946522001E-2</v>
      </c>
    </row>
    <row r="645" spans="1:17" hidden="1" x14ac:dyDescent="0.3">
      <c r="A645" t="s">
        <v>1422</v>
      </c>
      <c r="B645" t="s">
        <v>1423</v>
      </c>
      <c r="C645" t="str">
        <f>IFERROR(VLOOKUP(Table1[[#This Row],[Ticker]],[1]!Table2[[Symbol]:[Industry]],2,FALSE),"-")</f>
        <v>-</v>
      </c>
      <c r="D645" t="s">
        <v>21</v>
      </c>
      <c r="E645">
        <v>7354.6125851999996</v>
      </c>
      <c r="F645">
        <v>125.85</v>
      </c>
      <c r="G645">
        <v>51.861464974174901</v>
      </c>
      <c r="H645">
        <v>0.36147060830241801</v>
      </c>
      <c r="I645">
        <v>-12.522531914957501</v>
      </c>
      <c r="J645">
        <v>-6.9628065061362904E-2</v>
      </c>
      <c r="K645">
        <v>125.49260722197999</v>
      </c>
      <c r="L645">
        <v>107.608746410668</v>
      </c>
      <c r="M645">
        <v>44.799466784045798</v>
      </c>
      <c r="N645">
        <v>1.58391787982687</v>
      </c>
      <c r="O645">
        <v>13.786253476360701</v>
      </c>
      <c r="P645">
        <v>93.615384615384599</v>
      </c>
      <c r="Q645">
        <v>0.28201992642853801</v>
      </c>
    </row>
    <row r="646" spans="1:17" x14ac:dyDescent="0.3">
      <c r="A646" t="s">
        <v>1424</v>
      </c>
      <c r="B646" t="s">
        <v>1425</v>
      </c>
      <c r="C646" t="str">
        <f>IFERROR(VLOOKUP(Table1[[#This Row],[Ticker]],[1]!Table2[[Symbol]:[Industry]],2,FALSE),"-")</f>
        <v>-</v>
      </c>
      <c r="D646" t="s">
        <v>141</v>
      </c>
      <c r="E646">
        <v>7338.0639199999996</v>
      </c>
      <c r="F646">
        <v>872.55</v>
      </c>
      <c r="G646">
        <v>83.726890483591802</v>
      </c>
      <c r="H646">
        <v>-14.914186144923001</v>
      </c>
      <c r="I646">
        <v>23.638160623949901</v>
      </c>
      <c r="J646">
        <v>0.19251481100534901</v>
      </c>
      <c r="K646">
        <v>910.19435604216096</v>
      </c>
      <c r="L646">
        <v>741.67842748382895</v>
      </c>
      <c r="M646">
        <v>42.372043904739897</v>
      </c>
      <c r="N646">
        <v>0.45443001628299501</v>
      </c>
      <c r="O646">
        <v>27.213340209730099</v>
      </c>
      <c r="P646">
        <v>141.16915422885501</v>
      </c>
      <c r="Q646">
        <v>0.16918931375816301</v>
      </c>
    </row>
    <row r="647" spans="1:17" x14ac:dyDescent="0.3">
      <c r="A647" t="s">
        <v>1426</v>
      </c>
      <c r="B647" t="s">
        <v>1427</v>
      </c>
      <c r="C647" t="str">
        <f>IFERROR(VLOOKUP(Table1[[#This Row],[Ticker]],[1]!Table2[[Symbol]:[Industry]],2,FALSE),"-")</f>
        <v>-</v>
      </c>
      <c r="D647" t="s">
        <v>75</v>
      </c>
      <c r="E647">
        <v>7326.8373951499998</v>
      </c>
      <c r="F647">
        <v>3669.9</v>
      </c>
      <c r="G647">
        <v>35.512836335180197</v>
      </c>
      <c r="H647">
        <v>13.1173232334621</v>
      </c>
      <c r="I647">
        <v>64.173365846097298</v>
      </c>
      <c r="J647">
        <v>6.8180514161799604</v>
      </c>
      <c r="K647">
        <v>3067.6937583700401</v>
      </c>
      <c r="L647">
        <v>2479.3923019662002</v>
      </c>
      <c r="M647">
        <v>76.537404229321695</v>
      </c>
      <c r="N647">
        <v>1.0207596976097899</v>
      </c>
      <c r="O647">
        <v>4.0913921360255099</v>
      </c>
      <c r="P647">
        <v>130.08777429467</v>
      </c>
      <c r="Q647">
        <v>-3.1107305785400999E-2</v>
      </c>
    </row>
    <row r="648" spans="1:17" hidden="1" x14ac:dyDescent="0.3">
      <c r="A648" t="s">
        <v>1428</v>
      </c>
      <c r="B648" t="s">
        <v>1429</v>
      </c>
      <c r="C648" t="str">
        <f>IFERROR(VLOOKUP(Table1[[#This Row],[Ticker]],[1]!Table2[[Symbol]:[Industry]],2,FALSE),"-")</f>
        <v>-</v>
      </c>
      <c r="D648" t="s">
        <v>1430</v>
      </c>
      <c r="E648">
        <v>7310.6195315550003</v>
      </c>
      <c r="F648">
        <v>573.04999999999995</v>
      </c>
      <c r="G648">
        <v>1.71672516019609</v>
      </c>
      <c r="H648">
        <v>0.26252008356480799</v>
      </c>
      <c r="I648">
        <v>-3.0221931505396</v>
      </c>
      <c r="J648">
        <v>-1.58205000369833</v>
      </c>
      <c r="K648">
        <v>579.20252935263295</v>
      </c>
      <c r="L648">
        <v>542.66980152636802</v>
      </c>
      <c r="M648">
        <v>48.999302826617097</v>
      </c>
      <c r="N648">
        <v>0.35450032091726102</v>
      </c>
      <c r="O648">
        <v>15.5222057412093</v>
      </c>
      <c r="P648">
        <v>47.617207624935503</v>
      </c>
      <c r="Q648">
        <v>7.1174403683124998E-2</v>
      </c>
    </row>
    <row r="649" spans="1:17" x14ac:dyDescent="0.3">
      <c r="A649" t="s">
        <v>1431</v>
      </c>
      <c r="B649" t="s">
        <v>1432</v>
      </c>
      <c r="C649" t="str">
        <f>IFERROR(VLOOKUP(Table1[[#This Row],[Ticker]],[1]!Table2[[Symbol]:[Industry]],2,FALSE),"-")</f>
        <v>-</v>
      </c>
      <c r="D649" t="s">
        <v>609</v>
      </c>
      <c r="E649">
        <v>7294.9442742699903</v>
      </c>
      <c r="F649">
        <v>551.9</v>
      </c>
      <c r="G649">
        <v>45.973931594402501</v>
      </c>
      <c r="H649">
        <v>7.80693488999046</v>
      </c>
      <c r="I649">
        <v>-12.1879989020377</v>
      </c>
      <c r="J649">
        <v>-3.72708361896616</v>
      </c>
      <c r="K649">
        <v>528.61400520819097</v>
      </c>
      <c r="L649">
        <v>497.341295764253</v>
      </c>
      <c r="M649">
        <v>46.648848043391602</v>
      </c>
      <c r="N649">
        <v>2.1407188714019898</v>
      </c>
      <c r="O649">
        <v>20.674035151295499</v>
      </c>
      <c r="P649">
        <v>74.679537901566604</v>
      </c>
      <c r="Q649">
        <v>8.2125932375536004E-2</v>
      </c>
    </row>
    <row r="650" spans="1:17" x14ac:dyDescent="0.3">
      <c r="A650" t="s">
        <v>1433</v>
      </c>
      <c r="B650" t="s">
        <v>1434</v>
      </c>
      <c r="C650" t="str">
        <f>IFERROR(VLOOKUP(Table1[[#This Row],[Ticker]],[1]!Table2[[Symbol]:[Industry]],2,FALSE),"-")</f>
        <v>-</v>
      </c>
      <c r="D650" t="s">
        <v>1435</v>
      </c>
      <c r="E650">
        <v>7271.4557999999997</v>
      </c>
      <c r="F650">
        <v>950</v>
      </c>
      <c r="G650">
        <v>18.1656656430266</v>
      </c>
      <c r="H650">
        <v>2.7749879001528401</v>
      </c>
      <c r="I650">
        <v>-3.0227305467382699</v>
      </c>
      <c r="J650">
        <v>-2.19457252362136</v>
      </c>
      <c r="K650">
        <v>868.76719020774897</v>
      </c>
      <c r="L650">
        <v>788.90887228341296</v>
      </c>
      <c r="M650">
        <v>61.619600004580697</v>
      </c>
      <c r="N650">
        <v>1.3582616359465001</v>
      </c>
      <c r="O650">
        <v>8.9368421052631692</v>
      </c>
      <c r="P650">
        <v>60.608622147083601</v>
      </c>
      <c r="Q650">
        <v>7.1285474359180003E-3</v>
      </c>
    </row>
    <row r="651" spans="1:17" x14ac:dyDescent="0.3">
      <c r="A651" t="s">
        <v>1436</v>
      </c>
      <c r="B651" t="s">
        <v>1437</v>
      </c>
      <c r="C651" t="str">
        <f>IFERROR(VLOOKUP(Table1[[#This Row],[Ticker]],[1]!Table2[[Symbol]:[Industry]],2,FALSE),"-")</f>
        <v>-</v>
      </c>
      <c r="D651" t="s">
        <v>377</v>
      </c>
      <c r="E651">
        <v>7245.0117202319998</v>
      </c>
      <c r="F651">
        <v>88.92</v>
      </c>
      <c r="G651">
        <v>15.7137359036936</v>
      </c>
      <c r="H651">
        <v>-0.59197460612949904</v>
      </c>
      <c r="I651">
        <v>0.71218095798911496</v>
      </c>
      <c r="J651">
        <v>1.2962921120344599</v>
      </c>
      <c r="K651">
        <v>82.960663890447606</v>
      </c>
      <c r="L651">
        <v>74.754532045983396</v>
      </c>
      <c r="M651">
        <v>59.207220472753697</v>
      </c>
      <c r="N651">
        <v>1.06524089511591</v>
      </c>
      <c r="O651">
        <v>10.6050382366171</v>
      </c>
      <c r="P651">
        <v>51.611253196930903</v>
      </c>
      <c r="Q651">
        <v>7.7042195383749998E-2</v>
      </c>
    </row>
    <row r="652" spans="1:17" x14ac:dyDescent="0.3">
      <c r="A652" t="s">
        <v>1438</v>
      </c>
      <c r="B652" t="s">
        <v>1439</v>
      </c>
      <c r="C652" t="str">
        <f>IFERROR(VLOOKUP(Table1[[#This Row],[Ticker]],[1]!Table2[[Symbol]:[Industry]],2,FALSE),"-")</f>
        <v>-</v>
      </c>
      <c r="D652" t="s">
        <v>206</v>
      </c>
      <c r="E652">
        <v>7236.0634774999999</v>
      </c>
      <c r="F652">
        <v>503.55</v>
      </c>
      <c r="G652">
        <v>93.712821117793894</v>
      </c>
      <c r="H652">
        <v>2.5973688963761701</v>
      </c>
      <c r="I652">
        <v>30.460729808071999</v>
      </c>
      <c r="J652">
        <v>3.92487516666356</v>
      </c>
      <c r="K652">
        <v>461.20994396278502</v>
      </c>
      <c r="L652">
        <v>386.11913349231401</v>
      </c>
      <c r="M652">
        <v>61.1862131929987</v>
      </c>
      <c r="N652">
        <v>0.57847166246341097</v>
      </c>
      <c r="O652">
        <v>3.5349021944196299</v>
      </c>
      <c r="P652">
        <v>130.246913580246</v>
      </c>
      <c r="Q652">
        <v>0.146270775712218</v>
      </c>
    </row>
    <row r="653" spans="1:17" x14ac:dyDescent="0.3">
      <c r="A653" t="s">
        <v>1440</v>
      </c>
      <c r="B653" t="s">
        <v>1441</v>
      </c>
      <c r="C653" t="str">
        <f>IFERROR(VLOOKUP(Table1[[#This Row],[Ticker]],[1]!Table2[[Symbol]:[Industry]],2,FALSE),"-")</f>
        <v>-</v>
      </c>
      <c r="D653" t="s">
        <v>302</v>
      </c>
      <c r="E653">
        <v>7233.0573859899996</v>
      </c>
      <c r="F653">
        <v>3113.35</v>
      </c>
      <c r="G653">
        <v>220.64902653735999</v>
      </c>
      <c r="H653">
        <v>37.045602901130302</v>
      </c>
      <c r="I653">
        <v>55.487168773129802</v>
      </c>
      <c r="J653">
        <v>31.398419054074701</v>
      </c>
      <c r="K653">
        <v>2332.19020251138</v>
      </c>
      <c r="L653">
        <v>1837.62030578337</v>
      </c>
      <c r="M653">
        <v>78.181779891103403</v>
      </c>
      <c r="N653">
        <v>1.67200234296469</v>
      </c>
      <c r="O653">
        <v>9.2071241588642394</v>
      </c>
      <c r="P653">
        <v>248.63941769316901</v>
      </c>
      <c r="Q653">
        <v>0.138048479327992</v>
      </c>
    </row>
    <row r="654" spans="1:17" x14ac:dyDescent="0.3">
      <c r="A654" t="s">
        <v>1442</v>
      </c>
      <c r="B654" t="s">
        <v>1443</v>
      </c>
      <c r="C654" t="str">
        <f>IFERROR(VLOOKUP(Table1[[#This Row],[Ticker]],[1]!Table2[[Symbol]:[Industry]],2,FALSE),"-")</f>
        <v>-</v>
      </c>
      <c r="D654" t="s">
        <v>206</v>
      </c>
      <c r="E654">
        <v>7231.9362031500004</v>
      </c>
      <c r="F654">
        <v>521.9</v>
      </c>
      <c r="G654">
        <v>4.8811366204694799</v>
      </c>
      <c r="H654">
        <v>-8.1230183476255693</v>
      </c>
      <c r="I654">
        <v>21.1866134725745</v>
      </c>
      <c r="J654">
        <v>-3.8882622282621702</v>
      </c>
      <c r="K654">
        <v>500.09077434740601</v>
      </c>
      <c r="L654">
        <v>443.74713583835199</v>
      </c>
      <c r="M654">
        <v>58.3476467184516</v>
      </c>
      <c r="N654">
        <v>0.57903368466196103</v>
      </c>
      <c r="O654">
        <v>8.4403142364437702</v>
      </c>
      <c r="P654">
        <v>47.533568904593601</v>
      </c>
      <c r="Q654">
        <v>2.5216365018189999E-2</v>
      </c>
    </row>
    <row r="655" spans="1:17" x14ac:dyDescent="0.3">
      <c r="A655" t="s">
        <v>1444</v>
      </c>
      <c r="B655" t="s">
        <v>1445</v>
      </c>
      <c r="C655" t="str">
        <f>IFERROR(VLOOKUP(Table1[[#This Row],[Ticker]],[1]!Table2[[Symbol]:[Industry]],2,FALSE),"-")</f>
        <v>-</v>
      </c>
      <c r="D655" t="s">
        <v>136</v>
      </c>
      <c r="E655">
        <v>7197.5233329299999</v>
      </c>
      <c r="F655">
        <v>405.3</v>
      </c>
      <c r="G655">
        <v>-38.268222859192903</v>
      </c>
      <c r="H655">
        <v>-13.708555878196099</v>
      </c>
      <c r="I655">
        <v>-31.622506183836599</v>
      </c>
      <c r="J655">
        <v>-14.974354111519601</v>
      </c>
      <c r="K655">
        <v>467.797513995874</v>
      </c>
      <c r="L655">
        <v>487.73648090211998</v>
      </c>
      <c r="M655">
        <v>25.260351530122101</v>
      </c>
      <c r="N655">
        <v>0.98159889099249298</v>
      </c>
      <c r="O655">
        <v>73.994571922033003</v>
      </c>
      <c r="P655">
        <v>4.9728049728049601</v>
      </c>
    </row>
    <row r="656" spans="1:17" x14ac:dyDescent="0.3">
      <c r="A656" t="s">
        <v>1446</v>
      </c>
      <c r="B656" t="s">
        <v>1447</v>
      </c>
      <c r="C656" t="str">
        <f>IFERROR(VLOOKUP(Table1[[#This Row],[Ticker]],[1]!Table2[[Symbol]:[Industry]],2,FALSE),"-")</f>
        <v>-</v>
      </c>
      <c r="D656" t="s">
        <v>419</v>
      </c>
      <c r="E656">
        <v>7182.6398158769998</v>
      </c>
      <c r="F656">
        <v>79.89</v>
      </c>
      <c r="G656">
        <v>23.8704831386701</v>
      </c>
      <c r="H656">
        <v>22.723791622360402</v>
      </c>
      <c r="I656">
        <v>4.2497875576945603</v>
      </c>
      <c r="J656">
        <v>26.410523959359299</v>
      </c>
      <c r="K656">
        <v>68.800208158810804</v>
      </c>
      <c r="L656">
        <v>67.662618608318297</v>
      </c>
      <c r="M656">
        <v>75.043860047053499</v>
      </c>
      <c r="N656">
        <v>2.1169062637148501</v>
      </c>
      <c r="O656">
        <v>9.9011140317937194</v>
      </c>
      <c r="P656">
        <v>64.552008238928906</v>
      </c>
      <c r="Q656">
        <v>5.9601192580580997E-2</v>
      </c>
    </row>
    <row r="657" spans="1:17" x14ac:dyDescent="0.3">
      <c r="A657" t="s">
        <v>1448</v>
      </c>
      <c r="B657" t="s">
        <v>1449</v>
      </c>
      <c r="C657" t="str">
        <f>IFERROR(VLOOKUP(Table1[[#This Row],[Ticker]],[1]!Table2[[Symbol]:[Industry]],2,FALSE),"-")</f>
        <v>-</v>
      </c>
      <c r="D657" t="s">
        <v>1450</v>
      </c>
      <c r="E657">
        <v>7167.2454748099999</v>
      </c>
      <c r="F657">
        <v>225.1</v>
      </c>
      <c r="G657">
        <v>-12.4851117308566</v>
      </c>
      <c r="H657">
        <v>-7.2702631928256096</v>
      </c>
      <c r="I657">
        <v>5.3121315663923996</v>
      </c>
      <c r="J657">
        <v>-0.30672057235431999</v>
      </c>
      <c r="K657">
        <v>212.21239220479299</v>
      </c>
      <c r="L657">
        <v>198.70104874067101</v>
      </c>
      <c r="M657">
        <v>60.0406529201274</v>
      </c>
      <c r="N657">
        <v>0.67127172839020299</v>
      </c>
      <c r="O657">
        <v>7.4633496223900497</v>
      </c>
      <c r="P657">
        <v>32.724056603773498</v>
      </c>
      <c r="Q657">
        <v>-4.4196737776721999E-2</v>
      </c>
    </row>
    <row r="658" spans="1:17" hidden="1" x14ac:dyDescent="0.3">
      <c r="A658" t="s">
        <v>1451</v>
      </c>
      <c r="B658" t="s">
        <v>1452</v>
      </c>
      <c r="C658" t="str">
        <f>IFERROR(VLOOKUP(Table1[[#This Row],[Ticker]],[1]!Table2[[Symbol]:[Industry]],2,FALSE),"-")</f>
        <v>-</v>
      </c>
      <c r="D658" t="s">
        <v>260</v>
      </c>
      <c r="E658">
        <v>7155.1259232000002</v>
      </c>
      <c r="F658">
        <v>3235</v>
      </c>
      <c r="G658">
        <v>-4.3351242038386397</v>
      </c>
      <c r="H658">
        <v>-5.6198934476876099</v>
      </c>
      <c r="I658">
        <v>19.2534969461686</v>
      </c>
      <c r="J658">
        <v>-4.7630430408336002</v>
      </c>
      <c r="K658">
        <v>3256.3549264037301</v>
      </c>
      <c r="L658">
        <v>2862.6589384559002</v>
      </c>
      <c r="M658">
        <v>47.074863892860101</v>
      </c>
      <c r="N658">
        <v>0.79061828296876902</v>
      </c>
      <c r="O658">
        <v>20.247295208655299</v>
      </c>
      <c r="P658">
        <v>54.121010004764102</v>
      </c>
      <c r="Q658">
        <v>9.9466606700280999E-2</v>
      </c>
    </row>
    <row r="659" spans="1:17" x14ac:dyDescent="0.3">
      <c r="A659" t="s">
        <v>1453</v>
      </c>
      <c r="B659" t="s">
        <v>1454</v>
      </c>
      <c r="C659" t="str">
        <f>IFERROR(VLOOKUP(Table1[[#This Row],[Ticker]],[1]!Table2[[Symbol]:[Industry]],2,FALSE),"-")</f>
        <v>-</v>
      </c>
      <c r="D659" t="s">
        <v>609</v>
      </c>
      <c r="E659">
        <v>7142.5366480000002</v>
      </c>
      <c r="F659">
        <v>356.2</v>
      </c>
      <c r="G659">
        <v>-38.913310791272899</v>
      </c>
      <c r="H659">
        <v>9.1407163622285399</v>
      </c>
      <c r="I659">
        <v>-8.8460205600594293</v>
      </c>
      <c r="J659">
        <v>-0.238890823803277</v>
      </c>
      <c r="K659">
        <v>357.25851487151499</v>
      </c>
      <c r="L659">
        <v>345.63330946822401</v>
      </c>
      <c r="M659">
        <v>41.2115164519142</v>
      </c>
      <c r="N659">
        <v>1.1193131937407601</v>
      </c>
      <c r="O659">
        <v>22.6698483997754</v>
      </c>
      <c r="P659">
        <v>33.0345471521942</v>
      </c>
      <c r="Q659">
        <v>0.15051195714566401</v>
      </c>
    </row>
    <row r="660" spans="1:17" x14ac:dyDescent="0.3">
      <c r="A660" t="s">
        <v>1455</v>
      </c>
      <c r="B660" t="s">
        <v>1456</v>
      </c>
      <c r="C660" t="str">
        <f>IFERROR(VLOOKUP(Table1[[#This Row],[Ticker]],[1]!Table2[[Symbol]:[Industry]],2,FALSE),"-")</f>
        <v>-</v>
      </c>
      <c r="D660" t="s">
        <v>24</v>
      </c>
      <c r="E660">
        <v>7112.3555564099997</v>
      </c>
      <c r="F660">
        <v>449.15</v>
      </c>
      <c r="G660">
        <v>-31.0272790521724</v>
      </c>
      <c r="H660">
        <v>-5.9783605091966603</v>
      </c>
      <c r="I660">
        <v>-20.424907354507699</v>
      </c>
      <c r="J660">
        <v>-1.2224210718972299</v>
      </c>
      <c r="K660">
        <v>465.42811487771098</v>
      </c>
      <c r="L660">
        <v>480.81171098916099</v>
      </c>
      <c r="M660">
        <v>34.221975224036498</v>
      </c>
      <c r="N660">
        <v>3.072434261068</v>
      </c>
      <c r="O660">
        <v>36.112657241455999</v>
      </c>
      <c r="P660">
        <v>2.5339573108092499</v>
      </c>
    </row>
    <row r="661" spans="1:17" x14ac:dyDescent="0.3">
      <c r="A661" t="s">
        <v>1457</v>
      </c>
      <c r="B661" t="s">
        <v>1458</v>
      </c>
      <c r="C661" t="str">
        <f>IFERROR(VLOOKUP(Table1[[#This Row],[Ticker]],[1]!Table2[[Symbol]:[Industry]],2,FALSE),"-")</f>
        <v>-</v>
      </c>
      <c r="D661" t="s">
        <v>539</v>
      </c>
      <c r="E661">
        <v>7106.5113300000003</v>
      </c>
      <c r="F661">
        <v>2193.3000000000002</v>
      </c>
      <c r="G661">
        <v>-24.794711524373099</v>
      </c>
      <c r="H661">
        <v>-4.0967084963422797</v>
      </c>
      <c r="I661">
        <v>-12.1528658130289</v>
      </c>
      <c r="J661">
        <v>-6.6414655847748998</v>
      </c>
      <c r="K661">
        <v>2303.5849073915401</v>
      </c>
      <c r="L661">
        <v>2271.9086520227502</v>
      </c>
      <c r="M661">
        <v>33.1268202243606</v>
      </c>
      <c r="N661">
        <v>1.52499473418514</v>
      </c>
      <c r="O661">
        <v>24.697943737746701</v>
      </c>
      <c r="P661">
        <v>11.9030612244898</v>
      </c>
      <c r="Q661">
        <v>-6.8838010395049998E-2</v>
      </c>
    </row>
    <row r="662" spans="1:17" x14ac:dyDescent="0.3">
      <c r="A662" t="s">
        <v>1459</v>
      </c>
      <c r="B662" t="s">
        <v>1460</v>
      </c>
      <c r="C662" t="str">
        <f>IFERROR(VLOOKUP(Table1[[#This Row],[Ticker]],[1]!Table2[[Symbol]:[Industry]],2,FALSE),"-")</f>
        <v>-</v>
      </c>
      <c r="D662" t="s">
        <v>46</v>
      </c>
      <c r="E662">
        <v>7047.4464381149901</v>
      </c>
      <c r="F662">
        <v>189.83</v>
      </c>
      <c r="G662">
        <v>4.7924722221719502</v>
      </c>
      <c r="H662">
        <v>-6.4976544587936402</v>
      </c>
      <c r="I662">
        <v>-24.932351646390501</v>
      </c>
      <c r="J662">
        <v>-2.5129243245939299</v>
      </c>
      <c r="K662">
        <v>196.688619835206</v>
      </c>
      <c r="L662">
        <v>189.60342314914399</v>
      </c>
      <c r="M662">
        <v>46.421660962517898</v>
      </c>
      <c r="N662">
        <v>1.09949355771867</v>
      </c>
      <c r="O662">
        <v>31.328030342938401</v>
      </c>
      <c r="P662">
        <v>43.105917828872897</v>
      </c>
      <c r="Q662">
        <v>0.15426154100672099</v>
      </c>
    </row>
    <row r="663" spans="1:17" x14ac:dyDescent="0.3">
      <c r="A663" t="s">
        <v>1461</v>
      </c>
      <c r="B663" t="s">
        <v>1462</v>
      </c>
      <c r="C663" t="str">
        <f>IFERROR(VLOOKUP(Table1[[#This Row],[Ticker]],[1]!Table2[[Symbol]:[Industry]],2,FALSE),"-")</f>
        <v>-</v>
      </c>
      <c r="D663" t="s">
        <v>465</v>
      </c>
      <c r="E663">
        <v>7006.5513145949999</v>
      </c>
      <c r="F663">
        <v>2329.9499999999998</v>
      </c>
      <c r="G663">
        <v>31.328632998049098</v>
      </c>
      <c r="H663">
        <v>25.087711112585598</v>
      </c>
      <c r="I663">
        <v>79.836465362317398</v>
      </c>
      <c r="J663">
        <v>11.0280837989887</v>
      </c>
      <c r="K663">
        <v>1832.5757406294999</v>
      </c>
      <c r="L663">
        <v>1521.9458313181699</v>
      </c>
      <c r="M663">
        <v>75.283171293655599</v>
      </c>
      <c r="N663">
        <v>1.9909556467399401</v>
      </c>
      <c r="O663">
        <v>6.9980042490182104</v>
      </c>
      <c r="P663">
        <v>117.39678096570999</v>
      </c>
      <c r="Q663">
        <v>-8.8988385484623997E-2</v>
      </c>
    </row>
    <row r="664" spans="1:17" x14ac:dyDescent="0.3">
      <c r="A664" t="s">
        <v>1463</v>
      </c>
      <c r="B664" t="s">
        <v>1464</v>
      </c>
      <c r="C664" t="str">
        <f>IFERROR(VLOOKUP(Table1[[#This Row],[Ticker]],[1]!Table2[[Symbol]:[Industry]],2,FALSE),"-")</f>
        <v>-</v>
      </c>
      <c r="D664" t="s">
        <v>54</v>
      </c>
      <c r="E664">
        <v>6981.7574442320001</v>
      </c>
      <c r="F664">
        <v>215.14</v>
      </c>
      <c r="G664">
        <v>-31.1227961345102</v>
      </c>
      <c r="H664">
        <v>-8.1235695687304403</v>
      </c>
      <c r="I664">
        <v>-49.579972032580599</v>
      </c>
      <c r="J664">
        <v>-2.6933423305078898</v>
      </c>
      <c r="K664">
        <v>234.05686265628299</v>
      </c>
      <c r="L664">
        <v>265.79225718106699</v>
      </c>
      <c r="M664">
        <v>32.228483612852699</v>
      </c>
      <c r="N664">
        <v>0.608392125885029</v>
      </c>
      <c r="O664">
        <v>119.76387468625001</v>
      </c>
      <c r="P664">
        <v>9.7093319734829109</v>
      </c>
      <c r="Q664">
        <v>-2.7287495282487001E-2</v>
      </c>
    </row>
    <row r="665" spans="1:17" x14ac:dyDescent="0.3">
      <c r="A665" t="s">
        <v>1465</v>
      </c>
      <c r="B665" t="s">
        <v>1466</v>
      </c>
      <c r="C665" t="str">
        <f>IFERROR(VLOOKUP(Table1[[#This Row],[Ticker]],[1]!Table2[[Symbol]:[Industry]],2,FALSE),"-")</f>
        <v>-</v>
      </c>
      <c r="D665" t="s">
        <v>78</v>
      </c>
      <c r="E665">
        <v>6979.8786532000004</v>
      </c>
      <c r="F665">
        <v>340.7</v>
      </c>
      <c r="G665">
        <v>59.996922836115601</v>
      </c>
      <c r="H665">
        <v>5.9824160879435704</v>
      </c>
      <c r="I665">
        <v>19.139452034773001</v>
      </c>
      <c r="J665">
        <v>-4.2217359147980096</v>
      </c>
      <c r="K665">
        <v>300.023642582626</v>
      </c>
      <c r="L665">
        <v>244.881742814803</v>
      </c>
      <c r="M665">
        <v>51.198531809028999</v>
      </c>
      <c r="N665">
        <v>1.5082066104105301</v>
      </c>
      <c r="O665">
        <v>8.4825359553859698</v>
      </c>
      <c r="P665">
        <v>111.68064616340401</v>
      </c>
      <c r="Q665">
        <v>7.9957912817009993E-2</v>
      </c>
    </row>
    <row r="666" spans="1:17" x14ac:dyDescent="0.3">
      <c r="A666" t="s">
        <v>1467</v>
      </c>
      <c r="B666" t="s">
        <v>1468</v>
      </c>
      <c r="C666" t="str">
        <f>IFERROR(VLOOKUP(Table1[[#This Row],[Ticker]],[1]!Table2[[Symbol]:[Industry]],2,FALSE),"-")</f>
        <v>-</v>
      </c>
      <c r="D666" t="s">
        <v>832</v>
      </c>
      <c r="E666">
        <v>6932.2228976160004</v>
      </c>
      <c r="F666">
        <v>39.119999999999997</v>
      </c>
      <c r="G666">
        <v>-28.962512128402199</v>
      </c>
      <c r="H666">
        <v>-4.0942384040510102</v>
      </c>
      <c r="I666">
        <v>-32.633899347938197</v>
      </c>
      <c r="J666">
        <v>-2.9526538808642302</v>
      </c>
      <c r="K666">
        <v>41.531172398906698</v>
      </c>
      <c r="L666">
        <v>43.219768778868101</v>
      </c>
      <c r="M666">
        <v>31.048989670411199</v>
      </c>
      <c r="N666">
        <v>1.5007167949857001</v>
      </c>
      <c r="O666">
        <v>38.036809815950903</v>
      </c>
      <c r="P666">
        <v>5.7297297297297103</v>
      </c>
      <c r="Q666">
        <v>3.3627126543547999E-2</v>
      </c>
    </row>
    <row r="667" spans="1:17" x14ac:dyDescent="0.3">
      <c r="A667" t="s">
        <v>1469</v>
      </c>
      <c r="B667" t="s">
        <v>1470</v>
      </c>
      <c r="C667" t="str">
        <f>IFERROR(VLOOKUP(Table1[[#This Row],[Ticker]],[1]!Table2[[Symbol]:[Industry]],2,FALSE),"-")</f>
        <v>-</v>
      </c>
      <c r="D667" t="s">
        <v>168</v>
      </c>
      <c r="E667">
        <v>6907.1488687499996</v>
      </c>
      <c r="F667">
        <v>997.75</v>
      </c>
      <c r="G667">
        <v>68.571265122664599</v>
      </c>
      <c r="H667">
        <v>8.1597349376762107</v>
      </c>
      <c r="I667">
        <v>80.747242235548498</v>
      </c>
      <c r="J667">
        <v>6.7686618490323402</v>
      </c>
      <c r="K667">
        <v>884.20635578188399</v>
      </c>
      <c r="L667">
        <v>705.59122920235495</v>
      </c>
      <c r="M667">
        <v>71.473959108290899</v>
      </c>
      <c r="N667">
        <v>0.97834489109090195</v>
      </c>
      <c r="O667">
        <v>1.2277624655474699</v>
      </c>
      <c r="P667">
        <v>128.265843056508</v>
      </c>
      <c r="Q667">
        <v>3.8316575324343002E-2</v>
      </c>
    </row>
    <row r="668" spans="1:17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-</v>
      </c>
      <c r="D668" t="s">
        <v>46</v>
      </c>
      <c r="E668">
        <v>6895.9658256049997</v>
      </c>
      <c r="F668">
        <v>245.65</v>
      </c>
      <c r="G668">
        <v>144.33154571957499</v>
      </c>
      <c r="H668">
        <v>-0.35095268941479801</v>
      </c>
      <c r="I668">
        <v>40.562234110122198</v>
      </c>
      <c r="J668">
        <v>-3.97278166832288</v>
      </c>
      <c r="K668">
        <v>229.251060834421</v>
      </c>
      <c r="L668">
        <v>182.77614917143899</v>
      </c>
      <c r="M668">
        <v>53.787519679550897</v>
      </c>
      <c r="N668">
        <v>0.51394085850711602</v>
      </c>
      <c r="O668">
        <v>10.6859352737634</v>
      </c>
      <c r="P668">
        <v>176.16638560989301</v>
      </c>
      <c r="Q668">
        <v>9.0741031810835995E-2</v>
      </c>
    </row>
    <row r="669" spans="1:17" x14ac:dyDescent="0.3">
      <c r="A669" t="s">
        <v>1473</v>
      </c>
      <c r="B669" t="s">
        <v>1474</v>
      </c>
      <c r="C669" t="str">
        <f>IFERROR(VLOOKUP(Table1[[#This Row],[Ticker]],[1]!Table2[[Symbol]:[Industry]],2,FALSE),"-")</f>
        <v>-</v>
      </c>
      <c r="D669" t="s">
        <v>133</v>
      </c>
      <c r="E669">
        <v>6871.2021520799999</v>
      </c>
      <c r="F669">
        <v>633.29999999999995</v>
      </c>
      <c r="G669">
        <v>40.024495948023301</v>
      </c>
      <c r="H669">
        <v>-2.17222727722611</v>
      </c>
      <c r="I669">
        <v>-9.2464207747605194</v>
      </c>
      <c r="J669">
        <v>3.86339402994482</v>
      </c>
      <c r="K669">
        <v>605.03018562758803</v>
      </c>
      <c r="L669">
        <v>578.37928971927795</v>
      </c>
      <c r="M669">
        <v>67.236778457859103</v>
      </c>
      <c r="N669">
        <v>1.26029761985335</v>
      </c>
      <c r="O669">
        <v>32.899099952629001</v>
      </c>
      <c r="P669">
        <v>73.732940127563197</v>
      </c>
      <c r="Q669">
        <v>7.6483134745645998E-2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Row],[Ticker]],[1]!Table2[[Symbol]:[Industry]],2,FALSE),"-")</f>
        <v>-</v>
      </c>
      <c r="D670" t="s">
        <v>377</v>
      </c>
      <c r="E670">
        <v>6858.9177503000001</v>
      </c>
      <c r="F670">
        <v>352.7</v>
      </c>
      <c r="G670">
        <v>35.843420360166</v>
      </c>
      <c r="H670">
        <v>2.96258659333663</v>
      </c>
      <c r="I670">
        <v>30.1885343430923</v>
      </c>
      <c r="J670">
        <v>4.4412131808858497</v>
      </c>
      <c r="K670">
        <v>324.92117732492102</v>
      </c>
      <c r="L670">
        <v>279.55031608272401</v>
      </c>
      <c r="M670">
        <v>58.377370454930002</v>
      </c>
      <c r="N670">
        <v>1.16616872028078</v>
      </c>
      <c r="O670">
        <v>5.8123050751346801</v>
      </c>
      <c r="P670">
        <v>71.964895173086305</v>
      </c>
      <c r="Q670">
        <v>-3.292801243808E-3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Row],[Ticker]],[1]!Table2[[Symbol]:[Industry]],2,FALSE),"-")</f>
        <v>-</v>
      </c>
      <c r="D671" t="s">
        <v>377</v>
      </c>
      <c r="E671">
        <v>6841.1157880000001</v>
      </c>
      <c r="F671">
        <v>139.44999999999999</v>
      </c>
      <c r="G671">
        <v>86.935471691168701</v>
      </c>
      <c r="H671">
        <v>-7.7632252944330498</v>
      </c>
      <c r="I671">
        <v>29.7346560374624</v>
      </c>
      <c r="J671">
        <v>-0.73359482114629704</v>
      </c>
      <c r="K671">
        <v>133.79265667575601</v>
      </c>
      <c r="L671">
        <v>108.376769489056</v>
      </c>
      <c r="M671">
        <v>48.023144973706302</v>
      </c>
      <c r="N671">
        <v>0.43461308107186802</v>
      </c>
      <c r="O671">
        <v>21.871638580136199</v>
      </c>
      <c r="P671">
        <v>114.373558800922</v>
      </c>
      <c r="Q671">
        <v>9.1710083083898997E-2</v>
      </c>
    </row>
    <row r="672" spans="1:17" x14ac:dyDescent="0.3">
      <c r="A672" t="s">
        <v>1479</v>
      </c>
      <c r="B672" t="s">
        <v>1480</v>
      </c>
      <c r="C672" t="str">
        <f>IFERROR(VLOOKUP(Table1[[#This Row],[Ticker]],[1]!Table2[[Symbol]:[Industry]],2,FALSE),"-")</f>
        <v>-</v>
      </c>
      <c r="D672" t="s">
        <v>98</v>
      </c>
      <c r="E672">
        <v>6822.4207025550004</v>
      </c>
      <c r="F672">
        <v>1432.65</v>
      </c>
      <c r="G672">
        <v>-30.977010185012499</v>
      </c>
      <c r="H672">
        <v>-7.6295979361771797</v>
      </c>
      <c r="I672">
        <v>-13.789549961985401</v>
      </c>
      <c r="J672">
        <v>-3.48588634556662</v>
      </c>
      <c r="K672">
        <v>1436.8216169277</v>
      </c>
      <c r="L672">
        <v>1416.8363630889401</v>
      </c>
      <c r="M672">
        <v>36.811543497148598</v>
      </c>
      <c r="N672">
        <v>1.05957008399304</v>
      </c>
      <c r="O672">
        <v>12.0301539105852</v>
      </c>
      <c r="P672">
        <v>14.612</v>
      </c>
      <c r="Q672">
        <v>-0.13492175592464201</v>
      </c>
    </row>
    <row r="673" spans="1:17" hidden="1" x14ac:dyDescent="0.3">
      <c r="A673" t="s">
        <v>1481</v>
      </c>
      <c r="B673" t="s">
        <v>1482</v>
      </c>
      <c r="C673" t="str">
        <f>IFERROR(VLOOKUP(Table1[[#This Row],[Ticker]],[1]!Table2[[Symbol]:[Industry]],2,FALSE),"-")</f>
        <v>-</v>
      </c>
      <c r="D673" t="s">
        <v>46</v>
      </c>
      <c r="E673">
        <v>6799.21572483</v>
      </c>
      <c r="F673">
        <v>390.3</v>
      </c>
      <c r="G673">
        <v>-24.399286307569799</v>
      </c>
      <c r="H673">
        <v>-0.35182766774656798</v>
      </c>
      <c r="I673">
        <v>-11.7159937241502</v>
      </c>
      <c r="J673">
        <v>-2.1963977550096998</v>
      </c>
      <c r="O673">
        <v>8.8393543428132197</v>
      </c>
      <c r="P673">
        <v>1.83953033268102</v>
      </c>
    </row>
    <row r="674" spans="1:17" hidden="1" x14ac:dyDescent="0.3">
      <c r="A674" t="s">
        <v>1483</v>
      </c>
      <c r="B674" t="s">
        <v>1484</v>
      </c>
      <c r="C674" t="str">
        <f>IFERROR(VLOOKUP(Table1[[#This Row],[Ticker]],[1]!Table2[[Symbol]:[Industry]],2,FALSE),"-")</f>
        <v>-</v>
      </c>
      <c r="D674" t="s">
        <v>1026</v>
      </c>
      <c r="E674">
        <v>6746.8437323999997</v>
      </c>
      <c r="F674">
        <v>128.5</v>
      </c>
      <c r="G674">
        <v>-18.0550884255147</v>
      </c>
      <c r="H674">
        <v>0.63320973873721798</v>
      </c>
      <c r="I674">
        <v>-8.7115378436923692</v>
      </c>
      <c r="K674">
        <v>120.10837337592</v>
      </c>
      <c r="M674">
        <v>1.05563603616817</v>
      </c>
      <c r="N674">
        <v>0.371428571428571</v>
      </c>
      <c r="O674">
        <v>3.00389105058367</v>
      </c>
      <c r="P674">
        <v>8.4388185654008492</v>
      </c>
    </row>
    <row r="675" spans="1:17" x14ac:dyDescent="0.3">
      <c r="A675" t="s">
        <v>1485</v>
      </c>
      <c r="B675" t="s">
        <v>1486</v>
      </c>
      <c r="C675" t="str">
        <f>IFERROR(VLOOKUP(Table1[[#This Row],[Ticker]],[1]!Table2[[Symbol]:[Industry]],2,FALSE),"-")</f>
        <v>-</v>
      </c>
      <c r="D675" t="s">
        <v>54</v>
      </c>
      <c r="E675">
        <v>6708.4562888</v>
      </c>
      <c r="F675">
        <v>686</v>
      </c>
      <c r="G675">
        <v>78.425011810845803</v>
      </c>
      <c r="H675">
        <v>5.8545746349841101</v>
      </c>
      <c r="I675">
        <v>72.796564228220703</v>
      </c>
      <c r="J675">
        <v>1.7500822551978601</v>
      </c>
      <c r="K675">
        <v>622.94214251897904</v>
      </c>
      <c r="L675">
        <v>493.409424455259</v>
      </c>
      <c r="M675">
        <v>52.290939391272602</v>
      </c>
      <c r="N675">
        <v>1.09088076660749</v>
      </c>
      <c r="O675">
        <v>7.7842565597667503</v>
      </c>
      <c r="P675">
        <v>131.13207547169799</v>
      </c>
      <c r="Q675">
        <v>3.2941624285369999E-3</v>
      </c>
    </row>
    <row r="676" spans="1:17" x14ac:dyDescent="0.3">
      <c r="A676" t="s">
        <v>1487</v>
      </c>
      <c r="B676" t="s">
        <v>1488</v>
      </c>
      <c r="C676" t="str">
        <f>IFERROR(VLOOKUP(Table1[[#This Row],[Ticker]],[1]!Table2[[Symbol]:[Industry]],2,FALSE),"-")</f>
        <v>-</v>
      </c>
      <c r="D676" t="s">
        <v>643</v>
      </c>
      <c r="E676">
        <v>6678.4675041150003</v>
      </c>
      <c r="F676">
        <v>136.94999999999999</v>
      </c>
      <c r="G676">
        <v>-34.441279522598698</v>
      </c>
      <c r="H676">
        <v>1.8059559794739499</v>
      </c>
      <c r="I676">
        <v>-7.0847663999613504</v>
      </c>
      <c r="J676">
        <v>4.1298637132015399</v>
      </c>
      <c r="K676">
        <v>138.298917255048</v>
      </c>
      <c r="L676">
        <v>139.64447780390699</v>
      </c>
      <c r="M676">
        <v>44.021884003097199</v>
      </c>
      <c r="N676">
        <v>1.49365002358071</v>
      </c>
      <c r="O676">
        <v>30.741146403797</v>
      </c>
      <c r="P676">
        <v>25.068493150684901</v>
      </c>
      <c r="Q676">
        <v>-8.8596843075206003E-2</v>
      </c>
    </row>
    <row r="677" spans="1:17" x14ac:dyDescent="0.3">
      <c r="A677" t="s">
        <v>1489</v>
      </c>
      <c r="B677" t="s">
        <v>1490</v>
      </c>
      <c r="C677" t="str">
        <f>IFERROR(VLOOKUP(Table1[[#This Row],[Ticker]],[1]!Table2[[Symbol]:[Industry]],2,FALSE),"-")</f>
        <v>-</v>
      </c>
      <c r="D677" t="s">
        <v>21</v>
      </c>
      <c r="E677">
        <v>6672.13923299</v>
      </c>
      <c r="F677">
        <v>805.7</v>
      </c>
      <c r="G677">
        <v>54.2059809741679</v>
      </c>
      <c r="H677">
        <v>-6.65671791846923</v>
      </c>
      <c r="I677">
        <v>50.893602174286201</v>
      </c>
      <c r="J677">
        <v>-1.4508813066097499</v>
      </c>
      <c r="K677">
        <v>843.39436901497197</v>
      </c>
      <c r="L677">
        <v>684.43389895387099</v>
      </c>
      <c r="M677">
        <v>24.324018252483398</v>
      </c>
      <c r="N677">
        <v>0.85969445154133495</v>
      </c>
      <c r="O677">
        <v>15.1421124488022</v>
      </c>
      <c r="P677">
        <v>94.144578313253007</v>
      </c>
      <c r="Q677">
        <v>0.13154046027135499</v>
      </c>
    </row>
    <row r="678" spans="1:17" hidden="1" x14ac:dyDescent="0.3">
      <c r="A678" t="s">
        <v>1491</v>
      </c>
      <c r="B678" t="s">
        <v>1492</v>
      </c>
      <c r="C678" t="str">
        <f>IFERROR(VLOOKUP(Table1[[#This Row],[Ticker]],[1]!Table2[[Symbol]:[Industry]],2,FALSE),"-")</f>
        <v>-</v>
      </c>
      <c r="D678" t="s">
        <v>1324</v>
      </c>
      <c r="E678">
        <v>6636.6662775300001</v>
      </c>
      <c r="F678">
        <v>1406.96</v>
      </c>
      <c r="G678">
        <v>-16.164218262255101</v>
      </c>
      <c r="H678">
        <v>3.2251981382296901</v>
      </c>
      <c r="I678">
        <v>-7.4681483295131299</v>
      </c>
      <c r="J678">
        <v>-0.78552642375658099</v>
      </c>
      <c r="K678">
        <v>1384.8422647069499</v>
      </c>
      <c r="L678">
        <v>1350.0558097636799</v>
      </c>
      <c r="M678">
        <v>77.088001342421407</v>
      </c>
      <c r="N678">
        <v>0.95557553040254495</v>
      </c>
      <c r="O678">
        <v>2.7072553590720299</v>
      </c>
      <c r="P678">
        <v>12.859262824369299</v>
      </c>
      <c r="Q678">
        <v>-5.5078309021881003E-2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Row],[Ticker]],[1]!Table2[[Symbol]:[Industry]],2,FALSE),"-")</f>
        <v>-</v>
      </c>
      <c r="D679" t="s">
        <v>1495</v>
      </c>
      <c r="E679">
        <v>6628.056541125</v>
      </c>
      <c r="F679">
        <v>507.75</v>
      </c>
      <c r="G679">
        <v>-13.9685077208315</v>
      </c>
      <c r="H679">
        <v>0.429760794734105</v>
      </c>
      <c r="I679">
        <v>-9.1170797760727798</v>
      </c>
      <c r="J679">
        <v>-3.0692109582820102</v>
      </c>
      <c r="K679">
        <v>514.14116673881904</v>
      </c>
      <c r="L679">
        <v>503.96467213230397</v>
      </c>
      <c r="M679">
        <v>43.043954222148102</v>
      </c>
      <c r="N679">
        <v>1.0972063153904299</v>
      </c>
      <c r="O679">
        <v>31.826686361398298</v>
      </c>
      <c r="P679">
        <v>29.842731108553799</v>
      </c>
      <c r="Q679">
        <v>4.9981983338791003E-2</v>
      </c>
    </row>
    <row r="680" spans="1:17" hidden="1" x14ac:dyDescent="0.3">
      <c r="A680" t="s">
        <v>1496</v>
      </c>
      <c r="B680" t="s">
        <v>1497</v>
      </c>
      <c r="C680" t="str">
        <f>IFERROR(VLOOKUP(Table1[[#This Row],[Ticker]],[1]!Table2[[Symbol]:[Industry]],2,FALSE),"-")</f>
        <v>-</v>
      </c>
      <c r="D680" t="s">
        <v>46</v>
      </c>
      <c r="E680">
        <v>6601.3732098099999</v>
      </c>
      <c r="F680">
        <v>3055.9</v>
      </c>
      <c r="G680">
        <v>1917.1236582223601</v>
      </c>
      <c r="H680">
        <v>10.3245125133939</v>
      </c>
      <c r="I680">
        <v>325.487964451344</v>
      </c>
      <c r="J680">
        <v>6.3878326575265296</v>
      </c>
      <c r="K680">
        <v>2537.8097760997498</v>
      </c>
      <c r="L680">
        <v>1407.4329753069001</v>
      </c>
      <c r="M680">
        <v>68.0671702121073</v>
      </c>
      <c r="N680">
        <v>0.65737866148449997</v>
      </c>
      <c r="O680">
        <v>2.2595634673909299</v>
      </c>
      <c r="P680">
        <v>2044.4912280701701</v>
      </c>
    </row>
    <row r="681" spans="1:17" x14ac:dyDescent="0.3">
      <c r="A681" t="s">
        <v>1498</v>
      </c>
      <c r="B681" t="s">
        <v>1499</v>
      </c>
      <c r="C681" t="str">
        <f>IFERROR(VLOOKUP(Table1[[#This Row],[Ticker]],[1]!Table2[[Symbol]:[Industry]],2,FALSE),"-")</f>
        <v>-</v>
      </c>
      <c r="D681" t="s">
        <v>436</v>
      </c>
      <c r="E681">
        <v>6595.5211677449997</v>
      </c>
      <c r="F681">
        <v>596.54999999999995</v>
      </c>
      <c r="G681">
        <v>-37.200500646276602</v>
      </c>
      <c r="H681">
        <v>-11.402802363690601</v>
      </c>
      <c r="I681">
        <v>-16.3618102653916</v>
      </c>
      <c r="J681">
        <v>-5.8589885382707303</v>
      </c>
      <c r="K681">
        <v>649.55018727107904</v>
      </c>
      <c r="L681">
        <v>647.00031428814998</v>
      </c>
      <c r="M681">
        <v>29.917127487046699</v>
      </c>
      <c r="N681">
        <v>0.79635876332966304</v>
      </c>
      <c r="O681">
        <v>30.081300813008099</v>
      </c>
      <c r="P681">
        <v>14.4240913014289</v>
      </c>
      <c r="Q681">
        <v>-5.5750972252582E-2</v>
      </c>
    </row>
    <row r="682" spans="1:17" hidden="1" x14ac:dyDescent="0.3">
      <c r="A682" t="s">
        <v>1500</v>
      </c>
      <c r="B682" t="s">
        <v>1501</v>
      </c>
      <c r="C682" t="str">
        <f>IFERROR(VLOOKUP(Table1[[#This Row],[Ticker]],[1]!Table2[[Symbol]:[Industry]],2,FALSE),"-")</f>
        <v>-</v>
      </c>
      <c r="D682" t="s">
        <v>124</v>
      </c>
      <c r="E682">
        <v>6510.6307842249998</v>
      </c>
      <c r="F682">
        <v>568.25</v>
      </c>
      <c r="G682">
        <v>-27.072032871883401</v>
      </c>
      <c r="H682">
        <v>2.0547961204829401</v>
      </c>
      <c r="I682">
        <v>-8.5015922194793703</v>
      </c>
      <c r="J682">
        <v>-3.5310603572465999</v>
      </c>
      <c r="K682">
        <v>550.89175591404705</v>
      </c>
      <c r="L682">
        <v>532.93582666008604</v>
      </c>
      <c r="M682">
        <v>47.712782764111999</v>
      </c>
      <c r="N682">
        <v>0.32878098657475602</v>
      </c>
      <c r="O682">
        <v>10.8578970523537</v>
      </c>
      <c r="P682">
        <v>21.680942184154102</v>
      </c>
      <c r="Q682">
        <v>3.7114244947725999E-2</v>
      </c>
    </row>
    <row r="683" spans="1:17" x14ac:dyDescent="0.3">
      <c r="A683" t="s">
        <v>1502</v>
      </c>
      <c r="B683" t="s">
        <v>1503</v>
      </c>
      <c r="C683" t="str">
        <f>IFERROR(VLOOKUP(Table1[[#This Row],[Ticker]],[1]!Table2[[Symbol]:[Industry]],2,FALSE),"-")</f>
        <v>-</v>
      </c>
      <c r="D683" t="s">
        <v>46</v>
      </c>
      <c r="E683">
        <v>6509.5034811799997</v>
      </c>
      <c r="F683">
        <v>860.3</v>
      </c>
      <c r="G683">
        <v>95.131238561915595</v>
      </c>
      <c r="H683">
        <v>-4.0116774404555198</v>
      </c>
      <c r="I683">
        <v>28.0184345031203</v>
      </c>
      <c r="J683">
        <v>-0.76379775024360197</v>
      </c>
      <c r="K683">
        <v>810.60617363000199</v>
      </c>
      <c r="L683">
        <v>658.80603335583396</v>
      </c>
      <c r="M683">
        <v>61.032511500848301</v>
      </c>
      <c r="N683">
        <v>0.57842108342187504</v>
      </c>
      <c r="O683">
        <v>8.8922468906195604</v>
      </c>
      <c r="P683">
        <v>124.036458333333</v>
      </c>
      <c r="Q683">
        <v>0.152832600871423</v>
      </c>
    </row>
    <row r="684" spans="1:17" x14ac:dyDescent="0.3">
      <c r="A684" t="s">
        <v>1504</v>
      </c>
      <c r="B684" t="s">
        <v>1505</v>
      </c>
      <c r="C684" t="str">
        <f>IFERROR(VLOOKUP(Table1[[#This Row],[Ticker]],[1]!Table2[[Symbol]:[Industry]],2,FALSE),"-")</f>
        <v>-</v>
      </c>
      <c r="D684" t="s">
        <v>465</v>
      </c>
      <c r="E684">
        <v>6507.0656639999997</v>
      </c>
      <c r="F684">
        <v>921.7</v>
      </c>
      <c r="G684">
        <v>55.923590685887199</v>
      </c>
      <c r="H684">
        <v>-3.4735236362888302</v>
      </c>
      <c r="I684">
        <v>-7.4109984974330496</v>
      </c>
      <c r="J684">
        <v>-2.9942150512055399</v>
      </c>
      <c r="K684">
        <v>921.39349503830397</v>
      </c>
      <c r="L684">
        <v>830.13718007907698</v>
      </c>
      <c r="M684">
        <v>39.911392286428999</v>
      </c>
      <c r="N684">
        <v>2.4018510973352001</v>
      </c>
      <c r="O684">
        <v>22.382553976347999</v>
      </c>
      <c r="P684">
        <v>84.524524524524494</v>
      </c>
      <c r="Q684">
        <v>0.14851346167625101</v>
      </c>
    </row>
    <row r="685" spans="1:17" x14ac:dyDescent="0.3">
      <c r="A685" t="s">
        <v>1506</v>
      </c>
      <c r="B685" t="s">
        <v>1507</v>
      </c>
      <c r="C685" t="str">
        <f>IFERROR(VLOOKUP(Table1[[#This Row],[Ticker]],[1]!Table2[[Symbol]:[Industry]],2,FALSE),"-")</f>
        <v>-</v>
      </c>
      <c r="D685" t="s">
        <v>141</v>
      </c>
      <c r="E685">
        <v>6504.5134160699999</v>
      </c>
      <c r="F685">
        <v>220.42</v>
      </c>
      <c r="G685">
        <v>154.759046950471</v>
      </c>
      <c r="H685">
        <v>2.8998339251647698</v>
      </c>
      <c r="I685">
        <v>25.301019300372101</v>
      </c>
      <c r="J685">
        <v>4.9246812197310499</v>
      </c>
      <c r="K685">
        <v>199.73319175252701</v>
      </c>
      <c r="L685">
        <v>158.598517265276</v>
      </c>
      <c r="M685">
        <v>59.492837893703403</v>
      </c>
      <c r="N685">
        <v>0.39953689948902998</v>
      </c>
      <c r="O685">
        <v>8.4157517466654603</v>
      </c>
      <c r="P685">
        <v>190.02631578947299</v>
      </c>
      <c r="Q685">
        <v>0.17778961394232501</v>
      </c>
    </row>
    <row r="686" spans="1:17" x14ac:dyDescent="0.3">
      <c r="A686" t="s">
        <v>1508</v>
      </c>
      <c r="B686" t="s">
        <v>1509</v>
      </c>
      <c r="C686" t="str">
        <f>IFERROR(VLOOKUP(Table1[[#This Row],[Ticker]],[1]!Table2[[Symbol]:[Industry]],2,FALSE),"-")</f>
        <v>-</v>
      </c>
      <c r="D686" t="s">
        <v>24</v>
      </c>
      <c r="E686">
        <v>6498.5557826160002</v>
      </c>
      <c r="F686">
        <v>24.84</v>
      </c>
      <c r="G686">
        <v>2.2356249700505799</v>
      </c>
      <c r="H686">
        <v>-5.7011230948459897</v>
      </c>
      <c r="I686">
        <v>-30.436678964086401</v>
      </c>
      <c r="J686">
        <v>-4.3508952322468497</v>
      </c>
      <c r="K686">
        <v>26.703530498200799</v>
      </c>
      <c r="L686">
        <v>26.186986713894299</v>
      </c>
      <c r="M686">
        <v>21.679814612168101</v>
      </c>
      <c r="N686">
        <v>0.91202867053054404</v>
      </c>
      <c r="O686">
        <v>48.477154055496896</v>
      </c>
      <c r="P686">
        <v>33.5367762128325</v>
      </c>
      <c r="Q686">
        <v>0.107168711651352</v>
      </c>
    </row>
    <row r="687" spans="1:17" hidden="1" x14ac:dyDescent="0.3">
      <c r="A687" t="s">
        <v>1510</v>
      </c>
      <c r="B687" t="s">
        <v>1511</v>
      </c>
      <c r="C687" t="str">
        <f>IFERROR(VLOOKUP(Table1[[#This Row],[Ticker]],[1]!Table2[[Symbol]:[Industry]],2,FALSE),"-")</f>
        <v>-</v>
      </c>
      <c r="D687" t="s">
        <v>1324</v>
      </c>
      <c r="E687">
        <v>6496.9056107910001</v>
      </c>
      <c r="F687">
        <v>1166.55</v>
      </c>
      <c r="G687">
        <v>-17.0034343989301</v>
      </c>
      <c r="H687">
        <v>1.3246531268098201</v>
      </c>
      <c r="I687">
        <v>-8.7614437355933799</v>
      </c>
      <c r="J687">
        <v>-1.0617807188644499</v>
      </c>
      <c r="K687">
        <v>1157.2157568103501</v>
      </c>
      <c r="L687">
        <v>1130.3296385608101</v>
      </c>
      <c r="M687">
        <v>63.340787818078198</v>
      </c>
      <c r="N687">
        <v>1.3771359794599201</v>
      </c>
      <c r="O687">
        <v>13.6153615361536</v>
      </c>
      <c r="P687">
        <v>34.735103544657598</v>
      </c>
    </row>
    <row r="688" spans="1:17" x14ac:dyDescent="0.3">
      <c r="A688" t="s">
        <v>1512</v>
      </c>
      <c r="B688" t="s">
        <v>1513</v>
      </c>
      <c r="C688" t="str">
        <f>IFERROR(VLOOKUP(Table1[[#This Row],[Ticker]],[1]!Table2[[Symbol]:[Industry]],2,FALSE),"-")</f>
        <v>-</v>
      </c>
      <c r="D688" t="s">
        <v>380</v>
      </c>
      <c r="E688">
        <v>6485.5950898199999</v>
      </c>
      <c r="F688">
        <v>283.35000000000002</v>
      </c>
      <c r="G688">
        <v>-54.328841687088698</v>
      </c>
      <c r="H688">
        <v>-12.009054180056999</v>
      </c>
      <c r="I688">
        <v>-32.659301549462299</v>
      </c>
      <c r="J688">
        <v>-2.6002492374148098</v>
      </c>
      <c r="K688">
        <v>298.55290052922697</v>
      </c>
      <c r="L688">
        <v>318.92173436578298</v>
      </c>
      <c r="M688">
        <v>36.4060143125376</v>
      </c>
      <c r="N688">
        <v>0.762015124482053</v>
      </c>
      <c r="O688">
        <v>66.190224104464406</v>
      </c>
      <c r="P688">
        <v>9.7617664148750904</v>
      </c>
      <c r="Q688">
        <v>-8.13128981284E-4</v>
      </c>
    </row>
    <row r="689" spans="1:17" hidden="1" x14ac:dyDescent="0.3">
      <c r="A689" t="s">
        <v>1514</v>
      </c>
      <c r="B689" t="s">
        <v>1515</v>
      </c>
      <c r="C689" t="str">
        <f>IFERROR(VLOOKUP(Table1[[#This Row],[Ticker]],[1]!Table2[[Symbol]:[Industry]],2,FALSE),"-")</f>
        <v>-</v>
      </c>
      <c r="D689" t="s">
        <v>1516</v>
      </c>
      <c r="E689">
        <v>6476.25216</v>
      </c>
      <c r="F689">
        <v>3131</v>
      </c>
      <c r="G689">
        <v>1250.94654433237</v>
      </c>
      <c r="H689">
        <v>0.40536561554425798</v>
      </c>
      <c r="I689">
        <v>169.260401543391</v>
      </c>
      <c r="J689">
        <v>4.0522338159303102</v>
      </c>
      <c r="K689">
        <v>2898.2555514010801</v>
      </c>
      <c r="L689">
        <v>1863.34986818947</v>
      </c>
      <c r="M689">
        <v>46.359811288180303</v>
      </c>
      <c r="N689">
        <v>0.54710890529798595</v>
      </c>
      <c r="O689">
        <v>13.9891408495688</v>
      </c>
      <c r="P689">
        <v>1427.3170731707301</v>
      </c>
    </row>
    <row r="690" spans="1:17" x14ac:dyDescent="0.3">
      <c r="A690" t="s">
        <v>1517</v>
      </c>
      <c r="B690" t="s">
        <v>1518</v>
      </c>
      <c r="C690" t="str">
        <f>IFERROR(VLOOKUP(Table1[[#This Row],[Ticker]],[1]!Table2[[Symbol]:[Industry]],2,FALSE),"-")</f>
        <v>-</v>
      </c>
      <c r="D690" t="s">
        <v>419</v>
      </c>
      <c r="E690">
        <v>6458.7298391960003</v>
      </c>
      <c r="F690">
        <v>209.32</v>
      </c>
      <c r="G690">
        <v>197.45844415191101</v>
      </c>
      <c r="H690">
        <v>8.5825899040264808</v>
      </c>
      <c r="I690">
        <v>37.5777978174726</v>
      </c>
      <c r="J690">
        <v>1.1744911113996099</v>
      </c>
      <c r="K690">
        <v>196.50716989681001</v>
      </c>
      <c r="L690">
        <v>158.290088787679</v>
      </c>
      <c r="M690">
        <v>59.353353438351199</v>
      </c>
      <c r="N690">
        <v>1.1973050364114399</v>
      </c>
      <c r="O690">
        <v>14.6092107777565</v>
      </c>
      <c r="P690">
        <v>230.94071146245</v>
      </c>
      <c r="Q690">
        <v>8.6926289835147996E-2</v>
      </c>
    </row>
    <row r="691" spans="1:17" x14ac:dyDescent="0.3">
      <c r="A691" t="s">
        <v>1519</v>
      </c>
      <c r="B691" t="s">
        <v>1520</v>
      </c>
      <c r="C691" t="str">
        <f>IFERROR(VLOOKUP(Table1[[#This Row],[Ticker]],[1]!Table2[[Symbol]:[Industry]],2,FALSE),"-")</f>
        <v>-</v>
      </c>
      <c r="D691" t="s">
        <v>400</v>
      </c>
      <c r="E691">
        <v>6447.2029982389904</v>
      </c>
      <c r="F691">
        <v>207.53</v>
      </c>
      <c r="G691">
        <v>112.67592733469699</v>
      </c>
      <c r="H691">
        <v>-1.4406538976264101</v>
      </c>
      <c r="I691">
        <v>9.8026788231532098</v>
      </c>
      <c r="J691">
        <v>-3.3732412322006402</v>
      </c>
      <c r="K691">
        <v>204.22866877202799</v>
      </c>
      <c r="L691">
        <v>169.35397048461601</v>
      </c>
      <c r="M691">
        <v>39.284037683142699</v>
      </c>
      <c r="N691">
        <v>0.53929643234191704</v>
      </c>
      <c r="O691">
        <v>7.0399460318989897</v>
      </c>
      <c r="P691">
        <v>191.06591865357601</v>
      </c>
      <c r="Q691">
        <v>0.11655687739080201</v>
      </c>
    </row>
    <row r="692" spans="1:17" x14ac:dyDescent="0.3">
      <c r="A692" t="s">
        <v>1521</v>
      </c>
      <c r="B692" t="s">
        <v>1522</v>
      </c>
      <c r="C692" t="str">
        <f>IFERROR(VLOOKUP(Table1[[#This Row],[Ticker]],[1]!Table2[[Symbol]:[Industry]],2,FALSE),"-")</f>
        <v>-</v>
      </c>
      <c r="D692" t="s">
        <v>141</v>
      </c>
      <c r="E692">
        <v>6442.1541428</v>
      </c>
      <c r="F692">
        <v>914.3</v>
      </c>
      <c r="G692">
        <v>11.1556791784264</v>
      </c>
      <c r="H692">
        <v>-3.97049220715741</v>
      </c>
      <c r="I692">
        <v>-2.8014769802284598</v>
      </c>
      <c r="J692">
        <v>3.9386047758637499</v>
      </c>
      <c r="K692">
        <v>903.71278540455796</v>
      </c>
      <c r="L692">
        <v>842.73885363236604</v>
      </c>
      <c r="M692">
        <v>56.4083196104229</v>
      </c>
      <c r="N692">
        <v>0.80721676370305895</v>
      </c>
      <c r="O692">
        <v>9.7014109154544403</v>
      </c>
      <c r="P692">
        <v>48.413278143007801</v>
      </c>
      <c r="Q692">
        <v>2.9944298083020002E-2</v>
      </c>
    </row>
    <row r="693" spans="1:17" hidden="1" x14ac:dyDescent="0.3">
      <c r="A693" t="s">
        <v>1523</v>
      </c>
      <c r="B693" t="s">
        <v>1524</v>
      </c>
      <c r="C693" t="str">
        <f>IFERROR(VLOOKUP(Table1[[#This Row],[Ticker]],[1]!Table2[[Symbol]:[Industry]],2,FALSE),"-")</f>
        <v>-</v>
      </c>
      <c r="D693" t="s">
        <v>832</v>
      </c>
      <c r="E693">
        <v>6423.2703659999997</v>
      </c>
      <c r="F693">
        <v>748.9</v>
      </c>
      <c r="G693">
        <v>78.465120993812207</v>
      </c>
      <c r="H693">
        <v>-9.7938429370991695</v>
      </c>
      <c r="I693">
        <v>-5.4261117879926202</v>
      </c>
      <c r="J693">
        <v>-3.7407721132318001</v>
      </c>
      <c r="K693">
        <v>772.54299349653695</v>
      </c>
      <c r="L693">
        <v>650.94752196397201</v>
      </c>
      <c r="M693">
        <v>39.530534149757898</v>
      </c>
      <c r="N693">
        <v>0.57315195353224002</v>
      </c>
      <c r="O693">
        <v>24.2889571371344</v>
      </c>
      <c r="P693">
        <v>108.81081834657699</v>
      </c>
      <c r="Q693">
        <v>6.1401874942557999E-2</v>
      </c>
    </row>
    <row r="694" spans="1:17" x14ac:dyDescent="0.3">
      <c r="A694" t="s">
        <v>1525</v>
      </c>
      <c r="B694" t="s">
        <v>1526</v>
      </c>
      <c r="C694" t="str">
        <f>IFERROR(VLOOKUP(Table1[[#This Row],[Ticker]],[1]!Table2[[Symbol]:[Industry]],2,FALSE),"-")</f>
        <v>-</v>
      </c>
      <c r="D694" t="s">
        <v>161</v>
      </c>
      <c r="E694">
        <v>6397.5081874650004</v>
      </c>
      <c r="F694">
        <v>409.65</v>
      </c>
      <c r="G694">
        <v>41.989322261004801</v>
      </c>
      <c r="H694">
        <v>1.08658555052498</v>
      </c>
      <c r="I694">
        <v>40.192065957042097</v>
      </c>
      <c r="J694">
        <v>1.50759717559385</v>
      </c>
      <c r="K694">
        <v>378.967883100243</v>
      </c>
      <c r="L694">
        <v>317.90999898384598</v>
      </c>
      <c r="M694">
        <v>57.837614811141897</v>
      </c>
      <c r="N694">
        <v>0.78600134299620095</v>
      </c>
      <c r="O694">
        <v>3.38093494446478</v>
      </c>
      <c r="P694">
        <v>81.220968812209605</v>
      </c>
      <c r="Q694">
        <v>0.20981224369666601</v>
      </c>
    </row>
    <row r="695" spans="1:17" hidden="1" x14ac:dyDescent="0.3">
      <c r="A695" t="s">
        <v>1527</v>
      </c>
      <c r="B695" t="s">
        <v>1528</v>
      </c>
      <c r="C695" t="str">
        <f>IFERROR(VLOOKUP(Table1[[#This Row],[Ticker]],[1]!Table2[[Symbol]:[Industry]],2,FALSE),"-")</f>
        <v>-</v>
      </c>
      <c r="D695" t="s">
        <v>43</v>
      </c>
      <c r="E695">
        <v>6372.1119694999998</v>
      </c>
      <c r="F695">
        <v>4141.6499999999996</v>
      </c>
      <c r="G695">
        <v>-5.2954575257938599</v>
      </c>
      <c r="H695">
        <v>0.68152300193579796</v>
      </c>
      <c r="I695">
        <v>5.8682465748085404</v>
      </c>
      <c r="J695">
        <v>-3.35206564712596</v>
      </c>
      <c r="K695">
        <v>4141.6904223125202</v>
      </c>
      <c r="L695">
        <v>3833.8575709748702</v>
      </c>
      <c r="M695">
        <v>43.955859227550398</v>
      </c>
      <c r="N695">
        <v>1.3400064220305901</v>
      </c>
      <c r="O695">
        <v>17.097050692356898</v>
      </c>
      <c r="P695">
        <v>31.106362773029399</v>
      </c>
      <c r="Q695">
        <v>-2.1829648577751E-2</v>
      </c>
    </row>
    <row r="696" spans="1:17" hidden="1" x14ac:dyDescent="0.3">
      <c r="A696" t="s">
        <v>1529</v>
      </c>
      <c r="B696" t="s">
        <v>1530</v>
      </c>
      <c r="C696" t="str">
        <f>IFERROR(VLOOKUP(Table1[[#This Row],[Ticker]],[1]!Table2[[Symbol]:[Industry]],2,FALSE),"-")</f>
        <v>-</v>
      </c>
      <c r="D696" t="s">
        <v>46</v>
      </c>
      <c r="E696">
        <v>6347.84</v>
      </c>
      <c r="F696">
        <v>90</v>
      </c>
      <c r="G696">
        <v>-32.533686776718604</v>
      </c>
      <c r="H696">
        <v>-3.6221094101989499</v>
      </c>
      <c r="I696">
        <v>-19.850394193299</v>
      </c>
      <c r="J696">
        <v>-1.2113603485259199</v>
      </c>
      <c r="K696">
        <v>91.002783288905903</v>
      </c>
      <c r="L696">
        <v>92.539780459928807</v>
      </c>
      <c r="M696">
        <v>53.081674366169402</v>
      </c>
      <c r="N696">
        <v>0.63</v>
      </c>
      <c r="O696">
        <v>9.44444444444445</v>
      </c>
      <c r="P696">
        <v>5.8823529411764701</v>
      </c>
    </row>
    <row r="697" spans="1:17" x14ac:dyDescent="0.3">
      <c r="A697" t="s">
        <v>1531</v>
      </c>
      <c r="B697" t="s">
        <v>1532</v>
      </c>
      <c r="C697" t="str">
        <f>IFERROR(VLOOKUP(Table1[[#This Row],[Ticker]],[1]!Table2[[Symbol]:[Industry]],2,FALSE),"-")</f>
        <v>-</v>
      </c>
      <c r="D697" t="s">
        <v>609</v>
      </c>
      <c r="E697">
        <v>6347.2907256500002</v>
      </c>
      <c r="F697">
        <v>476.5</v>
      </c>
      <c r="G697">
        <v>30.529087708871</v>
      </c>
      <c r="H697">
        <v>-6.5000596764113796</v>
      </c>
      <c r="I697">
        <v>-9.9731215821297496</v>
      </c>
      <c r="J697">
        <v>-3.4223648916859299</v>
      </c>
      <c r="K697">
        <v>490.54290604553199</v>
      </c>
      <c r="L697">
        <v>449.863903804438</v>
      </c>
      <c r="M697">
        <v>35.9294059298837</v>
      </c>
      <c r="N697">
        <v>1.4889440837006001</v>
      </c>
      <c r="O697">
        <v>17.481636935991599</v>
      </c>
      <c r="P697">
        <v>60.006715916722598</v>
      </c>
      <c r="Q697">
        <v>6.8153974839719994E-2</v>
      </c>
    </row>
    <row r="698" spans="1:17" x14ac:dyDescent="0.3">
      <c r="A698" t="s">
        <v>1533</v>
      </c>
      <c r="B698" t="s">
        <v>1534</v>
      </c>
      <c r="C698" t="str">
        <f>IFERROR(VLOOKUP(Table1[[#This Row],[Ticker]],[1]!Table2[[Symbol]:[Industry]],2,FALSE),"-")</f>
        <v>-</v>
      </c>
      <c r="D698" t="s">
        <v>1535</v>
      </c>
      <c r="E698">
        <v>6344.3337135100001</v>
      </c>
      <c r="F698">
        <v>466.1</v>
      </c>
      <c r="G698">
        <v>1.94560670345442</v>
      </c>
      <c r="H698">
        <v>3.9299130354405101</v>
      </c>
      <c r="I698">
        <v>-14.5179115571793</v>
      </c>
      <c r="J698">
        <v>-0.805464172495163</v>
      </c>
      <c r="K698">
        <v>466.01268646659003</v>
      </c>
      <c r="L698">
        <v>448.096884964232</v>
      </c>
      <c r="M698">
        <v>45.017932278524597</v>
      </c>
      <c r="N698">
        <v>0.78659330276703698</v>
      </c>
      <c r="O698">
        <v>23.771722806264702</v>
      </c>
      <c r="P698">
        <v>36.1671048787613</v>
      </c>
    </row>
    <row r="699" spans="1:17" x14ac:dyDescent="0.3">
      <c r="A699" t="s">
        <v>1536</v>
      </c>
      <c r="B699" t="s">
        <v>1537</v>
      </c>
      <c r="C699" t="str">
        <f>IFERROR(VLOOKUP(Table1[[#This Row],[Ticker]],[1]!Table2[[Symbol]:[Industry]],2,FALSE),"-")</f>
        <v>-</v>
      </c>
      <c r="D699" t="s">
        <v>302</v>
      </c>
      <c r="E699">
        <v>6341.7179583999996</v>
      </c>
      <c r="F699">
        <v>1288.9000000000001</v>
      </c>
      <c r="G699">
        <v>88.839159318953605</v>
      </c>
      <c r="H699">
        <v>1.03938358114176</v>
      </c>
      <c r="I699">
        <v>38.114638663757603</v>
      </c>
      <c r="J699">
        <v>6.3136505257672502</v>
      </c>
      <c r="K699">
        <v>1145.65429016706</v>
      </c>
      <c r="L699">
        <v>938.78092943068202</v>
      </c>
      <c r="M699">
        <v>66.3818159767156</v>
      </c>
      <c r="N699">
        <v>0.96751887309560003</v>
      </c>
      <c r="O699">
        <v>4.6628908371479403</v>
      </c>
      <c r="P699">
        <v>146.89206014749499</v>
      </c>
      <c r="Q699">
        <v>7.7252137005265994E-2</v>
      </c>
    </row>
    <row r="700" spans="1:17" x14ac:dyDescent="0.3">
      <c r="A700" t="s">
        <v>1538</v>
      </c>
      <c r="B700" t="s">
        <v>1539</v>
      </c>
      <c r="C700" t="str">
        <f>IFERROR(VLOOKUP(Table1[[#This Row],[Ticker]],[1]!Table2[[Symbol]:[Industry]],2,FALSE),"-")</f>
        <v>-</v>
      </c>
      <c r="D700" t="s">
        <v>465</v>
      </c>
      <c r="E700">
        <v>6314.9801235199902</v>
      </c>
      <c r="F700">
        <v>449.75</v>
      </c>
      <c r="G700">
        <v>-57.649998671747497</v>
      </c>
      <c r="H700">
        <v>-3.8784675436407001</v>
      </c>
      <c r="I700">
        <v>-27.655155842978299</v>
      </c>
      <c r="J700">
        <v>-1.6871293239629499</v>
      </c>
      <c r="K700">
        <v>476.19884504943701</v>
      </c>
      <c r="L700">
        <v>530.92414345113002</v>
      </c>
      <c r="M700">
        <v>30.747689962018899</v>
      </c>
      <c r="N700">
        <v>0.92647013520488497</v>
      </c>
      <c r="O700">
        <v>60.7226236798221</v>
      </c>
      <c r="P700">
        <v>4.9591598599766504</v>
      </c>
      <c r="Q700">
        <v>-4.0670226586046E-2</v>
      </c>
    </row>
    <row r="701" spans="1:17" hidden="1" x14ac:dyDescent="0.3">
      <c r="A701" t="s">
        <v>1540</v>
      </c>
      <c r="B701" t="s">
        <v>1541</v>
      </c>
      <c r="C701" t="str">
        <f>IFERROR(VLOOKUP(Table1[[#This Row],[Ticker]],[1]!Table2[[Symbol]:[Industry]],2,FALSE),"-")</f>
        <v>-</v>
      </c>
      <c r="D701" t="s">
        <v>260</v>
      </c>
      <c r="E701">
        <v>6293.6184032000001</v>
      </c>
      <c r="F701">
        <v>2311</v>
      </c>
      <c r="G701">
        <v>-15.5778880707756</v>
      </c>
      <c r="H701">
        <v>-5.4558789412791198</v>
      </c>
      <c r="I701">
        <v>-4.1489797375638497</v>
      </c>
      <c r="J701">
        <v>-6.4484737505877696</v>
      </c>
      <c r="K701">
        <v>2373.1647726103802</v>
      </c>
      <c r="L701">
        <v>2240.2581489950699</v>
      </c>
      <c r="M701">
        <v>36.800050563379003</v>
      </c>
      <c r="N701">
        <v>0.50700163535066201</v>
      </c>
      <c r="O701">
        <v>19.7360450021635</v>
      </c>
      <c r="P701">
        <v>34.360465116279002</v>
      </c>
      <c r="Q701">
        <v>8.4035695294005994E-2</v>
      </c>
    </row>
    <row r="702" spans="1:17" hidden="1" x14ac:dyDescent="0.3">
      <c r="A702" t="s">
        <v>1542</v>
      </c>
      <c r="B702" t="s">
        <v>1543</v>
      </c>
      <c r="C702" t="str">
        <f>IFERROR(VLOOKUP(Table1[[#This Row],[Ticker]],[1]!Table2[[Symbol]:[Industry]],2,FALSE),"-")</f>
        <v>-</v>
      </c>
      <c r="D702" t="s">
        <v>1026</v>
      </c>
      <c r="E702">
        <v>6266.1528877000001</v>
      </c>
      <c r="F702">
        <v>115</v>
      </c>
      <c r="G702">
        <v>-25.317191931357801</v>
      </c>
      <c r="H702">
        <v>0.63320973873721798</v>
      </c>
      <c r="I702">
        <v>-12.6338993479382</v>
      </c>
      <c r="J702">
        <v>-1.2113603485259199</v>
      </c>
      <c r="M702">
        <v>50</v>
      </c>
      <c r="N702">
        <v>1</v>
      </c>
      <c r="O702">
        <v>0</v>
      </c>
      <c r="P702">
        <v>0</v>
      </c>
    </row>
    <row r="703" spans="1:17" x14ac:dyDescent="0.3">
      <c r="A703" t="s">
        <v>1544</v>
      </c>
      <c r="B703" t="s">
        <v>1545</v>
      </c>
      <c r="C703" t="str">
        <f>IFERROR(VLOOKUP(Table1[[#This Row],[Ticker]],[1]!Table2[[Symbol]:[Industry]],2,FALSE),"-")</f>
        <v>-</v>
      </c>
      <c r="D703" t="s">
        <v>206</v>
      </c>
      <c r="E703">
        <v>6254.3490698699998</v>
      </c>
      <c r="F703">
        <v>513.15</v>
      </c>
      <c r="G703">
        <v>52.674483406831499</v>
      </c>
      <c r="H703">
        <v>3.3696761277913501</v>
      </c>
      <c r="I703">
        <v>8.5492391571981496</v>
      </c>
      <c r="J703">
        <v>3.6141328229460101</v>
      </c>
      <c r="K703">
        <v>483.39816062763902</v>
      </c>
      <c r="L703">
        <v>413.86303316222597</v>
      </c>
      <c r="M703">
        <v>59.065549245100698</v>
      </c>
      <c r="N703">
        <v>1.5117623265558999</v>
      </c>
      <c r="O703">
        <v>5.7195751729513802</v>
      </c>
      <c r="P703">
        <v>83.792979942693407</v>
      </c>
      <c r="Q703">
        <v>0.22098833609499</v>
      </c>
    </row>
    <row r="704" spans="1:17" x14ac:dyDescent="0.3">
      <c r="A704" t="s">
        <v>1546</v>
      </c>
      <c r="B704" t="s">
        <v>1547</v>
      </c>
      <c r="C704" t="str">
        <f>IFERROR(VLOOKUP(Table1[[#This Row],[Ticker]],[1]!Table2[[Symbol]:[Industry]],2,FALSE),"-")</f>
        <v>-</v>
      </c>
      <c r="D704" t="s">
        <v>609</v>
      </c>
      <c r="E704">
        <v>6225.2076678499998</v>
      </c>
      <c r="F704">
        <v>348.85</v>
      </c>
      <c r="G704">
        <v>72.611886082826501</v>
      </c>
      <c r="H704">
        <v>-11.995462116648101</v>
      </c>
      <c r="I704">
        <v>-6.4229083295183598</v>
      </c>
      <c r="J704">
        <v>-3.96391029962275</v>
      </c>
      <c r="K704">
        <v>359.18026658675001</v>
      </c>
      <c r="L704">
        <v>320.30151479841498</v>
      </c>
      <c r="M704">
        <v>42.466504260059502</v>
      </c>
      <c r="N704">
        <v>0.63412286482185998</v>
      </c>
      <c r="O704">
        <v>25.6413931489178</v>
      </c>
      <c r="P704">
        <v>102.701917489831</v>
      </c>
      <c r="Q704">
        <v>0.103536060439917</v>
      </c>
    </row>
    <row r="705" spans="1:17" hidden="1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127</v>
      </c>
      <c r="E705">
        <v>6221.2412638599999</v>
      </c>
      <c r="F705">
        <v>160.58000000000001</v>
      </c>
      <c r="G705">
        <v>-28.418809116972099</v>
      </c>
      <c r="H705">
        <v>-4.7986743192337897</v>
      </c>
      <c r="I705">
        <v>-15.7355165335525</v>
      </c>
      <c r="J705">
        <v>-2.9343557096922601</v>
      </c>
      <c r="M705">
        <v>32.2397889571631</v>
      </c>
      <c r="O705">
        <v>22.991655249719699</v>
      </c>
      <c r="P705">
        <v>18.9481481481481</v>
      </c>
    </row>
    <row r="706" spans="1:17" hidden="1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419</v>
      </c>
      <c r="E706">
        <v>6188.1991375199996</v>
      </c>
      <c r="F706">
        <v>282.89999999999998</v>
      </c>
      <c r="G706">
        <v>106.568053970281</v>
      </c>
      <c r="H706">
        <v>1.68696933866577</v>
      </c>
      <c r="I706">
        <v>53.777865357944101</v>
      </c>
      <c r="J706">
        <v>-1.3701745359266699</v>
      </c>
      <c r="K706">
        <v>268.45478925013401</v>
      </c>
      <c r="L706">
        <v>218.03155554502399</v>
      </c>
      <c r="M706">
        <v>53.908081036930902</v>
      </c>
      <c r="N706">
        <v>1.1750107077843499</v>
      </c>
      <c r="O706">
        <v>9.0137857900318004</v>
      </c>
      <c r="P706">
        <v>150.79787234042499</v>
      </c>
      <c r="Q706">
        <v>0.146434703366047</v>
      </c>
    </row>
    <row r="707" spans="1:17" hidden="1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24</v>
      </c>
      <c r="E707">
        <v>6186.5147662500003</v>
      </c>
      <c r="F707">
        <v>591.5</v>
      </c>
      <c r="G707">
        <v>35.351013962978598</v>
      </c>
      <c r="H707">
        <v>-12.0456223780511</v>
      </c>
      <c r="I707">
        <v>48.034306546398298</v>
      </c>
      <c r="J707">
        <v>-6.1008499335155797</v>
      </c>
      <c r="K707">
        <v>636.85581381309703</v>
      </c>
      <c r="M707">
        <v>21.998274361620201</v>
      </c>
      <c r="N707">
        <v>0.327449365644506</v>
      </c>
      <c r="O707">
        <v>28.639053254437801</v>
      </c>
      <c r="P707">
        <v>62.054794520547901</v>
      </c>
    </row>
    <row r="708" spans="1:17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260</v>
      </c>
      <c r="E708">
        <v>6183.8950188999997</v>
      </c>
      <c r="F708">
        <v>779.75</v>
      </c>
      <c r="G708">
        <v>32.447097395905601</v>
      </c>
      <c r="H708">
        <v>-2.0441749058605501</v>
      </c>
      <c r="I708">
        <v>-10.284355474472299</v>
      </c>
      <c r="J708">
        <v>0.119864114371127</v>
      </c>
      <c r="K708">
        <v>751.46494749016097</v>
      </c>
      <c r="L708">
        <v>693.87266357966701</v>
      </c>
      <c r="M708">
        <v>52.329231479354902</v>
      </c>
      <c r="N708">
        <v>0.85572031196408405</v>
      </c>
      <c r="O708">
        <v>13.344020519397199</v>
      </c>
      <c r="P708">
        <v>67.310374423345095</v>
      </c>
    </row>
    <row r="709" spans="1:17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869</v>
      </c>
      <c r="E709">
        <v>6133.588419441</v>
      </c>
      <c r="F709">
        <v>207.21</v>
      </c>
      <c r="G709">
        <v>47.142233786494799</v>
      </c>
      <c r="H709">
        <v>-6.3272131280508503</v>
      </c>
      <c r="I709">
        <v>-4.8243259868559996</v>
      </c>
      <c r="J709">
        <v>-1.98824334236769</v>
      </c>
      <c r="K709">
        <v>214.39362509758999</v>
      </c>
      <c r="L709">
        <v>194.28547161977701</v>
      </c>
      <c r="M709">
        <v>35.4892670105463</v>
      </c>
      <c r="N709">
        <v>0.68774756431607398</v>
      </c>
      <c r="O709">
        <v>22.870517832150899</v>
      </c>
      <c r="P709">
        <v>74.860759493670898</v>
      </c>
      <c r="Q709">
        <v>8.0244810275201001E-2</v>
      </c>
    </row>
    <row r="710" spans="1:17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-</v>
      </c>
      <c r="D710" t="s">
        <v>1560</v>
      </c>
      <c r="E710">
        <v>6107.2388257599996</v>
      </c>
      <c r="F710">
        <v>342.8</v>
      </c>
      <c r="G710">
        <v>17.1599485507701</v>
      </c>
      <c r="H710">
        <v>-13.2012817331516</v>
      </c>
      <c r="I710">
        <v>10.5868051811775</v>
      </c>
      <c r="J710">
        <v>2.1376319230303702</v>
      </c>
      <c r="K710">
        <v>333.29050948975998</v>
      </c>
      <c r="L710">
        <v>290.30148540398898</v>
      </c>
      <c r="M710">
        <v>52.056314389314501</v>
      </c>
      <c r="N710">
        <v>0.77751345739647004</v>
      </c>
      <c r="O710">
        <v>17.823803967327802</v>
      </c>
      <c r="P710">
        <v>68.452088452088404</v>
      </c>
      <c r="Q710">
        <v>0.13600457230409499</v>
      </c>
    </row>
    <row r="711" spans="1:17" hidden="1" x14ac:dyDescent="0.3">
      <c r="A711" t="s">
        <v>1561</v>
      </c>
      <c r="B711" t="s">
        <v>1562</v>
      </c>
      <c r="C711" t="str">
        <f>IFERROR(VLOOKUP(Table1[[#This Row],[Ticker]],[1]!Table2[[Symbol]:[Industry]],2,FALSE),"-")</f>
        <v>-</v>
      </c>
      <c r="D711" t="s">
        <v>577</v>
      </c>
      <c r="E711">
        <v>6092.6693594449998</v>
      </c>
      <c r="F711">
        <v>422.65</v>
      </c>
      <c r="G711">
        <v>-34.483321310253203</v>
      </c>
      <c r="H711">
        <v>-4.8873124429200399</v>
      </c>
      <c r="I711">
        <v>-19.3130779745666</v>
      </c>
      <c r="J711">
        <v>-2.2312954435653198</v>
      </c>
      <c r="K711">
        <v>435.94413303215998</v>
      </c>
      <c r="L711">
        <v>440.24801553131198</v>
      </c>
      <c r="M711">
        <v>39.179459749249503</v>
      </c>
      <c r="N711">
        <v>1.98672336709748</v>
      </c>
      <c r="O711">
        <v>33.5738790961788</v>
      </c>
      <c r="P711">
        <v>7.5445292620864999</v>
      </c>
      <c r="Q711">
        <v>-4.0681009423583998E-2</v>
      </c>
    </row>
    <row r="712" spans="1:17" hidden="1" x14ac:dyDescent="0.3">
      <c r="A712" t="s">
        <v>1563</v>
      </c>
      <c r="B712" t="s">
        <v>1564</v>
      </c>
      <c r="C712" t="str">
        <f>IFERROR(VLOOKUP(Table1[[#This Row],[Ticker]],[1]!Table2[[Symbol]:[Industry]],2,FALSE),"-")</f>
        <v>-</v>
      </c>
      <c r="D712" t="s">
        <v>46</v>
      </c>
      <c r="E712">
        <v>6059.3453060000002</v>
      </c>
      <c r="F712">
        <v>577.4</v>
      </c>
      <c r="G712">
        <v>191.32662490439699</v>
      </c>
      <c r="H712">
        <v>36.821445032854797</v>
      </c>
      <c r="I712">
        <v>120.32958663148401</v>
      </c>
      <c r="J712">
        <v>21.885194309066499</v>
      </c>
      <c r="K712">
        <v>408.895222525436</v>
      </c>
      <c r="L712">
        <v>295.024473876971</v>
      </c>
      <c r="M712">
        <v>81.195236224235799</v>
      </c>
      <c r="N712">
        <v>2.0681855611837299</v>
      </c>
      <c r="O712">
        <v>3.7409075164530599</v>
      </c>
      <c r="P712">
        <v>273.600776447751</v>
      </c>
    </row>
    <row r="713" spans="1:17" x14ac:dyDescent="0.3">
      <c r="A713" t="s">
        <v>1565</v>
      </c>
      <c r="B713" t="s">
        <v>1566</v>
      </c>
      <c r="C713" t="str">
        <f>IFERROR(VLOOKUP(Table1[[#This Row],[Ticker]],[1]!Table2[[Symbol]:[Industry]],2,FALSE),"-")</f>
        <v>-</v>
      </c>
      <c r="D713" t="s">
        <v>302</v>
      </c>
      <c r="E713">
        <v>6032.0727440699902</v>
      </c>
      <c r="F713">
        <v>616.04999999999995</v>
      </c>
      <c r="G713">
        <v>-6.57201074400243</v>
      </c>
      <c r="H713">
        <v>12.4027123209606</v>
      </c>
      <c r="I713">
        <v>9.5982435092046199</v>
      </c>
      <c r="J713">
        <v>-0.74715316553057698</v>
      </c>
      <c r="K713">
        <v>553.92513879862202</v>
      </c>
      <c r="L713">
        <v>536.29115777080699</v>
      </c>
      <c r="M713">
        <v>69.198709961546896</v>
      </c>
      <c r="N713">
        <v>2.9959071973467899</v>
      </c>
      <c r="O713">
        <v>7.4588101615128597</v>
      </c>
      <c r="P713">
        <v>41.636969766639801</v>
      </c>
      <c r="Q713">
        <v>6.6814387789682003E-2</v>
      </c>
    </row>
    <row r="714" spans="1:17" x14ac:dyDescent="0.3">
      <c r="A714" t="s">
        <v>1567</v>
      </c>
      <c r="B714" t="s">
        <v>1568</v>
      </c>
      <c r="C714" t="str">
        <f>IFERROR(VLOOKUP(Table1[[#This Row],[Ticker]],[1]!Table2[[Symbol]:[Industry]],2,FALSE),"-")</f>
        <v>-</v>
      </c>
      <c r="D714" t="s">
        <v>70</v>
      </c>
      <c r="E714">
        <v>6007.232</v>
      </c>
      <c r="F714">
        <v>853.3</v>
      </c>
      <c r="G714">
        <v>95.601901919774804</v>
      </c>
      <c r="H714">
        <v>-5.2584062473618198</v>
      </c>
      <c r="I714">
        <v>-16.1067500266712</v>
      </c>
      <c r="J714">
        <v>-3.2961061112377901</v>
      </c>
      <c r="K714">
        <v>886.69897863024801</v>
      </c>
      <c r="L714">
        <v>784.38088116289805</v>
      </c>
      <c r="M714">
        <v>39.788935791074003</v>
      </c>
      <c r="N714">
        <v>0.78919564868132996</v>
      </c>
      <c r="O714">
        <v>36.528770655103699</v>
      </c>
      <c r="P714">
        <v>126.941489361702</v>
      </c>
      <c r="Q714">
        <v>0.112903744505933</v>
      </c>
    </row>
    <row r="715" spans="1:17" x14ac:dyDescent="0.3">
      <c r="A715" t="s">
        <v>1569</v>
      </c>
      <c r="B715" t="s">
        <v>1570</v>
      </c>
      <c r="C715" t="str">
        <f>IFERROR(VLOOKUP(Table1[[#This Row],[Ticker]],[1]!Table2[[Symbol]:[Industry]],2,FALSE),"-")</f>
        <v>-</v>
      </c>
      <c r="D715" t="s">
        <v>465</v>
      </c>
      <c r="E715">
        <v>6005.7990208000001</v>
      </c>
      <c r="F715">
        <v>1118.1500000000001</v>
      </c>
      <c r="G715">
        <v>-36.264149561176197</v>
      </c>
      <c r="H715">
        <v>4.2332097387372203</v>
      </c>
      <c r="I715">
        <v>-15.483719062087401</v>
      </c>
      <c r="J715">
        <v>-1.31451323904929</v>
      </c>
      <c r="K715">
        <v>1082.3858504337099</v>
      </c>
      <c r="L715">
        <v>1114.40412423831</v>
      </c>
      <c r="M715">
        <v>49.196543641796097</v>
      </c>
      <c r="N715">
        <v>0.54869799813602604</v>
      </c>
      <c r="O715">
        <v>25.6271519921298</v>
      </c>
      <c r="P715">
        <v>19.806064502303599</v>
      </c>
      <c r="Q715">
        <v>-5.5716761982789999E-2</v>
      </c>
    </row>
    <row r="716" spans="1:17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-</v>
      </c>
      <c r="D716" t="s">
        <v>395</v>
      </c>
      <c r="E716">
        <v>5965.4873227199996</v>
      </c>
      <c r="F716">
        <v>60.7</v>
      </c>
      <c r="G716">
        <v>-39.914448350633201</v>
      </c>
      <c r="H716">
        <v>-7.5705109078013502</v>
      </c>
      <c r="I716">
        <v>-32.395961476160302</v>
      </c>
      <c r="J716">
        <v>-4.4889953099654996</v>
      </c>
      <c r="K716">
        <v>64.176289632991001</v>
      </c>
      <c r="L716">
        <v>69.144195028974295</v>
      </c>
      <c r="M716">
        <v>33.485640158467497</v>
      </c>
      <c r="N716">
        <v>0.68439268700278499</v>
      </c>
      <c r="O716">
        <v>61.449752883031202</v>
      </c>
      <c r="P716">
        <v>2.3608768971332199</v>
      </c>
      <c r="Q716">
        <v>3.6959193633861999E-2</v>
      </c>
    </row>
    <row r="717" spans="1:17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-</v>
      </c>
      <c r="D717" t="s">
        <v>260</v>
      </c>
      <c r="E717">
        <v>5962.2270468799998</v>
      </c>
      <c r="F717">
        <v>1340.6</v>
      </c>
      <c r="G717">
        <v>-37.270429813927102</v>
      </c>
      <c r="H717">
        <v>-5.7259796393200801</v>
      </c>
      <c r="I717">
        <v>-14.378255841635101</v>
      </c>
      <c r="J717">
        <v>-6.8451631654273202</v>
      </c>
      <c r="K717">
        <v>1390.08615524421</v>
      </c>
      <c r="L717">
        <v>1427.91406629979</v>
      </c>
      <c r="M717">
        <v>22.150996538147599</v>
      </c>
      <c r="N717">
        <v>0.82561450077582099</v>
      </c>
      <c r="O717">
        <v>41.574668059078</v>
      </c>
      <c r="P717">
        <v>17.277578514565601</v>
      </c>
      <c r="Q717">
        <v>-5.2915068963846998E-2</v>
      </c>
    </row>
    <row r="718" spans="1:17" x14ac:dyDescent="0.3">
      <c r="A718" t="s">
        <v>1575</v>
      </c>
      <c r="B718" t="s">
        <v>1576</v>
      </c>
      <c r="C718" t="str">
        <f>IFERROR(VLOOKUP(Table1[[#This Row],[Ticker]],[1]!Table2[[Symbol]:[Industry]],2,FALSE),"-")</f>
        <v>-</v>
      </c>
      <c r="D718" t="s">
        <v>923</v>
      </c>
      <c r="E718">
        <v>5936.1156817199999</v>
      </c>
      <c r="F718">
        <v>129.47</v>
      </c>
      <c r="G718">
        <v>-16.6786351870742</v>
      </c>
      <c r="H718">
        <v>-4.2102416797546196</v>
      </c>
      <c r="I718">
        <v>-40.686136080363802</v>
      </c>
      <c r="J718">
        <v>-5.0083584165895303</v>
      </c>
      <c r="K718">
        <v>140.378393838634</v>
      </c>
      <c r="L718">
        <v>154.44751660291701</v>
      </c>
      <c r="M718">
        <v>31.5746140358528</v>
      </c>
      <c r="N718">
        <v>0.693108424712781</v>
      </c>
      <c r="O718">
        <v>62.6631652120182</v>
      </c>
      <c r="P718">
        <v>9.2573839662447099</v>
      </c>
      <c r="Q718">
        <v>3.5777326545725997E-2</v>
      </c>
    </row>
    <row r="719" spans="1:17" x14ac:dyDescent="0.3">
      <c r="A719" t="s">
        <v>1577</v>
      </c>
      <c r="B719" t="s">
        <v>1578</v>
      </c>
      <c r="C719" t="str">
        <f>IFERROR(VLOOKUP(Table1[[#This Row],[Ticker]],[1]!Table2[[Symbol]:[Industry]],2,FALSE),"-")</f>
        <v>-</v>
      </c>
      <c r="D719" t="s">
        <v>349</v>
      </c>
      <c r="E719">
        <v>5876.0968584599996</v>
      </c>
      <c r="F719">
        <v>275.39999999999998</v>
      </c>
      <c r="G719">
        <v>-9.1881596732933595</v>
      </c>
      <c r="H719">
        <v>1.8290243874666601</v>
      </c>
      <c r="I719">
        <v>23.433294327951</v>
      </c>
      <c r="J719">
        <v>-0.147729074034402</v>
      </c>
      <c r="K719">
        <v>260.17692429734598</v>
      </c>
      <c r="L719">
        <v>237.66260068232299</v>
      </c>
      <c r="M719">
        <v>56.086855312365202</v>
      </c>
      <c r="N719">
        <v>0.95322464535446505</v>
      </c>
      <c r="O719">
        <v>7.8794480755265104</v>
      </c>
      <c r="P719">
        <v>45.714285714285701</v>
      </c>
      <c r="Q719">
        <v>-7.9597418317851998E-2</v>
      </c>
    </row>
    <row r="720" spans="1:17" x14ac:dyDescent="0.3">
      <c r="A720" t="s">
        <v>1579</v>
      </c>
      <c r="B720" t="s">
        <v>1580</v>
      </c>
      <c r="C720" t="str">
        <f>IFERROR(VLOOKUP(Table1[[#This Row],[Ticker]],[1]!Table2[[Symbol]:[Industry]],2,FALSE),"-")</f>
        <v>-</v>
      </c>
      <c r="D720" t="s">
        <v>1581</v>
      </c>
      <c r="E720">
        <v>5874.89676246</v>
      </c>
      <c r="F720">
        <v>1148.8499999999999</v>
      </c>
      <c r="G720">
        <v>81.589606807948698</v>
      </c>
      <c r="H720">
        <v>9.0542103808076302</v>
      </c>
      <c r="I720">
        <v>60.255491171249098</v>
      </c>
      <c r="J720">
        <v>1.7095454604665099</v>
      </c>
      <c r="K720">
        <v>991.91735006588499</v>
      </c>
      <c r="L720">
        <v>802.94496991886695</v>
      </c>
      <c r="M720">
        <v>67.555884682443207</v>
      </c>
      <c r="N720">
        <v>1.20205842107809</v>
      </c>
      <c r="O720">
        <v>2.7114070592331601</v>
      </c>
      <c r="P720">
        <v>114.738317757009</v>
      </c>
      <c r="Q720">
        <v>6.5723873240507005E-2</v>
      </c>
    </row>
    <row r="721" spans="1:17" x14ac:dyDescent="0.3">
      <c r="A721" t="s">
        <v>1582</v>
      </c>
      <c r="B721" t="s">
        <v>1583</v>
      </c>
      <c r="C721" t="str">
        <f>IFERROR(VLOOKUP(Table1[[#This Row],[Ticker]],[1]!Table2[[Symbol]:[Industry]],2,FALSE),"-")</f>
        <v>-</v>
      </c>
      <c r="D721" t="s">
        <v>536</v>
      </c>
      <c r="E721">
        <v>5850.6270629999999</v>
      </c>
      <c r="F721">
        <v>281.10000000000002</v>
      </c>
      <c r="G721">
        <v>-11.874357272977701</v>
      </c>
      <c r="H721">
        <v>-2.7991334955861999</v>
      </c>
      <c r="I721">
        <v>-39.491726158928998</v>
      </c>
      <c r="J721">
        <v>-2.0417280828082398</v>
      </c>
      <c r="K721">
        <v>305.38780615026502</v>
      </c>
      <c r="L721">
        <v>316.127095383658</v>
      </c>
      <c r="M721">
        <v>21.5652135774498</v>
      </c>
      <c r="N721">
        <v>0.60107585423084398</v>
      </c>
      <c r="O721">
        <v>44.176449662041897</v>
      </c>
      <c r="P721">
        <v>16.200239758587902</v>
      </c>
      <c r="Q721">
        <v>0.106076770259889</v>
      </c>
    </row>
    <row r="722" spans="1:17" x14ac:dyDescent="0.3">
      <c r="A722" t="s">
        <v>1584</v>
      </c>
      <c r="B722" t="s">
        <v>1585</v>
      </c>
      <c r="C722" t="str">
        <f>IFERROR(VLOOKUP(Table1[[#This Row],[Ticker]],[1]!Table2[[Symbol]:[Industry]],2,FALSE),"-")</f>
        <v>-</v>
      </c>
      <c r="D722" t="s">
        <v>57</v>
      </c>
      <c r="E722">
        <v>5779.8110552799999</v>
      </c>
      <c r="F722">
        <v>64.36</v>
      </c>
      <c r="G722">
        <v>77.711199235834499</v>
      </c>
      <c r="H722">
        <v>-18.737160631633099</v>
      </c>
      <c r="I722">
        <v>-13.694621869075799</v>
      </c>
      <c r="J722">
        <v>-0.19047867799228299</v>
      </c>
      <c r="K722">
        <v>69.424617283342499</v>
      </c>
      <c r="L722">
        <v>62.124865799079899</v>
      </c>
      <c r="M722">
        <v>35.510495797713702</v>
      </c>
      <c r="N722">
        <v>0.75438711693895599</v>
      </c>
      <c r="O722">
        <v>54.801118707271598</v>
      </c>
      <c r="P722">
        <v>128.632326820603</v>
      </c>
      <c r="Q722">
        <v>7.6697780202704999E-2</v>
      </c>
    </row>
    <row r="723" spans="1:17" hidden="1" x14ac:dyDescent="0.3">
      <c r="A723" t="s">
        <v>1586</v>
      </c>
      <c r="B723" t="s">
        <v>1587</v>
      </c>
      <c r="C723" t="str">
        <f>IFERROR(VLOOKUP(Table1[[#This Row],[Ticker]],[1]!Table2[[Symbol]:[Industry]],2,FALSE),"-")</f>
        <v>-</v>
      </c>
      <c r="D723" t="s">
        <v>539</v>
      </c>
      <c r="E723">
        <v>5769.75698973</v>
      </c>
      <c r="F723">
        <v>1477.05</v>
      </c>
      <c r="G723">
        <v>19.172903446485101</v>
      </c>
      <c r="H723">
        <v>-6.85519732981773</v>
      </c>
      <c r="I723">
        <v>6.7284991328084596</v>
      </c>
      <c r="J723">
        <v>-1.45799030224057</v>
      </c>
      <c r="K723">
        <v>1447.2923404842199</v>
      </c>
      <c r="L723">
        <v>1278.86483920775</v>
      </c>
      <c r="M723">
        <v>39.4886717356055</v>
      </c>
      <c r="N723">
        <v>0.96140631908112995</v>
      </c>
      <c r="O723">
        <v>16.448326055312901</v>
      </c>
      <c r="P723">
        <v>51.492307692307598</v>
      </c>
      <c r="Q723">
        <v>-1.9490721613617999E-2</v>
      </c>
    </row>
    <row r="724" spans="1:17" x14ac:dyDescent="0.3">
      <c r="A724" t="s">
        <v>1588</v>
      </c>
      <c r="B724" t="s">
        <v>1589</v>
      </c>
      <c r="C724" t="str">
        <f>IFERROR(VLOOKUP(Table1[[#This Row],[Ticker]],[1]!Table2[[Symbol]:[Industry]],2,FALSE),"-")</f>
        <v>-</v>
      </c>
      <c r="D724" t="s">
        <v>141</v>
      </c>
      <c r="E724">
        <v>5751.585</v>
      </c>
      <c r="F724">
        <v>201.81</v>
      </c>
      <c r="G724">
        <v>61.026298373351203</v>
      </c>
      <c r="H724">
        <v>-8.1802734073301995</v>
      </c>
      <c r="I724">
        <v>-12.480053194091999</v>
      </c>
      <c r="J724">
        <v>-2.2406286412088501</v>
      </c>
      <c r="K724">
        <v>206.08951285855301</v>
      </c>
      <c r="L724">
        <v>185.71433926687499</v>
      </c>
      <c r="M724">
        <v>40.071594198509203</v>
      </c>
      <c r="N724">
        <v>0.60484803472556803</v>
      </c>
      <c r="O724">
        <v>31.286853971557299</v>
      </c>
      <c r="P724">
        <v>88.2555970149253</v>
      </c>
      <c r="Q724">
        <v>3.7724348827346002E-2</v>
      </c>
    </row>
    <row r="725" spans="1:17" hidden="1" x14ac:dyDescent="0.3">
      <c r="A725" t="s">
        <v>1590</v>
      </c>
      <c r="B725" t="s">
        <v>1591</v>
      </c>
      <c r="C725" t="str">
        <f>IFERROR(VLOOKUP(Table1[[#This Row],[Ticker]],[1]!Table2[[Symbol]:[Industry]],2,FALSE),"-")</f>
        <v>-</v>
      </c>
      <c r="D725" t="s">
        <v>293</v>
      </c>
      <c r="E725">
        <v>5671.5681599999998</v>
      </c>
      <c r="F725">
        <v>2925.6</v>
      </c>
      <c r="G725">
        <v>539.34013483880403</v>
      </c>
      <c r="H725">
        <v>61.395504820704403</v>
      </c>
      <c r="I725">
        <v>101.19448831468399</v>
      </c>
      <c r="J725">
        <v>8.3584720537087094</v>
      </c>
      <c r="K725">
        <v>2145.7930190522202</v>
      </c>
      <c r="L725">
        <v>1394.0636698856499</v>
      </c>
      <c r="M725">
        <v>68.567288825906502</v>
      </c>
      <c r="N725">
        <v>1.2181361221745</v>
      </c>
      <c r="O725">
        <v>5.1750068362045303</v>
      </c>
      <c r="P725">
        <v>631.4</v>
      </c>
      <c r="Q725">
        <v>0.31683258651750601</v>
      </c>
    </row>
    <row r="726" spans="1:17" hidden="1" x14ac:dyDescent="0.3">
      <c r="A726" t="s">
        <v>1592</v>
      </c>
      <c r="B726" t="s">
        <v>1593</v>
      </c>
      <c r="C726" t="str">
        <f>IFERROR(VLOOKUP(Table1[[#This Row],[Ticker]],[1]!Table2[[Symbol]:[Industry]],2,FALSE),"-")</f>
        <v>-</v>
      </c>
      <c r="D726" t="s">
        <v>564</v>
      </c>
      <c r="E726">
        <v>5614.6781268900004</v>
      </c>
      <c r="F726">
        <v>5836.9</v>
      </c>
      <c r="G726">
        <v>-27.6031405874946</v>
      </c>
      <c r="H726">
        <v>1.55142822324764</v>
      </c>
      <c r="I726">
        <v>-10.072004459428101</v>
      </c>
      <c r="J726">
        <v>4.54308430574876</v>
      </c>
      <c r="K726">
        <v>5719.9974014158297</v>
      </c>
      <c r="L726">
        <v>5543.5670030272104</v>
      </c>
      <c r="M726">
        <v>60.2459200940066</v>
      </c>
      <c r="N726">
        <v>0.937137823930276</v>
      </c>
      <c r="O726">
        <v>10.503863352121799</v>
      </c>
      <c r="P726">
        <v>17.126861179114599</v>
      </c>
      <c r="Q726">
        <v>4.2970892476561003E-2</v>
      </c>
    </row>
    <row r="727" spans="1:17" hidden="1" x14ac:dyDescent="0.3">
      <c r="A727" t="s">
        <v>1594</v>
      </c>
      <c r="B727" t="s">
        <v>1595</v>
      </c>
      <c r="C727" t="str">
        <f>IFERROR(VLOOKUP(Table1[[#This Row],[Ticker]],[1]!Table2[[Symbol]:[Industry]],2,FALSE),"-")</f>
        <v>-</v>
      </c>
      <c r="D727" t="s">
        <v>161</v>
      </c>
      <c r="E727">
        <v>5541.2260379999998</v>
      </c>
      <c r="F727">
        <v>188.73</v>
      </c>
      <c r="G727">
        <v>148.99966853375801</v>
      </c>
      <c r="H727">
        <v>0.95387482187260497</v>
      </c>
      <c r="I727">
        <v>44.444752337455</v>
      </c>
      <c r="J727">
        <v>-2.9904301159677802</v>
      </c>
      <c r="K727">
        <v>162.88431090480699</v>
      </c>
      <c r="L727">
        <v>129.98504534858799</v>
      </c>
      <c r="M727">
        <v>66.139490487504901</v>
      </c>
      <c r="N727">
        <v>1.7987079635252201</v>
      </c>
      <c r="O727">
        <v>2.1565198961479499</v>
      </c>
      <c r="P727">
        <v>212.466887417218</v>
      </c>
    </row>
    <row r="728" spans="1:17" hidden="1" x14ac:dyDescent="0.3">
      <c r="A728" t="s">
        <v>1596</v>
      </c>
      <c r="B728" t="s">
        <v>1597</v>
      </c>
      <c r="C728" t="str">
        <f>IFERROR(VLOOKUP(Table1[[#This Row],[Ticker]],[1]!Table2[[Symbol]:[Industry]],2,FALSE),"-")</f>
        <v>-</v>
      </c>
      <c r="D728" t="s">
        <v>161</v>
      </c>
      <c r="E728">
        <v>5526.6605239999999</v>
      </c>
      <c r="F728">
        <v>4889.5</v>
      </c>
      <c r="G728">
        <v>132.754985940252</v>
      </c>
      <c r="H728">
        <v>-13.2093156603919</v>
      </c>
      <c r="I728">
        <v>56.0480732944987</v>
      </c>
      <c r="J728">
        <v>-0.30620991507359202</v>
      </c>
      <c r="K728">
        <v>4636.0950759198704</v>
      </c>
      <c r="L728">
        <v>3492.66508686936</v>
      </c>
      <c r="M728">
        <v>57.4279777961384</v>
      </c>
      <c r="N728">
        <v>0.47747460368313399</v>
      </c>
      <c r="O728">
        <v>16.3646589630841</v>
      </c>
      <c r="P728">
        <v>185.51824817518201</v>
      </c>
      <c r="Q728">
        <v>0.210491022801884</v>
      </c>
    </row>
    <row r="729" spans="1:17" x14ac:dyDescent="0.3">
      <c r="A729" t="s">
        <v>1598</v>
      </c>
      <c r="B729" t="s">
        <v>1599</v>
      </c>
      <c r="C729" t="str">
        <f>IFERROR(VLOOKUP(Table1[[#This Row],[Ticker]],[1]!Table2[[Symbol]:[Industry]],2,FALSE),"-")</f>
        <v>-</v>
      </c>
      <c r="D729" t="s">
        <v>260</v>
      </c>
      <c r="E729">
        <v>5517.1940397150001</v>
      </c>
      <c r="F729">
        <v>1793.65</v>
      </c>
      <c r="G729">
        <v>-44.4182901881289</v>
      </c>
      <c r="H729">
        <v>-9.9001235945961099</v>
      </c>
      <c r="I729">
        <v>-19.6938506407513</v>
      </c>
      <c r="J729">
        <v>-1.1174376965922099</v>
      </c>
      <c r="K729">
        <v>1877.1680956370101</v>
      </c>
      <c r="L729">
        <v>1953.4634561907301</v>
      </c>
      <c r="M729">
        <v>34.199164258666997</v>
      </c>
      <c r="N729">
        <v>0.34623380764038397</v>
      </c>
      <c r="O729">
        <v>62.816045493825399</v>
      </c>
      <c r="P729">
        <v>12.103125</v>
      </c>
      <c r="Q729">
        <v>2.8275095445357001E-2</v>
      </c>
    </row>
    <row r="730" spans="1:17" hidden="1" x14ac:dyDescent="0.3">
      <c r="A730" t="s">
        <v>1600</v>
      </c>
      <c r="B730" t="s">
        <v>1601</v>
      </c>
      <c r="C730" t="str">
        <f>IFERROR(VLOOKUP(Table1[[#This Row],[Ticker]],[1]!Table2[[Symbol]:[Industry]],2,FALSE),"-")</f>
        <v>-</v>
      </c>
      <c r="D730" t="s">
        <v>21</v>
      </c>
      <c r="E730">
        <v>5515.898123125</v>
      </c>
      <c r="F730">
        <v>466.25</v>
      </c>
      <c r="G730">
        <v>-24.832278138254399</v>
      </c>
      <c r="H730">
        <v>-5.80070547323285</v>
      </c>
      <c r="I730">
        <v>-15.5288280160627</v>
      </c>
      <c r="J730">
        <v>1.4144602204018599</v>
      </c>
      <c r="K730">
        <v>478.93606034803599</v>
      </c>
      <c r="L730">
        <v>466.51766383521101</v>
      </c>
      <c r="M730">
        <v>43.356095545566902</v>
      </c>
      <c r="N730">
        <v>0.490451078728664</v>
      </c>
      <c r="O730">
        <v>28.4718498659517</v>
      </c>
      <c r="P730">
        <v>19.520635734427</v>
      </c>
      <c r="Q730">
        <v>8.5663944152261001E-2</v>
      </c>
    </row>
    <row r="731" spans="1:17" x14ac:dyDescent="0.3">
      <c r="A731" t="s">
        <v>1602</v>
      </c>
      <c r="B731" t="s">
        <v>1603</v>
      </c>
      <c r="C731" t="str">
        <f>IFERROR(VLOOKUP(Table1[[#This Row],[Ticker]],[1]!Table2[[Symbol]:[Industry]],2,FALSE),"-")</f>
        <v>-</v>
      </c>
      <c r="D731" t="s">
        <v>24</v>
      </c>
      <c r="E731">
        <v>5491.0238463750002</v>
      </c>
      <c r="F731">
        <v>324.75</v>
      </c>
      <c r="G731">
        <v>-18.789391373706501</v>
      </c>
      <c r="H731">
        <v>-11.150574045046501</v>
      </c>
      <c r="I731">
        <v>-26.195251490605202</v>
      </c>
      <c r="J731">
        <v>-3.1786227002303802</v>
      </c>
      <c r="K731">
        <v>349.09300973856199</v>
      </c>
      <c r="L731">
        <v>351.19733472098198</v>
      </c>
      <c r="M731">
        <v>30.788596566962799</v>
      </c>
      <c r="N731">
        <v>1.1113463651356701</v>
      </c>
      <c r="O731">
        <v>30.0230946882217</v>
      </c>
      <c r="P731">
        <v>11.944157187176801</v>
      </c>
      <c r="Q731">
        <v>-3.1875863745610002E-2</v>
      </c>
    </row>
    <row r="732" spans="1:17" hidden="1" x14ac:dyDescent="0.3">
      <c r="A732" t="s">
        <v>1604</v>
      </c>
      <c r="B732" t="s">
        <v>1605</v>
      </c>
      <c r="C732" t="str">
        <f>IFERROR(VLOOKUP(Table1[[#This Row],[Ticker]],[1]!Table2[[Symbol]:[Industry]],2,FALSE),"-")</f>
        <v>-</v>
      </c>
      <c r="D732" t="s">
        <v>536</v>
      </c>
      <c r="E732">
        <v>5473.1926323199996</v>
      </c>
      <c r="F732">
        <v>5507.95</v>
      </c>
      <c r="G732">
        <v>25.548348072476699</v>
      </c>
      <c r="H732">
        <v>-10.414253436385501</v>
      </c>
      <c r="I732">
        <v>23.9516781950861</v>
      </c>
      <c r="J732">
        <v>-3.29490011413895</v>
      </c>
      <c r="K732">
        <v>5765.8440090630002</v>
      </c>
      <c r="L732">
        <v>4814.0066834756999</v>
      </c>
      <c r="M732">
        <v>40.115920328006197</v>
      </c>
      <c r="N732">
        <v>0.54285096873553496</v>
      </c>
      <c r="O732">
        <v>21.622382193011902</v>
      </c>
      <c r="P732">
        <v>92.7474104143337</v>
      </c>
      <c r="Q732">
        <v>0.15933039192620699</v>
      </c>
    </row>
    <row r="733" spans="1:17" x14ac:dyDescent="0.3">
      <c r="A733" t="s">
        <v>1606</v>
      </c>
      <c r="B733" t="s">
        <v>1607</v>
      </c>
      <c r="C733" t="str">
        <f>IFERROR(VLOOKUP(Table1[[#This Row],[Ticker]],[1]!Table2[[Symbol]:[Industry]],2,FALSE),"-")</f>
        <v>-</v>
      </c>
      <c r="D733" t="s">
        <v>349</v>
      </c>
      <c r="E733">
        <v>5442.2554325999999</v>
      </c>
      <c r="F733">
        <v>2001.5</v>
      </c>
      <c r="G733">
        <v>49.341388285929099</v>
      </c>
      <c r="H733">
        <v>3.3329685499097002</v>
      </c>
      <c r="I733">
        <v>71.649315825618501</v>
      </c>
      <c r="J733">
        <v>2.1828955261476999</v>
      </c>
      <c r="K733">
        <v>1881.5929796165999</v>
      </c>
      <c r="L733">
        <v>1488.0032740788299</v>
      </c>
      <c r="M733">
        <v>52.345850669996302</v>
      </c>
      <c r="N733">
        <v>0.787630803876057</v>
      </c>
      <c r="O733">
        <v>13.367474394204301</v>
      </c>
      <c r="P733">
        <v>110.38524202449101</v>
      </c>
      <c r="Q733">
        <v>-2.7861845703327E-2</v>
      </c>
    </row>
    <row r="734" spans="1:17" x14ac:dyDescent="0.3">
      <c r="A734" t="s">
        <v>1608</v>
      </c>
      <c r="B734" t="s">
        <v>1609</v>
      </c>
      <c r="C734" t="str">
        <f>IFERROR(VLOOKUP(Table1[[#This Row],[Ticker]],[1]!Table2[[Symbol]:[Industry]],2,FALSE),"-")</f>
        <v>-</v>
      </c>
      <c r="D734" t="s">
        <v>302</v>
      </c>
      <c r="E734">
        <v>5406.7938240000003</v>
      </c>
      <c r="F734">
        <v>736.25</v>
      </c>
      <c r="G734">
        <v>-9.8360531971409308</v>
      </c>
      <c r="H734">
        <v>-4.0204837704165399</v>
      </c>
      <c r="I734">
        <v>-19.2130136735314</v>
      </c>
      <c r="J734">
        <v>-4.5596180865052798</v>
      </c>
      <c r="K734">
        <v>771.68528091454596</v>
      </c>
      <c r="L734">
        <v>761.638775939011</v>
      </c>
      <c r="M734">
        <v>31.7350588787919</v>
      </c>
      <c r="N734">
        <v>0.96878457591595801</v>
      </c>
      <c r="O734">
        <v>18.003395585738499</v>
      </c>
      <c r="P734">
        <v>18.1781701444622</v>
      </c>
      <c r="Q734">
        <v>4.4634769456982998E-2</v>
      </c>
    </row>
    <row r="735" spans="1:17" hidden="1" x14ac:dyDescent="0.3">
      <c r="A735" t="s">
        <v>1610</v>
      </c>
      <c r="B735" t="s">
        <v>1611</v>
      </c>
      <c r="C735" t="str">
        <f>IFERROR(VLOOKUP(Table1[[#This Row],[Ticker]],[1]!Table2[[Symbol]:[Industry]],2,FALSE),"-")</f>
        <v>-</v>
      </c>
      <c r="D735" t="s">
        <v>1612</v>
      </c>
      <c r="E735">
        <v>5393.5550560000001</v>
      </c>
      <c r="F735">
        <v>4200.3</v>
      </c>
      <c r="G735">
        <v>51.500320171357302</v>
      </c>
      <c r="H735">
        <v>-8.8634270325632301</v>
      </c>
      <c r="I735">
        <v>10.262743180040699</v>
      </c>
      <c r="J735">
        <v>-5.9221724354003298</v>
      </c>
      <c r="K735">
        <v>4249.8590446994203</v>
      </c>
      <c r="L735">
        <v>3554.81056023169</v>
      </c>
      <c r="M735">
        <v>37.853607576095897</v>
      </c>
      <c r="N735">
        <v>1.06013787036438</v>
      </c>
      <c r="O735">
        <v>20.228317024974402</v>
      </c>
      <c r="P735">
        <v>94.909512761020807</v>
      </c>
      <c r="Q735">
        <v>0.16349712658618601</v>
      </c>
    </row>
    <row r="736" spans="1:17" x14ac:dyDescent="0.3">
      <c r="A736" t="s">
        <v>1613</v>
      </c>
      <c r="B736" t="s">
        <v>1614</v>
      </c>
      <c r="C736" t="str">
        <f>IFERROR(VLOOKUP(Table1[[#This Row],[Ticker]],[1]!Table2[[Symbol]:[Industry]],2,FALSE),"-")</f>
        <v>-</v>
      </c>
      <c r="D736" t="s">
        <v>196</v>
      </c>
      <c r="E736">
        <v>5386.3567854800003</v>
      </c>
      <c r="F736">
        <v>594.35</v>
      </c>
      <c r="G736">
        <v>47.058098091843902</v>
      </c>
      <c r="H736">
        <v>-3.24401158598006</v>
      </c>
      <c r="I736">
        <v>7.3277516763830999</v>
      </c>
      <c r="J736">
        <v>-8.5610956334838804</v>
      </c>
      <c r="K736">
        <v>597.81949557495398</v>
      </c>
      <c r="L736">
        <v>523.05694265012698</v>
      </c>
      <c r="M736">
        <v>42.091243128822697</v>
      </c>
      <c r="N736">
        <v>0.68075580261427804</v>
      </c>
      <c r="O736">
        <v>12.7197779086396</v>
      </c>
      <c r="P736">
        <v>74.783120129392699</v>
      </c>
    </row>
    <row r="737" spans="1:17" hidden="1" x14ac:dyDescent="0.3">
      <c r="A737" t="s">
        <v>1615</v>
      </c>
      <c r="B737" t="s">
        <v>1616</v>
      </c>
      <c r="C737" t="str">
        <f>IFERROR(VLOOKUP(Table1[[#This Row],[Ticker]],[1]!Table2[[Symbol]:[Industry]],2,FALSE),"-")</f>
        <v>-</v>
      </c>
      <c r="D737" t="s">
        <v>54</v>
      </c>
      <c r="E737">
        <v>5375.1771946949902</v>
      </c>
      <c r="F737">
        <v>1235.8499999999999</v>
      </c>
      <c r="G737">
        <v>-17.8099064718302</v>
      </c>
      <c r="H737">
        <v>11.5739511475944</v>
      </c>
      <c r="I737">
        <v>-5.1266138884105796</v>
      </c>
      <c r="J737">
        <v>0.86756408817269304</v>
      </c>
      <c r="K737">
        <v>1139.78358268118</v>
      </c>
      <c r="M737">
        <v>59.604374367432598</v>
      </c>
      <c r="N737">
        <v>1.0293226867494201</v>
      </c>
      <c r="O737">
        <v>2.3587004895415999</v>
      </c>
      <c r="P737">
        <v>27.407216494845301</v>
      </c>
    </row>
    <row r="738" spans="1:17" hidden="1" x14ac:dyDescent="0.3">
      <c r="A738" t="s">
        <v>1617</v>
      </c>
      <c r="B738" t="s">
        <v>1618</v>
      </c>
      <c r="C738" t="str">
        <f>IFERROR(VLOOKUP(Table1[[#This Row],[Ticker]],[1]!Table2[[Symbol]:[Industry]],2,FALSE),"-")</f>
        <v>-</v>
      </c>
      <c r="D738" t="s">
        <v>377</v>
      </c>
      <c r="E738">
        <v>5339.8164319999996</v>
      </c>
      <c r="F738">
        <v>12568</v>
      </c>
      <c r="G738">
        <v>16.544231310753499</v>
      </c>
      <c r="H738">
        <v>17.256497721628399</v>
      </c>
      <c r="I738">
        <v>29.6627974167593</v>
      </c>
      <c r="J738">
        <v>19.685710891704002</v>
      </c>
      <c r="K738">
        <v>10930.1400081919</v>
      </c>
      <c r="L738">
        <v>10009.340585206901</v>
      </c>
      <c r="M738">
        <v>75.536075094163493</v>
      </c>
      <c r="N738">
        <v>1.45215332267171</v>
      </c>
      <c r="O738">
        <v>5.64051559516232</v>
      </c>
      <c r="P738">
        <v>50.826557859050098</v>
      </c>
      <c r="Q738">
        <v>-3.1905108184007998E-2</v>
      </c>
    </row>
    <row r="739" spans="1:17" hidden="1" x14ac:dyDescent="0.3">
      <c r="A739" t="s">
        <v>1619</v>
      </c>
      <c r="B739" t="s">
        <v>1620</v>
      </c>
      <c r="C739" t="str">
        <f>IFERROR(VLOOKUP(Table1[[#This Row],[Ticker]],[1]!Table2[[Symbol]:[Industry]],2,FALSE),"-")</f>
        <v>-</v>
      </c>
      <c r="D739" t="s">
        <v>257</v>
      </c>
      <c r="E739">
        <v>5338.817505</v>
      </c>
      <c r="F739">
        <v>4821.8</v>
      </c>
      <c r="G739">
        <v>118.275725293123</v>
      </c>
      <c r="H739">
        <v>-4.2211591933016104</v>
      </c>
      <c r="I739">
        <v>44.1063405506412</v>
      </c>
      <c r="J739">
        <v>-1.61887653230454</v>
      </c>
      <c r="K739">
        <v>4697.7213584370302</v>
      </c>
      <c r="L739">
        <v>3714.94394271692</v>
      </c>
      <c r="M739">
        <v>37.580538828482801</v>
      </c>
      <c r="N739">
        <v>0.31501365255833802</v>
      </c>
      <c r="O739">
        <v>11.514372226139599</v>
      </c>
      <c r="P739">
        <v>148.16263510036001</v>
      </c>
      <c r="Q739">
        <v>0.120254583621202</v>
      </c>
    </row>
    <row r="740" spans="1:17" hidden="1" x14ac:dyDescent="0.3">
      <c r="A740" t="s">
        <v>1621</v>
      </c>
      <c r="B740" t="s">
        <v>1622</v>
      </c>
      <c r="C740" t="str">
        <f>IFERROR(VLOOKUP(Table1[[#This Row],[Ticker]],[1]!Table2[[Symbol]:[Industry]],2,FALSE),"-")</f>
        <v>-</v>
      </c>
      <c r="D740" t="s">
        <v>133</v>
      </c>
      <c r="E740">
        <v>5336.20962392</v>
      </c>
      <c r="F740">
        <v>340.85</v>
      </c>
      <c r="G740">
        <v>-28.028766071503401</v>
      </c>
      <c r="H740">
        <v>-1.86679026126278</v>
      </c>
      <c r="I740">
        <v>-15.3454734880837</v>
      </c>
      <c r="J740">
        <v>-5.1916640005571004</v>
      </c>
      <c r="M740">
        <v>31.570818735705899</v>
      </c>
      <c r="O740">
        <v>13.246296024644201</v>
      </c>
      <c r="P740">
        <v>4.8446631805598201</v>
      </c>
    </row>
    <row r="741" spans="1:17" hidden="1" x14ac:dyDescent="0.3">
      <c r="A741" t="s">
        <v>1623</v>
      </c>
      <c r="B741" t="s">
        <v>1624</v>
      </c>
      <c r="C741" t="str">
        <f>IFERROR(VLOOKUP(Table1[[#This Row],[Ticker]],[1]!Table2[[Symbol]:[Industry]],2,FALSE),"-")</f>
        <v>-</v>
      </c>
      <c r="D741" t="s">
        <v>377</v>
      </c>
      <c r="E741">
        <v>5319.8514876749996</v>
      </c>
      <c r="F741">
        <v>589.65</v>
      </c>
      <c r="G741">
        <v>15.427527008849699</v>
      </c>
      <c r="H741">
        <v>9.8398408814252001</v>
      </c>
      <c r="I741">
        <v>47.749617583926302</v>
      </c>
      <c r="J741">
        <v>0.88273559243349198</v>
      </c>
      <c r="K741">
        <v>495.88891734168698</v>
      </c>
      <c r="L741">
        <v>439.121539413763</v>
      </c>
      <c r="M741">
        <v>73.781575454653506</v>
      </c>
      <c r="N741">
        <v>0.87150686550813605</v>
      </c>
      <c r="O741">
        <v>2.9339438650046699</v>
      </c>
      <c r="P741">
        <v>85.395378085206701</v>
      </c>
      <c r="Q741">
        <v>5.2272487472686001E-2</v>
      </c>
    </row>
    <row r="742" spans="1:17" x14ac:dyDescent="0.3">
      <c r="A742" t="s">
        <v>1625</v>
      </c>
      <c r="B742" t="s">
        <v>1626</v>
      </c>
      <c r="C742" t="str">
        <f>IFERROR(VLOOKUP(Table1[[#This Row],[Ticker]],[1]!Table2[[Symbol]:[Industry]],2,FALSE),"-")</f>
        <v>-</v>
      </c>
      <c r="D742" t="s">
        <v>302</v>
      </c>
      <c r="E742">
        <v>5315.270765237</v>
      </c>
      <c r="F742">
        <v>158.03</v>
      </c>
      <c r="G742">
        <v>-24.9169378017517</v>
      </c>
      <c r="H742">
        <v>-7.2096976469603096</v>
      </c>
      <c r="I742">
        <v>-20.164619067072199</v>
      </c>
      <c r="J742">
        <v>-5.7181630696143397</v>
      </c>
      <c r="K742">
        <v>165.067198931223</v>
      </c>
      <c r="L742">
        <v>165.73384979325499</v>
      </c>
      <c r="M742">
        <v>35.229589377889702</v>
      </c>
      <c r="N742">
        <v>1.1283613191917301</v>
      </c>
      <c r="O742">
        <v>38.960956780358103</v>
      </c>
      <c r="P742">
        <v>21.514801999231</v>
      </c>
      <c r="Q742">
        <v>-5.7323922404147999E-2</v>
      </c>
    </row>
    <row r="743" spans="1:17" x14ac:dyDescent="0.3">
      <c r="A743" t="s">
        <v>1627</v>
      </c>
      <c r="B743" t="s">
        <v>1628</v>
      </c>
      <c r="C743" t="str">
        <f>IFERROR(VLOOKUP(Table1[[#This Row],[Ticker]],[1]!Table2[[Symbol]:[Industry]],2,FALSE),"-")</f>
        <v>-</v>
      </c>
      <c r="D743" t="s">
        <v>482</v>
      </c>
      <c r="E743">
        <v>5312.7026141019996</v>
      </c>
      <c r="F743">
        <v>106.67</v>
      </c>
      <c r="G743">
        <v>-33.794240408406303</v>
      </c>
      <c r="H743">
        <v>-7.2717578638545701</v>
      </c>
      <c r="I743">
        <v>-14.002369065922499</v>
      </c>
      <c r="J743">
        <v>-4.80184601371539</v>
      </c>
      <c r="K743">
        <v>107.899034462942</v>
      </c>
      <c r="L743">
        <v>108.767026797052</v>
      </c>
      <c r="M743">
        <v>41.824820430104602</v>
      </c>
      <c r="N743">
        <v>1.0311667657742301</v>
      </c>
      <c r="O743">
        <v>29.0897159463766</v>
      </c>
      <c r="P743">
        <v>16.579234972677501</v>
      </c>
      <c r="Q743">
        <v>-9.4889807051557001E-2</v>
      </c>
    </row>
    <row r="744" spans="1:17" x14ac:dyDescent="0.3">
      <c r="A744" t="s">
        <v>1629</v>
      </c>
      <c r="B744" t="s">
        <v>1630</v>
      </c>
      <c r="C744" t="str">
        <f>IFERROR(VLOOKUP(Table1[[#This Row],[Ticker]],[1]!Table2[[Symbol]:[Industry]],2,FALSE),"-")</f>
        <v>-</v>
      </c>
      <c r="D744" t="s">
        <v>419</v>
      </c>
      <c r="E744">
        <v>5295.37111155</v>
      </c>
      <c r="F744">
        <v>48.1</v>
      </c>
      <c r="G744">
        <v>-30.163878380418101</v>
      </c>
      <c r="H744">
        <v>-3.5219694656739602</v>
      </c>
      <c r="I744">
        <v>-29.126954903493701</v>
      </c>
      <c r="J744">
        <v>-1.88482973628101</v>
      </c>
      <c r="K744">
        <v>50.699549972656897</v>
      </c>
      <c r="L744">
        <v>51.961517047706799</v>
      </c>
      <c r="M744">
        <v>32.802010783788901</v>
      </c>
      <c r="N744">
        <v>0.63267322436493401</v>
      </c>
      <c r="O744">
        <v>41.9958419958419</v>
      </c>
      <c r="P744">
        <v>7.2463768115942102</v>
      </c>
    </row>
    <row r="745" spans="1:17" hidden="1" x14ac:dyDescent="0.3">
      <c r="A745" t="s">
        <v>1631</v>
      </c>
      <c r="B745" t="s">
        <v>1632</v>
      </c>
      <c r="C745" t="str">
        <f>IFERROR(VLOOKUP(Table1[[#This Row],[Ticker]],[1]!Table2[[Symbol]:[Industry]],2,FALSE),"-")</f>
        <v>-</v>
      </c>
      <c r="D745" t="s">
        <v>288</v>
      </c>
      <c r="E745">
        <v>5255.84199515</v>
      </c>
      <c r="F745">
        <v>4803.25</v>
      </c>
      <c r="G745">
        <v>70.052029764357002</v>
      </c>
      <c r="H745">
        <v>8.5691817992727302</v>
      </c>
      <c r="I745">
        <v>12.281579690863399</v>
      </c>
      <c r="J745">
        <v>2.8738234230001698</v>
      </c>
      <c r="K745">
        <v>4339.7431098827401</v>
      </c>
      <c r="L745">
        <v>3772.9301412178502</v>
      </c>
      <c r="M745">
        <v>69.489106981778903</v>
      </c>
      <c r="N745">
        <v>0.82126508260023001</v>
      </c>
      <c r="O745">
        <v>0.73908291261124404</v>
      </c>
      <c r="P745">
        <v>104.393617021276</v>
      </c>
      <c r="Q745">
        <v>0.11942695984077301</v>
      </c>
    </row>
    <row r="746" spans="1:17" x14ac:dyDescent="0.3">
      <c r="A746" t="s">
        <v>1633</v>
      </c>
      <c r="B746" t="s">
        <v>1634</v>
      </c>
      <c r="C746" t="str">
        <f>IFERROR(VLOOKUP(Table1[[#This Row],[Ticker]],[1]!Table2[[Symbol]:[Industry]],2,FALSE),"-")</f>
        <v>-</v>
      </c>
      <c r="D746" t="s">
        <v>54</v>
      </c>
      <c r="E746">
        <v>5243.2748089799998</v>
      </c>
      <c r="F746">
        <v>1281.8</v>
      </c>
      <c r="G746">
        <v>-26.830830041231</v>
      </c>
      <c r="H746">
        <v>-4.49207917787135</v>
      </c>
      <c r="I746">
        <v>9.5994482895003692</v>
      </c>
      <c r="J746">
        <v>1.8370556706013901</v>
      </c>
      <c r="K746">
        <v>1300.8766846703099</v>
      </c>
      <c r="L746">
        <v>1217.9342273698601</v>
      </c>
      <c r="M746">
        <v>41.296182054200301</v>
      </c>
      <c r="N746">
        <v>0.62288669931665996</v>
      </c>
      <c r="O746">
        <v>14.604462474645</v>
      </c>
      <c r="P746">
        <v>27.612126039125801</v>
      </c>
      <c r="Q746">
        <v>-9.608894176472E-3</v>
      </c>
    </row>
    <row r="747" spans="1:17" hidden="1" x14ac:dyDescent="0.3">
      <c r="A747" t="s">
        <v>1635</v>
      </c>
      <c r="B747" t="s">
        <v>1636</v>
      </c>
      <c r="C747" t="str">
        <f>IFERROR(VLOOKUP(Table1[[#This Row],[Ticker]],[1]!Table2[[Symbol]:[Industry]],2,FALSE),"-")</f>
        <v>-</v>
      </c>
      <c r="D747" t="s">
        <v>293</v>
      </c>
      <c r="E747">
        <v>5236.4699039999996</v>
      </c>
      <c r="F747">
        <v>240.05</v>
      </c>
      <c r="G747">
        <v>239.38958412455199</v>
      </c>
      <c r="H747">
        <v>5.3415430720705501</v>
      </c>
      <c r="I747">
        <v>266.23289358135401</v>
      </c>
      <c r="J747">
        <v>12.1400153844465</v>
      </c>
      <c r="K747">
        <v>198.352342696877</v>
      </c>
      <c r="L747">
        <v>119.110734484511</v>
      </c>
      <c r="M747">
        <v>54.315689049806899</v>
      </c>
      <c r="N747">
        <v>0.221877260637138</v>
      </c>
      <c r="O747">
        <v>8.7273484690689198</v>
      </c>
      <c r="P747">
        <v>420.94184027777698</v>
      </c>
      <c r="Q747">
        <v>0.227612133900086</v>
      </c>
    </row>
    <row r="748" spans="1:17" x14ac:dyDescent="0.3">
      <c r="A748" t="s">
        <v>1637</v>
      </c>
      <c r="B748" t="s">
        <v>1638</v>
      </c>
      <c r="C748" t="str">
        <f>IFERROR(VLOOKUP(Table1[[#This Row],[Ticker]],[1]!Table2[[Symbol]:[Industry]],2,FALSE),"-")</f>
        <v>-</v>
      </c>
      <c r="D748" t="s">
        <v>1144</v>
      </c>
      <c r="E748">
        <v>5187.0963039999997</v>
      </c>
      <c r="F748">
        <v>3094.4</v>
      </c>
      <c r="G748">
        <v>9.5944118442835702</v>
      </c>
      <c r="H748">
        <v>6.7699514002972201</v>
      </c>
      <c r="I748">
        <v>-11.121581006567601</v>
      </c>
      <c r="J748">
        <v>-3.4450511799104802</v>
      </c>
      <c r="K748">
        <v>3078.1628833336199</v>
      </c>
      <c r="L748">
        <v>2953.4767117599999</v>
      </c>
      <c r="M748">
        <v>45.911908762652203</v>
      </c>
      <c r="N748">
        <v>1.06161054059642</v>
      </c>
      <c r="O748">
        <v>19.570837642192298</v>
      </c>
      <c r="P748">
        <v>41.938443190679301</v>
      </c>
      <c r="Q748">
        <v>-5.7541979389741003E-2</v>
      </c>
    </row>
    <row r="749" spans="1:17" x14ac:dyDescent="0.3">
      <c r="A749" t="s">
        <v>1639</v>
      </c>
      <c r="B749" t="s">
        <v>1640</v>
      </c>
      <c r="C749" t="str">
        <f>IFERROR(VLOOKUP(Table1[[#This Row],[Ticker]],[1]!Table2[[Symbol]:[Industry]],2,FALSE),"-")</f>
        <v>-</v>
      </c>
      <c r="D749" t="s">
        <v>1450</v>
      </c>
      <c r="E749">
        <v>5172.5556109500003</v>
      </c>
      <c r="F749">
        <v>799.5</v>
      </c>
      <c r="G749">
        <v>-7.5097801579842498</v>
      </c>
      <c r="H749">
        <v>-13.210327676228699</v>
      </c>
      <c r="I749">
        <v>-9.9495941848249405</v>
      </c>
      <c r="J749">
        <v>-0.16082843363230601</v>
      </c>
      <c r="K749">
        <v>773.93494794450498</v>
      </c>
      <c r="L749">
        <v>760.78719288310003</v>
      </c>
      <c r="M749">
        <v>57.591057261317303</v>
      </c>
      <c r="N749">
        <v>0.91076599143523096</v>
      </c>
      <c r="O749">
        <v>36.210131332082497</v>
      </c>
      <c r="P749">
        <v>30.979685452162499</v>
      </c>
      <c r="Q749">
        <v>0.108374551771399</v>
      </c>
    </row>
    <row r="750" spans="1:17" hidden="1" x14ac:dyDescent="0.3">
      <c r="A750" t="s">
        <v>1641</v>
      </c>
      <c r="B750" t="s">
        <v>1642</v>
      </c>
      <c r="C750" t="str">
        <f>IFERROR(VLOOKUP(Table1[[#This Row],[Ticker]],[1]!Table2[[Symbol]:[Industry]],2,FALSE),"-")</f>
        <v>-</v>
      </c>
      <c r="D750" t="s">
        <v>1643</v>
      </c>
      <c r="E750">
        <v>5168.879891351</v>
      </c>
      <c r="F750">
        <v>59.02</v>
      </c>
      <c r="G750">
        <v>-7.48928216893023</v>
      </c>
      <c r="H750">
        <v>-4.4345759294357903</v>
      </c>
      <c r="I750">
        <v>-0.83242179537144101</v>
      </c>
      <c r="J750">
        <v>-2.1877913249568901</v>
      </c>
      <c r="K750">
        <v>60.052235935132202</v>
      </c>
      <c r="L750">
        <v>57.168776556045898</v>
      </c>
      <c r="M750">
        <v>56.425916595309197</v>
      </c>
      <c r="N750">
        <v>2.0933920903820602</v>
      </c>
      <c r="O750">
        <v>9.7932904100304903</v>
      </c>
      <c r="P750">
        <v>23.472803347280301</v>
      </c>
      <c r="Q750">
        <v>-3.0196124243903E-2</v>
      </c>
    </row>
    <row r="751" spans="1:17" x14ac:dyDescent="0.3">
      <c r="A751" t="s">
        <v>1644</v>
      </c>
      <c r="B751" t="s">
        <v>1645</v>
      </c>
      <c r="C751" t="str">
        <f>IFERROR(VLOOKUP(Table1[[#This Row],[Ticker]],[1]!Table2[[Symbol]:[Industry]],2,FALSE),"-")</f>
        <v>-</v>
      </c>
      <c r="D751" t="s">
        <v>206</v>
      </c>
      <c r="E751">
        <v>5143.2296874200001</v>
      </c>
      <c r="F751">
        <v>128.91999999999999</v>
      </c>
      <c r="G751">
        <v>-9.2253414135730907</v>
      </c>
      <c r="H751">
        <v>0.86769465354104103</v>
      </c>
      <c r="I751">
        <v>-1.2559295855192301</v>
      </c>
      <c r="J751">
        <v>-5.2305205910227404</v>
      </c>
      <c r="K751">
        <v>129.85052964777401</v>
      </c>
      <c r="L751">
        <v>123.68377861686101</v>
      </c>
      <c r="M751">
        <v>42.437396699989598</v>
      </c>
      <c r="N751">
        <v>1.7355170755123399</v>
      </c>
      <c r="O751">
        <v>16.087496121625801</v>
      </c>
      <c r="P751">
        <v>25.9599413776257</v>
      </c>
      <c r="Q751">
        <v>3.2124495951127999E-2</v>
      </c>
    </row>
    <row r="752" spans="1:17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124</v>
      </c>
      <c r="E752">
        <v>5109.8117400000001</v>
      </c>
      <c r="F752">
        <v>550.65</v>
      </c>
      <c r="G752">
        <v>96.674342033568493</v>
      </c>
      <c r="H752">
        <v>0.61501303234109295</v>
      </c>
      <c r="I752">
        <v>58.561499377384301</v>
      </c>
      <c r="J752">
        <v>-1.31136034852591</v>
      </c>
      <c r="K752">
        <v>530.33281531615603</v>
      </c>
      <c r="L752">
        <v>399.00547111110501</v>
      </c>
      <c r="M752">
        <v>45.893728364194601</v>
      </c>
      <c r="N752">
        <v>0.27004791301645897</v>
      </c>
      <c r="O752">
        <v>32.089348951239401</v>
      </c>
      <c r="P752">
        <v>163.09125656951699</v>
      </c>
      <c r="Q752">
        <v>7.6122952429632004E-2</v>
      </c>
    </row>
    <row r="753" spans="1:17" hidden="1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1435</v>
      </c>
      <c r="E753">
        <v>5094.0060396629997</v>
      </c>
      <c r="F753">
        <v>93.93</v>
      </c>
      <c r="G753">
        <v>25.6956698049765</v>
      </c>
      <c r="H753">
        <v>24.932030184346601</v>
      </c>
      <c r="I753">
        <v>18.187827671560299</v>
      </c>
      <c r="J753">
        <v>17.487012617681799</v>
      </c>
      <c r="K753">
        <v>80.129569506177802</v>
      </c>
      <c r="L753">
        <v>72.381426510704699</v>
      </c>
      <c r="M753">
        <v>77.562591437770394</v>
      </c>
      <c r="N753">
        <v>2.88419857700673</v>
      </c>
      <c r="O753">
        <v>4.86532524220162</v>
      </c>
      <c r="P753">
        <v>118.95104895104799</v>
      </c>
      <c r="Q753">
        <v>0.186111183307207</v>
      </c>
    </row>
    <row r="754" spans="1:17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419</v>
      </c>
      <c r="E754">
        <v>5051.66201568</v>
      </c>
      <c r="F754">
        <v>278.39999999999998</v>
      </c>
      <c r="G754">
        <v>-26.318792121009899</v>
      </c>
      <c r="H754">
        <v>-4.4088070679854701</v>
      </c>
      <c r="I754">
        <v>-28.4488373582194</v>
      </c>
      <c r="J754">
        <v>-2.0885533309820601</v>
      </c>
      <c r="K754">
        <v>291.09514319979098</v>
      </c>
      <c r="L754">
        <v>293.47427895284</v>
      </c>
      <c r="M754">
        <v>36.703455224266797</v>
      </c>
      <c r="N754">
        <v>0.95061092304601003</v>
      </c>
      <c r="O754">
        <v>39.349856321838999</v>
      </c>
      <c r="P754">
        <v>5.01037279185263</v>
      </c>
      <c r="Q754">
        <v>-4.59158712478E-3</v>
      </c>
    </row>
    <row r="755" spans="1:17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539</v>
      </c>
      <c r="E755">
        <v>5048.18643213</v>
      </c>
      <c r="F755">
        <v>913.05</v>
      </c>
      <c r="G755">
        <v>-15.7599565101915</v>
      </c>
      <c r="H755">
        <v>14.8633375875421</v>
      </c>
      <c r="I755">
        <v>12.1423220391475</v>
      </c>
      <c r="J755">
        <v>3.2801650752028899</v>
      </c>
      <c r="K755">
        <v>819.91158816924997</v>
      </c>
      <c r="L755">
        <v>777.17777770413704</v>
      </c>
      <c r="M755">
        <v>66.560252627026301</v>
      </c>
      <c r="N755">
        <v>2.74402872882786</v>
      </c>
      <c r="O755">
        <v>4.39734954274138</v>
      </c>
      <c r="P755">
        <v>38.983179846259198</v>
      </c>
      <c r="Q755">
        <v>-0.118679048764426</v>
      </c>
    </row>
    <row r="756" spans="1:17" hidden="1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46</v>
      </c>
      <c r="E756">
        <v>5047.4727022650004</v>
      </c>
      <c r="F756">
        <v>908.95</v>
      </c>
      <c r="G756">
        <v>199.423786989685</v>
      </c>
      <c r="H756">
        <v>34.220166260476297</v>
      </c>
      <c r="I756">
        <v>51.111371774382</v>
      </c>
      <c r="J756">
        <v>8.5277811783571593</v>
      </c>
      <c r="K756">
        <v>691.09465403315698</v>
      </c>
      <c r="L756">
        <v>510.35989234420799</v>
      </c>
      <c r="M756">
        <v>79.942976031303104</v>
      </c>
      <c r="N756">
        <v>1.4407205923456601</v>
      </c>
      <c r="O756">
        <v>1.6942626107046601</v>
      </c>
      <c r="P756">
        <v>268.742393509127</v>
      </c>
    </row>
    <row r="757" spans="1:17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78</v>
      </c>
      <c r="E757">
        <v>5041.4619916519996</v>
      </c>
      <c r="F757">
        <v>222.47</v>
      </c>
      <c r="G757">
        <v>-8.1043362938446997</v>
      </c>
      <c r="H757">
        <v>-3.2503273470980201</v>
      </c>
      <c r="I757">
        <v>-9.5430745101254395</v>
      </c>
      <c r="J757">
        <v>-2.2124726955781999</v>
      </c>
      <c r="K757">
        <v>222.10961785592599</v>
      </c>
      <c r="L757">
        <v>209.716140107022</v>
      </c>
      <c r="M757">
        <v>40.055538239858798</v>
      </c>
      <c r="N757">
        <v>0.78697706818381596</v>
      </c>
      <c r="O757">
        <v>11.0262057805546</v>
      </c>
      <c r="P757">
        <v>26.295770650014099</v>
      </c>
      <c r="Q757">
        <v>-9.0003647754314006E-2</v>
      </c>
    </row>
    <row r="758" spans="1:17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985</v>
      </c>
      <c r="E758">
        <v>4990.0687331039999</v>
      </c>
      <c r="F758">
        <v>39.119999999999997</v>
      </c>
      <c r="G758">
        <v>56.2141305744425</v>
      </c>
      <c r="H758">
        <v>-10.0334569279294</v>
      </c>
      <c r="I758">
        <v>-5.0135417138254397</v>
      </c>
      <c r="J758">
        <v>-4.7967262021844501</v>
      </c>
      <c r="K758">
        <v>39.647730427546499</v>
      </c>
      <c r="L758">
        <v>33.411354807693698</v>
      </c>
      <c r="M758">
        <v>35.808071283705601</v>
      </c>
      <c r="N758">
        <v>0.97244198258186199</v>
      </c>
      <c r="O758">
        <v>17.842535787321001</v>
      </c>
      <c r="P758">
        <v>98.075949367088498</v>
      </c>
      <c r="Q758">
        <v>8.9119207166607997E-2</v>
      </c>
    </row>
    <row r="759" spans="1:17" hidden="1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136</v>
      </c>
      <c r="E759">
        <v>4962.8663785750005</v>
      </c>
      <c r="F759">
        <v>410.75</v>
      </c>
      <c r="G759">
        <v>57.278940542525199</v>
      </c>
      <c r="H759">
        <v>-6.0077594242583698</v>
      </c>
      <c r="I759">
        <v>69.962233125944806</v>
      </c>
      <c r="J759">
        <v>-2.64159290666545</v>
      </c>
      <c r="K759">
        <v>404.03916437700201</v>
      </c>
      <c r="M759">
        <v>41.432224847489898</v>
      </c>
      <c r="N759">
        <v>0.15921849102955599</v>
      </c>
      <c r="O759">
        <v>29.0322580645161</v>
      </c>
      <c r="P759">
        <v>142.47343565525301</v>
      </c>
    </row>
    <row r="760" spans="1:17" hidden="1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288</v>
      </c>
      <c r="E760">
        <v>4962.8646284650004</v>
      </c>
      <c r="F760">
        <v>356.05</v>
      </c>
      <c r="G760">
        <v>-17.9276579244207</v>
      </c>
      <c r="H760">
        <v>-0.17456682205138699</v>
      </c>
      <c r="I760">
        <v>-13.8134719263451</v>
      </c>
      <c r="J760">
        <v>0.65871839163155199</v>
      </c>
      <c r="K760">
        <v>362.55789042845498</v>
      </c>
      <c r="L760">
        <v>356.79729866221697</v>
      </c>
      <c r="M760">
        <v>46.097916486704598</v>
      </c>
      <c r="N760">
        <v>0.91952284606287005</v>
      </c>
      <c r="O760">
        <v>12.6246313719983</v>
      </c>
      <c r="P760">
        <v>13.3917197452229</v>
      </c>
      <c r="Q760">
        <v>3.5296560805877002E-2</v>
      </c>
    </row>
    <row r="761" spans="1:17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465</v>
      </c>
      <c r="E761">
        <v>4957.16382875</v>
      </c>
      <c r="F761">
        <v>298.75</v>
      </c>
      <c r="G761">
        <v>-46.209552582754597</v>
      </c>
      <c r="H761">
        <v>-8.9128617436937994</v>
      </c>
      <c r="I761">
        <v>-44.363789658724301</v>
      </c>
      <c r="J761">
        <v>-7.5072516155154601</v>
      </c>
      <c r="K761">
        <v>329.14123181915198</v>
      </c>
      <c r="L761">
        <v>368.147606098913</v>
      </c>
      <c r="M761">
        <v>27.367792586940698</v>
      </c>
      <c r="N761">
        <v>1.4072360661001999</v>
      </c>
      <c r="O761">
        <v>81.556485355648505</v>
      </c>
      <c r="P761">
        <v>13.7445269369884</v>
      </c>
      <c r="Q761">
        <v>-0.119744194774369</v>
      </c>
    </row>
    <row r="762" spans="1:17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302</v>
      </c>
      <c r="E762">
        <v>4928.6005968500003</v>
      </c>
      <c r="F762">
        <v>295.7</v>
      </c>
      <c r="G762">
        <v>6.0466463627336404</v>
      </c>
      <c r="H762">
        <v>3.85681540136728</v>
      </c>
      <c r="I762">
        <v>0.59604512841636303</v>
      </c>
      <c r="J762">
        <v>-3.2191323692512999</v>
      </c>
      <c r="K762">
        <v>291.36742018386298</v>
      </c>
      <c r="L762">
        <v>267.60436797079899</v>
      </c>
      <c r="M762">
        <v>45.907375649982399</v>
      </c>
      <c r="N762">
        <v>1.6727338196869199</v>
      </c>
      <c r="O762">
        <v>13.628677713899201</v>
      </c>
      <c r="P762">
        <v>40.977353992848599</v>
      </c>
      <c r="Q762">
        <v>-1.2815440158509999E-3</v>
      </c>
    </row>
    <row r="763" spans="1:17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46</v>
      </c>
      <c r="E763">
        <v>4926.8827191999999</v>
      </c>
      <c r="F763">
        <v>712</v>
      </c>
      <c r="G763">
        <v>16.416658969408498</v>
      </c>
      <c r="H763">
        <v>9.8174997689486894</v>
      </c>
      <c r="I763">
        <v>9.5873692127003505</v>
      </c>
      <c r="J763">
        <v>-1.1005570244262</v>
      </c>
      <c r="K763">
        <v>648.19973062356598</v>
      </c>
      <c r="L763">
        <v>597.86141185336805</v>
      </c>
      <c r="M763">
        <v>50.1522456920762</v>
      </c>
      <c r="N763">
        <v>0.76106643615292002</v>
      </c>
      <c r="O763">
        <v>41.720505617977501</v>
      </c>
      <c r="P763">
        <v>66.842413591095394</v>
      </c>
      <c r="Q763">
        <v>0.13029298074574799</v>
      </c>
    </row>
    <row r="764" spans="1:17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395</v>
      </c>
      <c r="E764">
        <v>4916.4953462399999</v>
      </c>
      <c r="F764">
        <v>101.08</v>
      </c>
      <c r="G764">
        <v>0.95388864328298295</v>
      </c>
      <c r="H764">
        <v>-10.2702719712671</v>
      </c>
      <c r="I764">
        <v>-20.112160217503401</v>
      </c>
      <c r="J764">
        <v>-6.0324526272453198</v>
      </c>
      <c r="K764">
        <v>106.204757519805</v>
      </c>
      <c r="L764">
        <v>101.31123215514</v>
      </c>
      <c r="M764">
        <v>22.581901642001199</v>
      </c>
      <c r="N764">
        <v>1.0574251996942401</v>
      </c>
      <c r="O764">
        <v>20.251286110011801</v>
      </c>
      <c r="P764">
        <v>27.465321563682199</v>
      </c>
      <c r="Q764">
        <v>2.4690573446705999E-2</v>
      </c>
    </row>
    <row r="765" spans="1:17" hidden="1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156</v>
      </c>
      <c r="E765">
        <v>4903.2411510599904</v>
      </c>
      <c r="F765">
        <v>61.8</v>
      </c>
      <c r="G765">
        <v>58.228991614825603</v>
      </c>
      <c r="H765">
        <v>13.7366580145992</v>
      </c>
      <c r="I765">
        <v>-18.037236252882298</v>
      </c>
      <c r="J765">
        <v>10.1848660665684</v>
      </c>
      <c r="K765">
        <v>56.234946744513103</v>
      </c>
      <c r="L765">
        <v>54.841824507327303</v>
      </c>
      <c r="M765">
        <v>72.8786925181996</v>
      </c>
      <c r="N765">
        <v>1.3748966044700499</v>
      </c>
      <c r="O765">
        <v>25.404530744336501</v>
      </c>
      <c r="P765">
        <v>103.155818540433</v>
      </c>
      <c r="Q765">
        <v>-2.1110958282277999E-2</v>
      </c>
    </row>
    <row r="766" spans="1:17" hidden="1" x14ac:dyDescent="0.3">
      <c r="A766" t="s">
        <v>1674</v>
      </c>
      <c r="B766" t="s">
        <v>1675</v>
      </c>
      <c r="C766" t="str">
        <f>IFERROR(VLOOKUP(Table1[[#This Row],[Ticker]],[1]!Table2[[Symbol]:[Industry]],2,FALSE),"-")</f>
        <v>-</v>
      </c>
      <c r="D766" t="s">
        <v>260</v>
      </c>
      <c r="E766">
        <v>4869.0387354000004</v>
      </c>
      <c r="F766">
        <v>534.79999999999995</v>
      </c>
      <c r="G766">
        <v>5.4887271098552697</v>
      </c>
      <c r="H766">
        <v>-2.3006006369336101</v>
      </c>
      <c r="I766">
        <v>24.952928539893001</v>
      </c>
      <c r="J766">
        <v>-3.6828261524263399</v>
      </c>
      <c r="K766">
        <v>530.57119866760502</v>
      </c>
      <c r="L766">
        <v>465.86777825473001</v>
      </c>
      <c r="M766">
        <v>45.189427032730897</v>
      </c>
      <c r="N766">
        <v>0.80207169010929302</v>
      </c>
      <c r="O766">
        <v>14.7812266267763</v>
      </c>
      <c r="P766">
        <v>48.514301582893602</v>
      </c>
    </row>
    <row r="767" spans="1:17" x14ac:dyDescent="0.3">
      <c r="A767" t="s">
        <v>1676</v>
      </c>
      <c r="B767" t="s">
        <v>1677</v>
      </c>
      <c r="C767" t="str">
        <f>IFERROR(VLOOKUP(Table1[[#This Row],[Ticker]],[1]!Table2[[Symbol]:[Industry]],2,FALSE),"-")</f>
        <v>-</v>
      </c>
      <c r="D767" t="s">
        <v>206</v>
      </c>
      <c r="E767">
        <v>4863.9833865000001</v>
      </c>
      <c r="F767">
        <v>680.1</v>
      </c>
      <c r="G767">
        <v>26.490843782927801</v>
      </c>
      <c r="H767">
        <v>-0.92266013396433699</v>
      </c>
      <c r="I767">
        <v>-12.817358656663499</v>
      </c>
      <c r="J767">
        <v>-0.70594518607104695</v>
      </c>
      <c r="K767">
        <v>677.71043229111206</v>
      </c>
      <c r="L767">
        <v>603.494837182222</v>
      </c>
      <c r="M767">
        <v>40.868097587275301</v>
      </c>
      <c r="N767">
        <v>1.1181898649820701</v>
      </c>
      <c r="O767">
        <v>17.504778709013301</v>
      </c>
      <c r="P767">
        <v>65.575167376749803</v>
      </c>
      <c r="Q767">
        <v>0.13914890225534099</v>
      </c>
    </row>
    <row r="768" spans="1:17" hidden="1" x14ac:dyDescent="0.3">
      <c r="A768" t="s">
        <v>1678</v>
      </c>
      <c r="B768" t="s">
        <v>1679</v>
      </c>
      <c r="C768" t="str">
        <f>IFERROR(VLOOKUP(Table1[[#This Row],[Ticker]],[1]!Table2[[Symbol]:[Industry]],2,FALSE),"-")</f>
        <v>-</v>
      </c>
      <c r="D768" t="s">
        <v>95</v>
      </c>
      <c r="E768">
        <v>4834.7806968000004</v>
      </c>
      <c r="F768">
        <v>1751.95</v>
      </c>
      <c r="G768">
        <v>35.088411437988398</v>
      </c>
      <c r="H768">
        <v>5.98120040819584E-2</v>
      </c>
      <c r="I768">
        <v>14.016140412055901</v>
      </c>
      <c r="J768">
        <v>1.4694249261160099</v>
      </c>
      <c r="K768">
        <v>1646.2421291258199</v>
      </c>
      <c r="L768">
        <v>1393.6173191765499</v>
      </c>
      <c r="M768">
        <v>53.452594007308001</v>
      </c>
      <c r="N768">
        <v>0.63723492005903304</v>
      </c>
      <c r="O768">
        <v>12.2891635035246</v>
      </c>
      <c r="P768">
        <v>64.032582744253503</v>
      </c>
      <c r="Q768">
        <v>0.13232899605328199</v>
      </c>
    </row>
    <row r="769" spans="1:17" hidden="1" x14ac:dyDescent="0.3">
      <c r="A769" t="s">
        <v>1680</v>
      </c>
      <c r="B769" t="s">
        <v>1681</v>
      </c>
      <c r="C769" t="str">
        <f>IFERROR(VLOOKUP(Table1[[#This Row],[Ticker]],[1]!Table2[[Symbol]:[Industry]],2,FALSE),"-")</f>
        <v>-</v>
      </c>
      <c r="D769" t="s">
        <v>136</v>
      </c>
      <c r="E769">
        <v>4790.1642760000004</v>
      </c>
      <c r="F769">
        <v>6280.7</v>
      </c>
      <c r="G769">
        <v>396.63909494639398</v>
      </c>
      <c r="H769">
        <v>1.9126521357889701</v>
      </c>
      <c r="I769">
        <v>46.345002858027797</v>
      </c>
      <c r="J769">
        <v>-3.6244587019683898</v>
      </c>
      <c r="K769">
        <v>5943.5046812600604</v>
      </c>
      <c r="L769">
        <v>4443.9741536820502</v>
      </c>
      <c r="M769">
        <v>46.568220547682401</v>
      </c>
      <c r="N769">
        <v>1.1083747843634599</v>
      </c>
      <c r="O769">
        <v>12.280478290636299</v>
      </c>
      <c r="P769">
        <v>438.35340504864303</v>
      </c>
      <c r="Q769">
        <v>0.32095626873786398</v>
      </c>
    </row>
    <row r="770" spans="1:17" hidden="1" x14ac:dyDescent="0.3">
      <c r="A770" t="s">
        <v>1682</v>
      </c>
      <c r="B770" t="s">
        <v>1683</v>
      </c>
      <c r="C770" t="str">
        <f>IFERROR(VLOOKUP(Table1[[#This Row],[Ticker]],[1]!Table2[[Symbol]:[Industry]],2,FALSE),"-")</f>
        <v>-</v>
      </c>
      <c r="D770" t="s">
        <v>1684</v>
      </c>
      <c r="E770">
        <v>4781.9239683389997</v>
      </c>
      <c r="F770">
        <v>37.590000000000003</v>
      </c>
      <c r="G770">
        <v>-17.794308636163301</v>
      </c>
      <c r="H770">
        <v>-3.4680560840475798</v>
      </c>
      <c r="I770">
        <v>-9.1941635196498304</v>
      </c>
      <c r="J770">
        <v>2.4842323150382701</v>
      </c>
      <c r="K770">
        <v>35.749274719472801</v>
      </c>
      <c r="L770">
        <v>33.4764139642473</v>
      </c>
      <c r="M770">
        <v>55.6967923564521</v>
      </c>
      <c r="N770">
        <v>1.81227856389925</v>
      </c>
      <c r="O770">
        <v>27.028465017291801</v>
      </c>
      <c r="P770">
        <v>37.692307692307601</v>
      </c>
      <c r="Q770">
        <v>0.11419437761429201</v>
      </c>
    </row>
    <row r="771" spans="1:17" hidden="1" x14ac:dyDescent="0.3">
      <c r="A771" t="s">
        <v>1685</v>
      </c>
      <c r="B771" t="s">
        <v>1686</v>
      </c>
      <c r="C771" t="str">
        <f>IFERROR(VLOOKUP(Table1[[#This Row],[Ticker]],[1]!Table2[[Symbol]:[Industry]],2,FALSE),"-")</f>
        <v>-</v>
      </c>
      <c r="D771" t="s">
        <v>577</v>
      </c>
      <c r="E771">
        <v>4769.4817251900004</v>
      </c>
      <c r="F771">
        <v>687.05</v>
      </c>
      <c r="G771">
        <v>37.587372383994797</v>
      </c>
      <c r="H771">
        <v>11.929076714514601</v>
      </c>
      <c r="I771">
        <v>50.270664967414397</v>
      </c>
      <c r="J771">
        <v>5.6753958894779197</v>
      </c>
      <c r="K771">
        <v>563.25582352941103</v>
      </c>
      <c r="M771">
        <v>61.837699224081597</v>
      </c>
      <c r="O771">
        <v>10.304926861218201</v>
      </c>
      <c r="P771">
        <v>84.989229940764602</v>
      </c>
    </row>
    <row r="772" spans="1:17" hidden="1" x14ac:dyDescent="0.3">
      <c r="A772" t="s">
        <v>1687</v>
      </c>
      <c r="B772" t="s">
        <v>1688</v>
      </c>
      <c r="C772" t="str">
        <f>IFERROR(VLOOKUP(Table1[[#This Row],[Ticker]],[1]!Table2[[Symbol]:[Industry]],2,FALSE),"-")</f>
        <v>-</v>
      </c>
      <c r="D772" t="s">
        <v>1495</v>
      </c>
      <c r="E772">
        <v>4735.3309005299998</v>
      </c>
      <c r="F772">
        <v>396.7</v>
      </c>
      <c r="G772">
        <v>-12.431905939887899</v>
      </c>
      <c r="H772">
        <v>10.5557118145744</v>
      </c>
      <c r="I772">
        <v>2.4349911524243502</v>
      </c>
      <c r="J772">
        <v>6.34449611728314</v>
      </c>
      <c r="K772">
        <v>363.31236752982397</v>
      </c>
      <c r="L772">
        <v>352.87902405008901</v>
      </c>
      <c r="M772">
        <v>69.466867315799007</v>
      </c>
      <c r="N772">
        <v>1.1695164907806599</v>
      </c>
      <c r="O772">
        <v>5.8734560120998296</v>
      </c>
      <c r="P772">
        <v>39.070990359333898</v>
      </c>
      <c r="Q772">
        <v>7.8065396886690994E-2</v>
      </c>
    </row>
    <row r="773" spans="1:17" x14ac:dyDescent="0.3">
      <c r="A773" t="s">
        <v>1689</v>
      </c>
      <c r="B773" t="s">
        <v>1690</v>
      </c>
      <c r="C773" t="str">
        <f>IFERROR(VLOOKUP(Table1[[#This Row],[Ticker]],[1]!Table2[[Symbol]:[Industry]],2,FALSE),"-")</f>
        <v>-</v>
      </c>
      <c r="D773" t="s">
        <v>395</v>
      </c>
      <c r="E773">
        <v>4732.9202644500001</v>
      </c>
      <c r="F773">
        <v>528.15</v>
      </c>
      <c r="G773">
        <v>-47.562315229112698</v>
      </c>
      <c r="H773">
        <v>-9.9099212516781208</v>
      </c>
      <c r="I773">
        <v>-29.421357989816201</v>
      </c>
      <c r="J773">
        <v>-5.9988323843201004</v>
      </c>
      <c r="K773">
        <v>566.04379105989597</v>
      </c>
      <c r="L773">
        <v>602.71332822986801</v>
      </c>
      <c r="M773">
        <v>42.057308683220498</v>
      </c>
      <c r="N773">
        <v>1.31603645004682</v>
      </c>
      <c r="O773">
        <v>51.282779513395802</v>
      </c>
      <c r="P773">
        <v>3.3056234718826301</v>
      </c>
      <c r="Q773">
        <v>4.0924734564682E-2</v>
      </c>
    </row>
    <row r="774" spans="1:17" hidden="1" x14ac:dyDescent="0.3">
      <c r="A774" t="s">
        <v>1691</v>
      </c>
      <c r="B774" t="s">
        <v>1692</v>
      </c>
      <c r="C774" t="str">
        <f>IFERROR(VLOOKUP(Table1[[#This Row],[Ticker]],[1]!Table2[[Symbol]:[Industry]],2,FALSE),"-")</f>
        <v>-</v>
      </c>
      <c r="D774" t="s">
        <v>101</v>
      </c>
      <c r="E774">
        <v>4715.9174665199998</v>
      </c>
      <c r="F774">
        <v>447.85</v>
      </c>
      <c r="G774">
        <v>21200.873284259102</v>
      </c>
      <c r="H774">
        <v>48.345922278128398</v>
      </c>
      <c r="I774">
        <v>1539.94912648232</v>
      </c>
      <c r="J774">
        <v>14.5259887221564</v>
      </c>
      <c r="K774">
        <v>183.31579489230899</v>
      </c>
      <c r="L774">
        <v>61.304489390481599</v>
      </c>
      <c r="M774">
        <v>99.982176188740397</v>
      </c>
      <c r="N774">
        <v>0.49787884341713701</v>
      </c>
      <c r="O774">
        <v>0</v>
      </c>
      <c r="P774">
        <v>22292.5</v>
      </c>
      <c r="Q774">
        <v>0.125619031589845</v>
      </c>
    </row>
    <row r="775" spans="1:17" hidden="1" x14ac:dyDescent="0.3">
      <c r="A775" t="s">
        <v>1693</v>
      </c>
      <c r="B775" t="s">
        <v>1694</v>
      </c>
      <c r="C775" t="str">
        <f>IFERROR(VLOOKUP(Table1[[#This Row],[Ticker]],[1]!Table2[[Symbol]:[Industry]],2,FALSE),"-")</f>
        <v>-</v>
      </c>
      <c r="D775" t="s">
        <v>260</v>
      </c>
      <c r="E775">
        <v>4711.5008055999997</v>
      </c>
      <c r="F775">
        <v>1328.5</v>
      </c>
      <c r="G775">
        <v>131.07574447701799</v>
      </c>
      <c r="H775">
        <v>7.9421382356274899</v>
      </c>
      <c r="I775">
        <v>90.874066338336206</v>
      </c>
      <c r="J775">
        <v>10.5091211603176</v>
      </c>
      <c r="K775">
        <v>1098.5408335894799</v>
      </c>
      <c r="L775">
        <v>856.58534798634798</v>
      </c>
      <c r="M775">
        <v>81.197889715935702</v>
      </c>
      <c r="N775">
        <v>1.0303188872548099</v>
      </c>
      <c r="O775">
        <v>0.53443733534059801</v>
      </c>
      <c r="P775">
        <v>176.310316139767</v>
      </c>
      <c r="Q775">
        <v>0.21612292628009899</v>
      </c>
    </row>
    <row r="776" spans="1:17" x14ac:dyDescent="0.3">
      <c r="A776" t="s">
        <v>1695</v>
      </c>
      <c r="B776" t="s">
        <v>1696</v>
      </c>
      <c r="C776" t="str">
        <f>IFERROR(VLOOKUP(Table1[[#This Row],[Ticker]],[1]!Table2[[Symbol]:[Industry]],2,FALSE),"-")</f>
        <v>-</v>
      </c>
      <c r="D776" t="s">
        <v>54</v>
      </c>
      <c r="E776">
        <v>4690.5236999999997</v>
      </c>
      <c r="F776">
        <v>510.2</v>
      </c>
      <c r="G776">
        <v>-34.510036996766701</v>
      </c>
      <c r="H776">
        <v>-4.3999761019707302</v>
      </c>
      <c r="I776">
        <v>-15.4714540994141</v>
      </c>
      <c r="J776">
        <v>-0.43859305908054302</v>
      </c>
      <c r="K776">
        <v>513.79131905269696</v>
      </c>
      <c r="L776">
        <v>503.07929517861402</v>
      </c>
      <c r="M776">
        <v>46.576492583531099</v>
      </c>
      <c r="N776">
        <v>0.85609241197264097</v>
      </c>
      <c r="O776">
        <v>22.500980007839999</v>
      </c>
      <c r="P776">
        <v>18.3621389629973</v>
      </c>
      <c r="Q776">
        <v>-5.0559627534560003E-2</v>
      </c>
    </row>
    <row r="777" spans="1:17" x14ac:dyDescent="0.3">
      <c r="A777" t="s">
        <v>1697</v>
      </c>
      <c r="B777" t="s">
        <v>1698</v>
      </c>
      <c r="C777" t="str">
        <f>IFERROR(VLOOKUP(Table1[[#This Row],[Ticker]],[1]!Table2[[Symbol]:[Industry]],2,FALSE),"-")</f>
        <v>-</v>
      </c>
      <c r="D777" t="s">
        <v>92</v>
      </c>
      <c r="E777">
        <v>4680.5923209149996</v>
      </c>
      <c r="F777">
        <v>1200.1500000000001</v>
      </c>
      <c r="G777">
        <v>63.222592845957301</v>
      </c>
      <c r="H777">
        <v>-17.883085000913798</v>
      </c>
      <c r="I777">
        <v>56.4013119196674</v>
      </c>
      <c r="J777">
        <v>-1.5011680957808999</v>
      </c>
      <c r="K777">
        <v>1225.9998999202301</v>
      </c>
      <c r="L777">
        <v>936.49247672164495</v>
      </c>
      <c r="M777">
        <v>31.3435066040078</v>
      </c>
      <c r="N777">
        <v>6.00055657411468E-2</v>
      </c>
      <c r="O777">
        <v>32.708411448568903</v>
      </c>
      <c r="P777">
        <v>96.745901639344197</v>
      </c>
      <c r="Q777">
        <v>7.8845161581469994E-2</v>
      </c>
    </row>
    <row r="778" spans="1:17" x14ac:dyDescent="0.3">
      <c r="A778" t="s">
        <v>1699</v>
      </c>
      <c r="B778" t="s">
        <v>1700</v>
      </c>
      <c r="C778" t="str">
        <f>IFERROR(VLOOKUP(Table1[[#This Row],[Ticker]],[1]!Table2[[Symbol]:[Industry]],2,FALSE),"-")</f>
        <v>-</v>
      </c>
      <c r="D778" t="s">
        <v>916</v>
      </c>
      <c r="E778">
        <v>4675.1576931</v>
      </c>
      <c r="F778">
        <v>377.8</v>
      </c>
      <c r="G778">
        <v>110.513020303348</v>
      </c>
      <c r="H778">
        <v>18.0863347387372</v>
      </c>
      <c r="I778">
        <v>60.708610402004403</v>
      </c>
      <c r="J778">
        <v>2.3285845550553499</v>
      </c>
      <c r="K778">
        <v>322.52372806598902</v>
      </c>
      <c r="L778">
        <v>262.66485020907601</v>
      </c>
      <c r="M778">
        <v>65.444920872661399</v>
      </c>
      <c r="N778">
        <v>2.2684401078099299</v>
      </c>
      <c r="O778">
        <v>3.6659608258337602</v>
      </c>
      <c r="P778">
        <v>153.812562982868</v>
      </c>
      <c r="Q778">
        <v>7.7643804937404998E-2</v>
      </c>
    </row>
    <row r="779" spans="1:17" hidden="1" x14ac:dyDescent="0.3">
      <c r="A779" t="s">
        <v>1701</v>
      </c>
      <c r="B779" t="s">
        <v>1702</v>
      </c>
      <c r="C779" t="str">
        <f>IFERROR(VLOOKUP(Table1[[#This Row],[Ticker]],[1]!Table2[[Symbol]:[Industry]],2,FALSE),"-")</f>
        <v>-</v>
      </c>
      <c r="D779" t="s">
        <v>293</v>
      </c>
      <c r="E779">
        <v>4669.5569747400004</v>
      </c>
      <c r="F779">
        <v>247.05</v>
      </c>
      <c r="G779">
        <v>122.525905981964</v>
      </c>
      <c r="H779">
        <v>-15.3906810462457</v>
      </c>
      <c r="I779">
        <v>152.58349195640901</v>
      </c>
      <c r="J779">
        <v>-0.82376344930110701</v>
      </c>
      <c r="K779">
        <v>242.71470557331301</v>
      </c>
      <c r="L779">
        <v>163.502313296691</v>
      </c>
      <c r="M779">
        <v>39.937387734169803</v>
      </c>
      <c r="N779">
        <v>0.28340912146139202</v>
      </c>
      <c r="O779">
        <v>32.280914794575999</v>
      </c>
      <c r="P779">
        <v>220.84415584415501</v>
      </c>
      <c r="Q779">
        <v>0.136624200649653</v>
      </c>
    </row>
    <row r="780" spans="1:17" hidden="1" x14ac:dyDescent="0.3">
      <c r="A780" t="s">
        <v>1703</v>
      </c>
      <c r="B780" t="s">
        <v>1704</v>
      </c>
      <c r="C780" t="str">
        <f>IFERROR(VLOOKUP(Table1[[#This Row],[Ticker]],[1]!Table2[[Symbol]:[Industry]],2,FALSE),"-")</f>
        <v>-</v>
      </c>
      <c r="D780" t="s">
        <v>206</v>
      </c>
      <c r="E780">
        <v>4657.0622511749998</v>
      </c>
      <c r="F780">
        <v>6857.25</v>
      </c>
      <c r="G780">
        <v>50.518748373273098</v>
      </c>
      <c r="H780">
        <v>-5.2301705429529202</v>
      </c>
      <c r="I780">
        <v>-7.8542769197739002</v>
      </c>
      <c r="J780">
        <v>-2.9173179643030802</v>
      </c>
      <c r="K780">
        <v>7177.8416455675797</v>
      </c>
      <c r="L780">
        <v>6550.59013469399</v>
      </c>
      <c r="M780">
        <v>49.292771578473598</v>
      </c>
      <c r="N780">
        <v>0.79804629822273199</v>
      </c>
      <c r="O780">
        <v>32.4568886944474</v>
      </c>
      <c r="P780">
        <v>90.4791666666666</v>
      </c>
      <c r="Q780">
        <v>0.11021830986101699</v>
      </c>
    </row>
    <row r="781" spans="1:17" x14ac:dyDescent="0.3">
      <c r="A781" t="s">
        <v>1705</v>
      </c>
      <c r="B781" t="s">
        <v>1706</v>
      </c>
      <c r="C781" t="str">
        <f>IFERROR(VLOOKUP(Table1[[#This Row],[Ticker]],[1]!Table2[[Symbol]:[Industry]],2,FALSE),"-")</f>
        <v>-</v>
      </c>
      <c r="D781" t="s">
        <v>267</v>
      </c>
      <c r="E781">
        <v>4644.6737508599999</v>
      </c>
      <c r="F781">
        <v>240.9</v>
      </c>
      <c r="G781">
        <v>-7.3734954809294697</v>
      </c>
      <c r="H781">
        <v>0.57085264042085804</v>
      </c>
      <c r="I781">
        <v>-13.3551027272912</v>
      </c>
      <c r="J781">
        <v>-1.6049795737175401</v>
      </c>
      <c r="K781">
        <v>243.38937304515699</v>
      </c>
      <c r="L781">
        <v>227.75239530538701</v>
      </c>
      <c r="M781">
        <v>47.0018249191683</v>
      </c>
      <c r="N781">
        <v>0.73158110764434103</v>
      </c>
      <c r="O781">
        <v>20.9630552096305</v>
      </c>
      <c r="P781">
        <v>36.1016949152542</v>
      </c>
      <c r="Q781">
        <v>0.174767203738495</v>
      </c>
    </row>
    <row r="782" spans="1:17" hidden="1" x14ac:dyDescent="0.3">
      <c r="A782" t="s">
        <v>1707</v>
      </c>
      <c r="B782" t="s">
        <v>1708</v>
      </c>
      <c r="C782" t="str">
        <f>IFERROR(VLOOKUP(Table1[[#This Row],[Ticker]],[1]!Table2[[Symbol]:[Industry]],2,FALSE),"-")</f>
        <v>-</v>
      </c>
      <c r="D782" t="s">
        <v>206</v>
      </c>
      <c r="E782">
        <v>4628.4764624999998</v>
      </c>
      <c r="F782">
        <v>709.5</v>
      </c>
      <c r="G782">
        <v>55.194193388575897</v>
      </c>
      <c r="H782">
        <v>-5.6306602591151602</v>
      </c>
      <c r="I782">
        <v>8.78305966635115</v>
      </c>
      <c r="J782">
        <v>-3.1216157983723498</v>
      </c>
      <c r="K782">
        <v>664.82096563082098</v>
      </c>
      <c r="L782">
        <v>583.49280431430896</v>
      </c>
      <c r="M782">
        <v>63.565444848950399</v>
      </c>
      <c r="N782">
        <v>1.28444490229493</v>
      </c>
      <c r="O782">
        <v>9.4855532064834307</v>
      </c>
      <c r="P782">
        <v>102.338514187936</v>
      </c>
      <c r="Q782">
        <v>6.9638552163045001E-2</v>
      </c>
    </row>
    <row r="783" spans="1:17" hidden="1" x14ac:dyDescent="0.3">
      <c r="A783" t="s">
        <v>1709</v>
      </c>
      <c r="B783" t="s">
        <v>1710</v>
      </c>
      <c r="C783" t="str">
        <f>IFERROR(VLOOKUP(Table1[[#This Row],[Ticker]],[1]!Table2[[Symbol]:[Industry]],2,FALSE),"-")</f>
        <v>-</v>
      </c>
      <c r="D783" t="s">
        <v>133</v>
      </c>
      <c r="E783">
        <v>4607.3866677799997</v>
      </c>
      <c r="F783">
        <v>47.45</v>
      </c>
      <c r="G783">
        <v>40.591898977733003</v>
      </c>
      <c r="H783">
        <v>0.195253534357654</v>
      </c>
      <c r="I783">
        <v>-32.684446946927203</v>
      </c>
      <c r="J783">
        <v>-4.6303366786897797</v>
      </c>
      <c r="K783">
        <v>48.074669702612397</v>
      </c>
      <c r="L783">
        <v>46.150218142518597</v>
      </c>
      <c r="M783">
        <v>45.682789056548998</v>
      </c>
      <c r="N783">
        <v>2.7603333895879598</v>
      </c>
      <c r="O783">
        <v>37.829293993677503</v>
      </c>
      <c r="P783">
        <v>81.453154875717004</v>
      </c>
      <c r="Q783">
        <v>7.7630067923921006E-2</v>
      </c>
    </row>
    <row r="784" spans="1:17" hidden="1" x14ac:dyDescent="0.3">
      <c r="A784" t="s">
        <v>1711</v>
      </c>
      <c r="B784" t="s">
        <v>1712</v>
      </c>
      <c r="C784" t="str">
        <f>IFERROR(VLOOKUP(Table1[[#This Row],[Ticker]],[1]!Table2[[Symbol]:[Industry]],2,FALSE),"-")</f>
        <v>-</v>
      </c>
      <c r="D784" t="s">
        <v>302</v>
      </c>
      <c r="E784">
        <v>4592.0463281250004</v>
      </c>
      <c r="F784">
        <v>2611.25</v>
      </c>
      <c r="G784">
        <v>129.961916485887</v>
      </c>
      <c r="H784">
        <v>12.3377140898936</v>
      </c>
      <c r="I784">
        <v>61.536519194666397</v>
      </c>
      <c r="J784">
        <v>0.53479752275066095</v>
      </c>
      <c r="K784">
        <v>2331.6507120494498</v>
      </c>
      <c r="L784">
        <v>1783.40838249788</v>
      </c>
      <c r="M784">
        <v>54.202814523453902</v>
      </c>
      <c r="N784">
        <v>0.579765533965934</v>
      </c>
      <c r="O784">
        <v>4.5935854475825701</v>
      </c>
      <c r="P784">
        <v>163.43001261033999</v>
      </c>
      <c r="Q784">
        <v>8.5665286852684E-2</v>
      </c>
    </row>
    <row r="785" spans="1:17" x14ac:dyDescent="0.3">
      <c r="A785" t="s">
        <v>1713</v>
      </c>
      <c r="B785" t="s">
        <v>1714</v>
      </c>
      <c r="C785" t="str">
        <f>IFERROR(VLOOKUP(Table1[[#This Row],[Ticker]],[1]!Table2[[Symbol]:[Industry]],2,FALSE),"-")</f>
        <v>-</v>
      </c>
      <c r="D785" t="s">
        <v>206</v>
      </c>
      <c r="E785">
        <v>4586.4570718710002</v>
      </c>
      <c r="F785">
        <v>180.37</v>
      </c>
      <c r="G785">
        <v>8.1913202818175606</v>
      </c>
      <c r="H785">
        <v>-15.331571776216601</v>
      </c>
      <c r="I785">
        <v>9.4852611124544701</v>
      </c>
      <c r="J785">
        <v>-8.2938781192068696</v>
      </c>
      <c r="K785">
        <v>194.72733805810901</v>
      </c>
      <c r="L785">
        <v>171.46226586091299</v>
      </c>
      <c r="M785">
        <v>22.9102121431768</v>
      </c>
      <c r="N785">
        <v>0.65649022211653296</v>
      </c>
      <c r="O785">
        <v>25.131673781671001</v>
      </c>
      <c r="P785">
        <v>43.094010313367697</v>
      </c>
      <c r="Q785">
        <v>4.9922906175864999E-2</v>
      </c>
    </row>
    <row r="786" spans="1:17" hidden="1" x14ac:dyDescent="0.3">
      <c r="A786" t="s">
        <v>1715</v>
      </c>
      <c r="B786" t="s">
        <v>1716</v>
      </c>
      <c r="C786" t="str">
        <f>IFERROR(VLOOKUP(Table1[[#This Row],[Ticker]],[1]!Table2[[Symbol]:[Industry]],2,FALSE),"-")</f>
        <v>-</v>
      </c>
      <c r="D786" t="s">
        <v>380</v>
      </c>
      <c r="E786">
        <v>4571.8431254999996</v>
      </c>
      <c r="F786">
        <v>767.1</v>
      </c>
      <c r="G786">
        <v>94.860764440628301</v>
      </c>
      <c r="H786">
        <v>11.856753690536999</v>
      </c>
      <c r="I786">
        <v>97.940093899199994</v>
      </c>
      <c r="J786">
        <v>4.1985957276087804</v>
      </c>
      <c r="K786">
        <v>657.73041770444695</v>
      </c>
      <c r="L786">
        <v>524.44940110661901</v>
      </c>
      <c r="M786">
        <v>79.205279214486396</v>
      </c>
      <c r="N786">
        <v>2.08937422155328</v>
      </c>
      <c r="O786">
        <v>2.0727414939382101</v>
      </c>
      <c r="P786">
        <v>154.38567401757501</v>
      </c>
      <c r="Q786">
        <v>0.14967268603870801</v>
      </c>
    </row>
    <row r="787" spans="1:17" hidden="1" x14ac:dyDescent="0.3">
      <c r="A787" t="s">
        <v>1717</v>
      </c>
      <c r="B787" t="s">
        <v>1718</v>
      </c>
      <c r="C787" t="str">
        <f>IFERROR(VLOOKUP(Table1[[#This Row],[Ticker]],[1]!Table2[[Symbol]:[Industry]],2,FALSE),"-")</f>
        <v>-</v>
      </c>
      <c r="D787" t="s">
        <v>539</v>
      </c>
      <c r="E787">
        <v>4570.8888372399997</v>
      </c>
      <c r="F787">
        <v>1732.6</v>
      </c>
      <c r="G787">
        <v>-13.605015523349801</v>
      </c>
      <c r="H787">
        <v>1.12722171478512</v>
      </c>
      <c r="I787">
        <v>21.509798391299899</v>
      </c>
      <c r="J787">
        <v>3.60065563948306</v>
      </c>
      <c r="K787">
        <v>1590.7615857704</v>
      </c>
      <c r="L787">
        <v>1511.97754797372</v>
      </c>
      <c r="M787">
        <v>69.860612357122307</v>
      </c>
      <c r="N787">
        <v>0.66204793515721005</v>
      </c>
      <c r="O787">
        <v>7.3127092231328703</v>
      </c>
      <c r="P787">
        <v>47.329931972789097</v>
      </c>
      <c r="Q787">
        <v>4.7343068952575E-2</v>
      </c>
    </row>
    <row r="788" spans="1:17" hidden="1" x14ac:dyDescent="0.3">
      <c r="A788" t="s">
        <v>1719</v>
      </c>
      <c r="B788" t="s">
        <v>1720</v>
      </c>
      <c r="C788" t="str">
        <f>IFERROR(VLOOKUP(Table1[[#This Row],[Ticker]],[1]!Table2[[Symbol]:[Industry]],2,FALSE),"-")</f>
        <v>-</v>
      </c>
      <c r="D788" t="s">
        <v>203</v>
      </c>
      <c r="E788">
        <v>4567.0790351899996</v>
      </c>
      <c r="F788">
        <v>418.8</v>
      </c>
      <c r="G788">
        <v>85.749145549417904</v>
      </c>
      <c r="H788">
        <v>15.304920087291601</v>
      </c>
      <c r="I788">
        <v>35.8240942713457</v>
      </c>
      <c r="J788">
        <v>9.03672381824898</v>
      </c>
      <c r="K788">
        <v>366.34338104849297</v>
      </c>
      <c r="L788">
        <v>303.27456998808401</v>
      </c>
      <c r="M788">
        <v>65.948046446352706</v>
      </c>
      <c r="N788">
        <v>1.89291131373632</v>
      </c>
      <c r="O788">
        <v>5.3008595988538598</v>
      </c>
      <c r="P788">
        <v>148.723952087876</v>
      </c>
      <c r="Q788">
        <v>0.15877347956704099</v>
      </c>
    </row>
    <row r="789" spans="1:17" hidden="1" x14ac:dyDescent="0.3">
      <c r="A789" t="s">
        <v>1721</v>
      </c>
      <c r="B789" t="s">
        <v>1722</v>
      </c>
      <c r="C789" t="str">
        <f>IFERROR(VLOOKUP(Table1[[#This Row],[Ticker]],[1]!Table2[[Symbol]:[Industry]],2,FALSE),"-")</f>
        <v>-</v>
      </c>
      <c r="D789" t="s">
        <v>206</v>
      </c>
      <c r="E789">
        <v>4565.3604120299997</v>
      </c>
      <c r="F789">
        <v>595.1</v>
      </c>
      <c r="G789">
        <v>5.9500408909648304</v>
      </c>
      <c r="H789">
        <v>-12.285032914739601</v>
      </c>
      <c r="I789">
        <v>6.1129828230684602</v>
      </c>
      <c r="J789">
        <v>-3.5365622739562799</v>
      </c>
      <c r="K789">
        <v>605.22329465148596</v>
      </c>
      <c r="L789">
        <v>547.94073219907295</v>
      </c>
      <c r="M789">
        <v>30.924312156121101</v>
      </c>
      <c r="N789">
        <v>0.70914652822653401</v>
      </c>
      <c r="O789">
        <v>18.131406486304801</v>
      </c>
      <c r="P789">
        <v>48.311526479750697</v>
      </c>
      <c r="Q789">
        <v>0.14088001254191099</v>
      </c>
    </row>
    <row r="790" spans="1:17" x14ac:dyDescent="0.3">
      <c r="A790" t="s">
        <v>1723</v>
      </c>
      <c r="B790" t="s">
        <v>1724</v>
      </c>
      <c r="C790" t="str">
        <f>IFERROR(VLOOKUP(Table1[[#This Row],[Ticker]],[1]!Table2[[Symbol]:[Industry]],2,FALSE),"-")</f>
        <v>-</v>
      </c>
      <c r="D790" t="s">
        <v>116</v>
      </c>
      <c r="E790">
        <v>4558.9625343600001</v>
      </c>
      <c r="F790">
        <v>266.60000000000002</v>
      </c>
      <c r="G790">
        <v>56.290437496434997</v>
      </c>
      <c r="H790">
        <v>-9.8160415091829005</v>
      </c>
      <c r="I790">
        <v>-0.33398359393653299</v>
      </c>
      <c r="J790">
        <v>-3.7113603485259099</v>
      </c>
      <c r="K790">
        <v>276.57344044448001</v>
      </c>
      <c r="L790">
        <v>242.612015160531</v>
      </c>
      <c r="M790">
        <v>37.805042255357598</v>
      </c>
      <c r="N790">
        <v>0.57822749060739298</v>
      </c>
      <c r="O790">
        <v>20.198799699924901</v>
      </c>
      <c r="P790">
        <v>106.027820710973</v>
      </c>
      <c r="Q790">
        <v>7.7175449832276005E-2</v>
      </c>
    </row>
    <row r="791" spans="1:17" x14ac:dyDescent="0.3">
      <c r="A791" t="s">
        <v>1725</v>
      </c>
      <c r="B791" t="s">
        <v>1726</v>
      </c>
      <c r="C791" t="str">
        <f>IFERROR(VLOOKUP(Table1[[#This Row],[Ticker]],[1]!Table2[[Symbol]:[Industry]],2,FALSE),"-")</f>
        <v>-</v>
      </c>
      <c r="D791" t="s">
        <v>1727</v>
      </c>
      <c r="E791">
        <v>4558.9297227799998</v>
      </c>
      <c r="F791">
        <v>67.45</v>
      </c>
      <c r="G791">
        <v>3.1589985448326101</v>
      </c>
      <c r="H791">
        <v>-11.2489925660003</v>
      </c>
      <c r="I791">
        <v>1.59133350557575</v>
      </c>
      <c r="J791">
        <v>-5.4779955847545896E-3</v>
      </c>
      <c r="K791">
        <v>70.373990746558803</v>
      </c>
      <c r="L791">
        <v>63.548570428240502</v>
      </c>
      <c r="M791">
        <v>40.453418794622699</v>
      </c>
      <c r="N791">
        <v>0.64778884586372698</v>
      </c>
      <c r="O791">
        <v>24.818383988139299</v>
      </c>
      <c r="P791">
        <v>54.701834862385297</v>
      </c>
      <c r="Q791">
        <v>8.7980227425884003E-2</v>
      </c>
    </row>
    <row r="792" spans="1:17" hidden="1" x14ac:dyDescent="0.3">
      <c r="A792" t="s">
        <v>1728</v>
      </c>
      <c r="B792" t="s">
        <v>1729</v>
      </c>
      <c r="C792" t="str">
        <f>IFERROR(VLOOKUP(Table1[[#This Row],[Ticker]],[1]!Table2[[Symbol]:[Industry]],2,FALSE),"-")</f>
        <v>-</v>
      </c>
      <c r="D792" t="s">
        <v>609</v>
      </c>
      <c r="E792">
        <v>4557.3076002999996</v>
      </c>
      <c r="F792">
        <v>53.69</v>
      </c>
      <c r="G792">
        <v>101.99017470708399</v>
      </c>
      <c r="H792">
        <v>127.922098627626</v>
      </c>
      <c r="I792">
        <v>114.673467290503</v>
      </c>
      <c r="J792">
        <v>38.477249320963203</v>
      </c>
      <c r="M792">
        <v>100</v>
      </c>
      <c r="O792">
        <v>0</v>
      </c>
      <c r="P792">
        <v>138.62222222222201</v>
      </c>
    </row>
    <row r="793" spans="1:17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-</v>
      </c>
      <c r="D793" t="s">
        <v>609</v>
      </c>
      <c r="E793">
        <v>4550.1703819000004</v>
      </c>
      <c r="F793">
        <v>220.31</v>
      </c>
      <c r="G793">
        <v>42.218929741645901</v>
      </c>
      <c r="H793">
        <v>-1.08610434068516</v>
      </c>
      <c r="I793">
        <v>27.646266204433601</v>
      </c>
      <c r="J793">
        <v>-0.84730504898675396</v>
      </c>
      <c r="K793">
        <v>207.18537777347501</v>
      </c>
      <c r="L793">
        <v>175.01074682291301</v>
      </c>
      <c r="M793">
        <v>51.006497614843802</v>
      </c>
      <c r="N793">
        <v>0.65340092525099103</v>
      </c>
      <c r="O793">
        <v>10.3899051336752</v>
      </c>
      <c r="P793">
        <v>84.591537494763301</v>
      </c>
      <c r="Q793">
        <v>9.1996818922264995E-2</v>
      </c>
    </row>
    <row r="794" spans="1:17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1435</v>
      </c>
      <c r="E794">
        <v>4547.3633812199996</v>
      </c>
      <c r="F794">
        <v>810</v>
      </c>
      <c r="G794">
        <v>1.3937975093930099</v>
      </c>
      <c r="H794">
        <v>-10.651645373345801</v>
      </c>
      <c r="I794">
        <v>-19.6159847866153</v>
      </c>
      <c r="J794">
        <v>-3.0147977728783801</v>
      </c>
      <c r="K794">
        <v>880.32137213842805</v>
      </c>
      <c r="L794">
        <v>854.15796696904397</v>
      </c>
      <c r="M794">
        <v>28.522116824225101</v>
      </c>
      <c r="N794">
        <v>2.0835094321121699</v>
      </c>
      <c r="O794">
        <v>36.530864197530803</v>
      </c>
      <c r="P794">
        <v>34.652148616075102</v>
      </c>
      <c r="Q794">
        <v>0.142724296377918</v>
      </c>
    </row>
    <row r="795" spans="1:17" hidden="1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1495</v>
      </c>
      <c r="E795">
        <v>4544.7976752750001</v>
      </c>
      <c r="F795">
        <v>8600</v>
      </c>
      <c r="G795">
        <v>0.28893063684917297</v>
      </c>
      <c r="H795">
        <v>7.1905566737638296</v>
      </c>
      <c r="I795">
        <v>8.7150494315171105</v>
      </c>
      <c r="J795">
        <v>-1.1941181764720299</v>
      </c>
      <c r="K795">
        <v>8083.8375060612798</v>
      </c>
      <c r="L795">
        <v>7293.4275423352801</v>
      </c>
      <c r="M795">
        <v>51.202320201324603</v>
      </c>
      <c r="N795">
        <v>1.1351107141338601</v>
      </c>
      <c r="O795">
        <v>5.8023255813953503</v>
      </c>
      <c r="P795">
        <v>48.0193802118742</v>
      </c>
      <c r="Q795">
        <v>1.681323242426E-3</v>
      </c>
    </row>
    <row r="796" spans="1:17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539</v>
      </c>
      <c r="E796">
        <v>4516.5743892500004</v>
      </c>
      <c r="F796">
        <v>403.9</v>
      </c>
      <c r="G796">
        <v>-4.2077466539965496</v>
      </c>
      <c r="H796">
        <v>8.5570987000300693</v>
      </c>
      <c r="I796">
        <v>-7.6293497574013696</v>
      </c>
      <c r="J796">
        <v>-3.4773818285211902</v>
      </c>
      <c r="K796">
        <v>393.04997778428299</v>
      </c>
      <c r="L796">
        <v>368.07222348686702</v>
      </c>
      <c r="M796">
        <v>44.128251445205798</v>
      </c>
      <c r="N796">
        <v>1.58477795871409</v>
      </c>
      <c r="O796">
        <v>9.4206486754147001</v>
      </c>
      <c r="P796">
        <v>38.749570594297403</v>
      </c>
      <c r="Q796">
        <v>-2.6868403048615E-2</v>
      </c>
    </row>
    <row r="797" spans="1:17" hidden="1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E797">
        <v>4506.2249678809903</v>
      </c>
      <c r="F797">
        <v>84.11</v>
      </c>
      <c r="G797">
        <v>12700.042719474999</v>
      </c>
      <c r="H797">
        <v>40.405196709421197</v>
      </c>
      <c r="I797">
        <v>510.821096345429</v>
      </c>
      <c r="J797">
        <v>2.7750688287429401</v>
      </c>
      <c r="K797">
        <v>61.834641573170202</v>
      </c>
      <c r="L797">
        <v>33.485449264566199</v>
      </c>
      <c r="M797">
        <v>72.602649602519307</v>
      </c>
      <c r="N797">
        <v>3.0809004589906901</v>
      </c>
      <c r="O797">
        <v>6.19426940910712</v>
      </c>
      <c r="P797">
        <v>13366.627906976701</v>
      </c>
      <c r="Q797">
        <v>0.36055724041903098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133</v>
      </c>
      <c r="E798">
        <v>4505.9418158999997</v>
      </c>
      <c r="F798">
        <v>430.5</v>
      </c>
      <c r="G798">
        <v>-7.1615723348160802</v>
      </c>
      <c r="K798">
        <v>425.76520424318301</v>
      </c>
      <c r="L798">
        <v>384.46648021701702</v>
      </c>
      <c r="M798">
        <v>38.331602171758398</v>
      </c>
      <c r="N798">
        <v>1</v>
      </c>
      <c r="O798">
        <v>7.2938443670151001</v>
      </c>
      <c r="P798">
        <v>21.062992125984199</v>
      </c>
      <c r="Q798">
        <v>9.3594908740256E-2</v>
      </c>
    </row>
    <row r="799" spans="1:17" hidden="1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377</v>
      </c>
      <c r="E799">
        <v>4495.8358274000002</v>
      </c>
      <c r="F799">
        <v>361.3</v>
      </c>
      <c r="G799">
        <v>178.999506320905</v>
      </c>
      <c r="H799">
        <v>31.497871392872501</v>
      </c>
      <c r="I799">
        <v>115.08575273828301</v>
      </c>
      <c r="J799">
        <v>4.2734881363225696</v>
      </c>
      <c r="K799">
        <v>289.06218511465602</v>
      </c>
      <c r="L799">
        <v>210.719282060018</v>
      </c>
      <c r="M799">
        <v>63.822498652835698</v>
      </c>
      <c r="N799">
        <v>0.56742034257386098</v>
      </c>
      <c r="O799">
        <v>10.4345419319125</v>
      </c>
      <c r="P799">
        <v>218.34001497863301</v>
      </c>
      <c r="Q799">
        <v>0.18004845917395301</v>
      </c>
    </row>
    <row r="800" spans="1:17" hidden="1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419</v>
      </c>
      <c r="E800">
        <v>4487.354451913</v>
      </c>
      <c r="F800">
        <v>120.71</v>
      </c>
      <c r="G800">
        <v>-39.249455745974601</v>
      </c>
      <c r="H800">
        <v>-4.22486886388287</v>
      </c>
      <c r="I800">
        <v>-15.9885830949358</v>
      </c>
      <c r="J800">
        <v>-2.0243023857586602</v>
      </c>
      <c r="K800">
        <v>123.827541181896</v>
      </c>
      <c r="M800">
        <v>29.688725669602999</v>
      </c>
      <c r="N800">
        <v>1.5650346663640899</v>
      </c>
      <c r="O800">
        <v>27.2471211995692</v>
      </c>
      <c r="P800">
        <v>10.9977011494252</v>
      </c>
    </row>
    <row r="801" spans="1:17" hidden="1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D801" t="s">
        <v>260</v>
      </c>
      <c r="E801">
        <v>4485.0431360000002</v>
      </c>
      <c r="F801">
        <v>459.2</v>
      </c>
      <c r="G801">
        <v>20.9807563291238</v>
      </c>
      <c r="H801">
        <v>-4.0118206872262601</v>
      </c>
      <c r="I801">
        <v>26.086741087074198</v>
      </c>
      <c r="J801">
        <v>-7.1913603485259099</v>
      </c>
      <c r="K801">
        <v>452.59563319022402</v>
      </c>
      <c r="L801">
        <v>383.20430708840001</v>
      </c>
      <c r="M801">
        <v>35.989028174019097</v>
      </c>
      <c r="N801">
        <v>1.0882506300380399</v>
      </c>
      <c r="O801">
        <v>18.249128919860599</v>
      </c>
      <c r="P801">
        <v>66.497461928934001</v>
      </c>
      <c r="Q801">
        <v>0.157358739666907</v>
      </c>
    </row>
    <row r="802" spans="1:17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D802" t="s">
        <v>46</v>
      </c>
      <c r="E802">
        <v>4478.7998535959996</v>
      </c>
      <c r="F802">
        <v>55.48</v>
      </c>
      <c r="G802">
        <v>-15.3469243396829</v>
      </c>
      <c r="H802">
        <v>-12.8233819011341</v>
      </c>
      <c r="I802">
        <v>-30.1357580839977</v>
      </c>
      <c r="J802">
        <v>-3.3208347984259001</v>
      </c>
      <c r="K802">
        <v>60.270298388056098</v>
      </c>
      <c r="L802">
        <v>57.849818670761302</v>
      </c>
      <c r="M802">
        <v>41.549620484357</v>
      </c>
      <c r="N802">
        <v>0.66008691542291797</v>
      </c>
      <c r="O802">
        <v>42.393655371304902</v>
      </c>
      <c r="P802">
        <v>31.938168846611099</v>
      </c>
      <c r="Q802">
        <v>0.117925715939486</v>
      </c>
    </row>
    <row r="803" spans="1:17" hidden="1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-</v>
      </c>
      <c r="D803" t="s">
        <v>945</v>
      </c>
      <c r="E803">
        <v>4471.7814195599904</v>
      </c>
      <c r="F803">
        <v>192.21</v>
      </c>
      <c r="G803">
        <v>163.57559363978399</v>
      </c>
      <c r="H803">
        <v>-9.2218627250309009</v>
      </c>
      <c r="I803">
        <v>62.980536467502603</v>
      </c>
      <c r="J803">
        <v>0.73913956952029702</v>
      </c>
      <c r="K803">
        <v>178.18311615517899</v>
      </c>
      <c r="L803">
        <v>132.142886994474</v>
      </c>
      <c r="N803">
        <v>0.54163580636340003</v>
      </c>
      <c r="O803">
        <v>16.435149055720299</v>
      </c>
      <c r="P803">
        <v>239.19411764705799</v>
      </c>
    </row>
    <row r="804" spans="1:17" hidden="1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95</v>
      </c>
      <c r="E804">
        <v>4465.97181774</v>
      </c>
      <c r="F804">
        <v>3562.2</v>
      </c>
      <c r="G804">
        <v>57.242705570243601</v>
      </c>
      <c r="H804">
        <v>6.4178705056988603</v>
      </c>
      <c r="I804">
        <v>28.2870595886864</v>
      </c>
      <c r="J804">
        <v>7.1300293795707503</v>
      </c>
      <c r="K804">
        <v>3155.7846781251001</v>
      </c>
      <c r="L804">
        <v>2658.2470777601202</v>
      </c>
      <c r="M804">
        <v>67.904522016319305</v>
      </c>
      <c r="N804">
        <v>0.54197740745404699</v>
      </c>
      <c r="O804">
        <v>1.6225927797428501</v>
      </c>
      <c r="P804">
        <v>104.541931038442</v>
      </c>
      <c r="Q804">
        <v>0.218572718030457</v>
      </c>
    </row>
    <row r="805" spans="1:17" hidden="1" x14ac:dyDescent="0.3">
      <c r="A805" t="s">
        <v>1754</v>
      </c>
      <c r="B805" t="s">
        <v>1755</v>
      </c>
      <c r="C805" t="str">
        <f>IFERROR(VLOOKUP(Table1[[#This Row],[Ticker]],[1]!Table2[[Symbol]:[Industry]],2,FALSE),"-")</f>
        <v>-</v>
      </c>
      <c r="D805" t="s">
        <v>717</v>
      </c>
      <c r="E805">
        <v>4449.3999170859997</v>
      </c>
      <c r="F805">
        <v>271.44</v>
      </c>
      <c r="G805">
        <v>1.2223633341309199</v>
      </c>
      <c r="H805">
        <v>0.75855998206415198</v>
      </c>
      <c r="I805">
        <v>0.78746117353929701</v>
      </c>
      <c r="J805">
        <v>-1.3547585174416199</v>
      </c>
      <c r="K805">
        <v>267.22795769234602</v>
      </c>
      <c r="L805">
        <v>247.652285021007</v>
      </c>
      <c r="M805">
        <v>58.987597709054498</v>
      </c>
      <c r="N805">
        <v>0.92650015085830395</v>
      </c>
      <c r="O805">
        <v>2.8256704980842802</v>
      </c>
      <c r="P805">
        <v>31.035481535119398</v>
      </c>
      <c r="Q805">
        <v>3.7892634135868998E-2</v>
      </c>
    </row>
    <row r="806" spans="1:17" hidden="1" x14ac:dyDescent="0.3">
      <c r="A806" t="s">
        <v>1756</v>
      </c>
      <c r="B806" t="s">
        <v>1757</v>
      </c>
      <c r="C806" t="str">
        <f>IFERROR(VLOOKUP(Table1[[#This Row],[Ticker]],[1]!Table2[[Symbol]:[Industry]],2,FALSE),"-")</f>
        <v>-</v>
      </c>
      <c r="D806" t="s">
        <v>293</v>
      </c>
      <c r="E806">
        <v>4428.55757988</v>
      </c>
      <c r="F806">
        <v>360</v>
      </c>
      <c r="G806">
        <v>102.02729812232</v>
      </c>
      <c r="H806">
        <v>19.464700083678601</v>
      </c>
      <c r="I806">
        <v>33.767076658568399</v>
      </c>
      <c r="J806">
        <v>4.9833299169608001</v>
      </c>
      <c r="K806">
        <v>312.298560595178</v>
      </c>
      <c r="L806">
        <v>272.00423079070202</v>
      </c>
      <c r="M806">
        <v>67.404285694080002</v>
      </c>
      <c r="N806">
        <v>1.85327184614331</v>
      </c>
      <c r="O806">
        <v>8.1805555555555394</v>
      </c>
      <c r="P806">
        <v>131.80940115904599</v>
      </c>
    </row>
    <row r="807" spans="1:17" x14ac:dyDescent="0.3">
      <c r="A807" t="s">
        <v>1758</v>
      </c>
      <c r="B807" t="s">
        <v>1759</v>
      </c>
      <c r="C807" t="str">
        <f>IFERROR(VLOOKUP(Table1[[#This Row],[Ticker]],[1]!Table2[[Symbol]:[Industry]],2,FALSE),"-")</f>
        <v>-</v>
      </c>
      <c r="D807" t="s">
        <v>938</v>
      </c>
      <c r="E807">
        <v>4424.6503381849998</v>
      </c>
      <c r="F807">
        <v>515.35</v>
      </c>
      <c r="G807">
        <v>99.775623093756806</v>
      </c>
      <c r="H807">
        <v>30.187865609182499</v>
      </c>
      <c r="I807">
        <v>66.462538532165993</v>
      </c>
      <c r="J807">
        <v>13.0001905924215</v>
      </c>
      <c r="K807">
        <v>390.61063818782401</v>
      </c>
      <c r="L807">
        <v>319.86644335020702</v>
      </c>
      <c r="M807">
        <v>68.738415440362004</v>
      </c>
      <c r="N807">
        <v>1.65330234970629</v>
      </c>
      <c r="O807">
        <v>5.5011157465799796</v>
      </c>
      <c r="P807">
        <v>138.809082483781</v>
      </c>
      <c r="Q807">
        <v>0.108837002023344</v>
      </c>
    </row>
    <row r="808" spans="1:17" hidden="1" x14ac:dyDescent="0.3">
      <c r="A808" t="s">
        <v>1760</v>
      </c>
      <c r="B808" t="s">
        <v>1761</v>
      </c>
      <c r="C808" t="str">
        <f>IFERROR(VLOOKUP(Table1[[#This Row],[Ticker]],[1]!Table2[[Symbol]:[Industry]],2,FALSE),"-")</f>
        <v>-</v>
      </c>
      <c r="D808" t="s">
        <v>288</v>
      </c>
      <c r="E808">
        <v>4417.2818670400002</v>
      </c>
      <c r="F808">
        <v>834.2</v>
      </c>
      <c r="G808">
        <v>26.3831172157598</v>
      </c>
      <c r="H808">
        <v>25.0947482002756</v>
      </c>
      <c r="I808">
        <v>31.491878122690601</v>
      </c>
      <c r="J808">
        <v>1.82627577196061</v>
      </c>
      <c r="K808">
        <v>704.03345935100197</v>
      </c>
      <c r="L808">
        <v>639.41331811004795</v>
      </c>
      <c r="M808">
        <v>70.5969150388175</v>
      </c>
      <c r="N808">
        <v>1.44158182566934</v>
      </c>
      <c r="O808">
        <v>3.9079357468232798</v>
      </c>
      <c r="P808">
        <v>64.601420678768704</v>
      </c>
      <c r="Q808">
        <v>-9.8321209926886005E-2</v>
      </c>
    </row>
    <row r="809" spans="1:17" hidden="1" x14ac:dyDescent="0.3">
      <c r="A809" t="s">
        <v>1762</v>
      </c>
      <c r="B809" t="s">
        <v>1763</v>
      </c>
      <c r="C809" t="str">
        <f>IFERROR(VLOOKUP(Table1[[#This Row],[Ticker]],[1]!Table2[[Symbol]:[Industry]],2,FALSE),"-")</f>
        <v>-</v>
      </c>
      <c r="D809" t="s">
        <v>395</v>
      </c>
      <c r="E809">
        <v>4396.0328996999997</v>
      </c>
      <c r="F809">
        <v>1145.8499999999999</v>
      </c>
      <c r="G809">
        <v>-44.304041478869102</v>
      </c>
      <c r="H809">
        <v>-4.8499673382545296</v>
      </c>
      <c r="I809">
        <v>-22.886493826105401</v>
      </c>
      <c r="J809">
        <v>-1.4298787083528099</v>
      </c>
      <c r="K809">
        <v>1168.8909551325</v>
      </c>
      <c r="L809">
        <v>1223.0025933046099</v>
      </c>
      <c r="M809">
        <v>32.967398714655801</v>
      </c>
      <c r="N809">
        <v>0.30257528663101502</v>
      </c>
      <c r="O809">
        <v>35.6983898416023</v>
      </c>
      <c r="P809">
        <v>14.831888560404799</v>
      </c>
      <c r="Q809">
        <v>-5.0078976698977998E-2</v>
      </c>
    </row>
    <row r="810" spans="1:17" hidden="1" x14ac:dyDescent="0.3">
      <c r="A810" t="s">
        <v>1764</v>
      </c>
      <c r="B810" t="s">
        <v>1765</v>
      </c>
      <c r="C810" t="str">
        <f>IFERROR(VLOOKUP(Table1[[#This Row],[Ticker]],[1]!Table2[[Symbol]:[Industry]],2,FALSE),"-")</f>
        <v>-</v>
      </c>
      <c r="D810" t="s">
        <v>141</v>
      </c>
      <c r="E810">
        <v>4388.7582722199904</v>
      </c>
      <c r="F810">
        <v>94.22</v>
      </c>
      <c r="G810">
        <v>86.890015275849294</v>
      </c>
      <c r="H810">
        <v>-8.6442298842747594</v>
      </c>
      <c r="I810">
        <v>99.573307859268894</v>
      </c>
      <c r="J810">
        <v>-2.69323668114852</v>
      </c>
      <c r="K810">
        <v>87.034778426751004</v>
      </c>
      <c r="M810">
        <v>47.7262904916617</v>
      </c>
      <c r="N810">
        <v>0.67376301871827604</v>
      </c>
      <c r="O810">
        <v>15.209085119932</v>
      </c>
      <c r="P810">
        <v>161.722222222222</v>
      </c>
    </row>
    <row r="811" spans="1:17" x14ac:dyDescent="0.3">
      <c r="A811" t="s">
        <v>1766</v>
      </c>
      <c r="B811" t="s">
        <v>1767</v>
      </c>
      <c r="C811" t="str">
        <f>IFERROR(VLOOKUP(Table1[[#This Row],[Ticker]],[1]!Table2[[Symbol]:[Industry]],2,FALSE),"-")</f>
        <v>-</v>
      </c>
      <c r="D811" t="s">
        <v>1450</v>
      </c>
      <c r="E811">
        <v>4337.0218491599999</v>
      </c>
      <c r="F811">
        <v>600.6</v>
      </c>
      <c r="G811">
        <v>23.475078600043101</v>
      </c>
      <c r="H811">
        <v>5.4618290003461603</v>
      </c>
      <c r="I811">
        <v>27.775218127222502</v>
      </c>
      <c r="J811">
        <v>3.1391352220380702</v>
      </c>
      <c r="K811">
        <v>534.76398844955202</v>
      </c>
      <c r="L811">
        <v>480.172862037215</v>
      </c>
      <c r="M811">
        <v>69.083416469029601</v>
      </c>
      <c r="N811">
        <v>1.45151782314157</v>
      </c>
      <c r="O811">
        <v>1.98135198135198</v>
      </c>
      <c r="P811">
        <v>61.908613020622703</v>
      </c>
      <c r="Q811">
        <v>1.0329981991676E-2</v>
      </c>
    </row>
    <row r="812" spans="1:17" x14ac:dyDescent="0.3">
      <c r="A812" t="s">
        <v>1768</v>
      </c>
      <c r="B812" t="s">
        <v>1769</v>
      </c>
      <c r="C812" t="str">
        <f>IFERROR(VLOOKUP(Table1[[#This Row],[Ticker]],[1]!Table2[[Symbol]:[Industry]],2,FALSE),"-")</f>
        <v>-</v>
      </c>
      <c r="D812" t="s">
        <v>916</v>
      </c>
      <c r="E812">
        <v>4326.9076325750002</v>
      </c>
      <c r="F812">
        <v>352.85</v>
      </c>
      <c r="G812">
        <v>-20.004552026865898</v>
      </c>
      <c r="H812">
        <v>13.6236329701243</v>
      </c>
      <c r="I812">
        <v>-20.046651906321799</v>
      </c>
      <c r="J812">
        <v>5.2350890111946704</v>
      </c>
      <c r="K812">
        <v>331.95019820173798</v>
      </c>
      <c r="L812">
        <v>336.85254571598898</v>
      </c>
      <c r="M812">
        <v>52.268780440984102</v>
      </c>
      <c r="N812">
        <v>2.2504517304238498</v>
      </c>
      <c r="O812">
        <v>27.504605356383699</v>
      </c>
      <c r="P812">
        <v>31.6850158611681</v>
      </c>
      <c r="Q812">
        <v>2.7714758411985001E-2</v>
      </c>
    </row>
    <row r="813" spans="1:17" x14ac:dyDescent="0.3">
      <c r="A813" t="s">
        <v>1770</v>
      </c>
      <c r="B813" t="s">
        <v>1771</v>
      </c>
      <c r="C813" t="str">
        <f>IFERROR(VLOOKUP(Table1[[#This Row],[Ticker]],[1]!Table2[[Symbol]:[Industry]],2,FALSE),"-")</f>
        <v>-</v>
      </c>
      <c r="D813" t="s">
        <v>57</v>
      </c>
      <c r="E813">
        <v>4313.9612120000002</v>
      </c>
      <c r="F813">
        <v>605</v>
      </c>
      <c r="G813">
        <v>-51.581664813746599</v>
      </c>
      <c r="H813">
        <v>-16.798424176337601</v>
      </c>
      <c r="I813">
        <v>-48.473551503407698</v>
      </c>
      <c r="J813">
        <v>-7.4750108945477498</v>
      </c>
      <c r="K813">
        <v>709.06706261762997</v>
      </c>
      <c r="L813">
        <v>805.59061303470696</v>
      </c>
      <c r="M813">
        <v>21.510786837109698</v>
      </c>
      <c r="N813">
        <v>1.56110013089841</v>
      </c>
      <c r="O813">
        <v>105.487603305785</v>
      </c>
      <c r="P813">
        <v>2.36886632825719</v>
      </c>
      <c r="Q813">
        <v>-1.6192009748255E-2</v>
      </c>
    </row>
    <row r="814" spans="1:17" x14ac:dyDescent="0.3">
      <c r="A814" t="s">
        <v>1772</v>
      </c>
      <c r="B814" t="s">
        <v>1773</v>
      </c>
      <c r="C814" t="str">
        <f>IFERROR(VLOOKUP(Table1[[#This Row],[Ticker]],[1]!Table2[[Symbol]:[Industry]],2,FALSE),"-")</f>
        <v>-</v>
      </c>
      <c r="D814" t="s">
        <v>127</v>
      </c>
      <c r="E814">
        <v>4295.2689769250001</v>
      </c>
      <c r="F814">
        <v>909.05</v>
      </c>
      <c r="G814">
        <v>49.955149724865002</v>
      </c>
      <c r="H814">
        <v>8.8444411244198999</v>
      </c>
      <c r="I814">
        <v>19.055221324233202</v>
      </c>
      <c r="J814">
        <v>1.9236145716747099</v>
      </c>
      <c r="K814">
        <v>846.76470397833998</v>
      </c>
      <c r="L814">
        <v>760.13265620188702</v>
      </c>
      <c r="M814">
        <v>66.970727993762495</v>
      </c>
      <c r="N814">
        <v>0.89189632186370404</v>
      </c>
      <c r="O814">
        <v>7.10081953687917</v>
      </c>
      <c r="P814">
        <v>87.781450113612806</v>
      </c>
      <c r="Q814">
        <v>-5.5019632370855998E-2</v>
      </c>
    </row>
    <row r="815" spans="1:17" x14ac:dyDescent="0.3">
      <c r="A815" t="s">
        <v>1774</v>
      </c>
      <c r="B815" t="s">
        <v>1775</v>
      </c>
      <c r="C815" t="str">
        <f>IFERROR(VLOOKUP(Table1[[#This Row],[Ticker]],[1]!Table2[[Symbol]:[Industry]],2,FALSE),"-")</f>
        <v>-</v>
      </c>
      <c r="D815" t="s">
        <v>109</v>
      </c>
      <c r="E815">
        <v>4284.6000000000004</v>
      </c>
      <c r="F815">
        <v>7141</v>
      </c>
      <c r="G815">
        <v>38.947573150015401</v>
      </c>
      <c r="H815">
        <v>-2.20057222626951</v>
      </c>
      <c r="I815">
        <v>-2.5411661466771198</v>
      </c>
      <c r="J815">
        <v>0.99212785895446598</v>
      </c>
      <c r="K815">
        <v>7117.4358901242304</v>
      </c>
      <c r="L815">
        <v>6449.9179246861404</v>
      </c>
      <c r="M815">
        <v>46.9872993077731</v>
      </c>
      <c r="N815">
        <v>0.95187034361224898</v>
      </c>
      <c r="O815">
        <v>21.292536059375401</v>
      </c>
      <c r="P815">
        <v>77.537447945801404</v>
      </c>
      <c r="Q815">
        <v>9.6317228588526996E-2</v>
      </c>
    </row>
    <row r="816" spans="1:17" hidden="1" x14ac:dyDescent="0.3">
      <c r="A816" t="s">
        <v>1776</v>
      </c>
      <c r="B816" t="s">
        <v>1777</v>
      </c>
      <c r="C816" t="str">
        <f>IFERROR(VLOOKUP(Table1[[#This Row],[Ticker]],[1]!Table2[[Symbol]:[Industry]],2,FALSE),"-")</f>
        <v>-</v>
      </c>
      <c r="D816" t="s">
        <v>1778</v>
      </c>
      <c r="E816">
        <v>4283.3023750000002</v>
      </c>
      <c r="F816">
        <v>382.25</v>
      </c>
      <c r="G816">
        <v>119.872031930091</v>
      </c>
      <c r="H816">
        <v>-10.8000764470242</v>
      </c>
      <c r="I816">
        <v>-39.132764863455598</v>
      </c>
      <c r="J816">
        <v>-6.4930948751867001</v>
      </c>
      <c r="K816">
        <v>410.405907235585</v>
      </c>
      <c r="L816">
        <v>406.969029139312</v>
      </c>
      <c r="M816">
        <v>51.904760470876397</v>
      </c>
      <c r="N816">
        <v>0.58689495691298499</v>
      </c>
      <c r="O816">
        <v>67.037279267495094</v>
      </c>
      <c r="P816">
        <v>145.18922386144899</v>
      </c>
      <c r="Q816">
        <v>0.28389985033322201</v>
      </c>
    </row>
    <row r="817" spans="1:17" hidden="1" x14ac:dyDescent="0.3">
      <c r="A817" t="s">
        <v>1779</v>
      </c>
      <c r="B817" t="s">
        <v>1780</v>
      </c>
      <c r="C817" t="str">
        <f>IFERROR(VLOOKUP(Table1[[#This Row],[Ticker]],[1]!Table2[[Symbol]:[Industry]],2,FALSE),"-")</f>
        <v>-</v>
      </c>
      <c r="D817" t="s">
        <v>124</v>
      </c>
      <c r="E817">
        <v>4257.7313229000001</v>
      </c>
      <c r="F817">
        <v>341.7</v>
      </c>
      <c r="G817">
        <v>-31.107100947073299</v>
      </c>
      <c r="H817">
        <v>8.8663272225485006</v>
      </c>
      <c r="I817">
        <v>-18.423808363653599</v>
      </c>
      <c r="J817">
        <v>-0.82525996242552802</v>
      </c>
      <c r="K817">
        <v>336.77757455278299</v>
      </c>
      <c r="M817">
        <v>48.286395118776902</v>
      </c>
      <c r="N817">
        <v>1.5659419532013401</v>
      </c>
      <c r="O817">
        <v>14.9692712906058</v>
      </c>
      <c r="P817">
        <v>13.50274040857</v>
      </c>
    </row>
    <row r="818" spans="1:17" hidden="1" x14ac:dyDescent="0.3">
      <c r="A818" t="s">
        <v>1781</v>
      </c>
      <c r="B818" t="s">
        <v>1782</v>
      </c>
      <c r="C818" t="str">
        <f>IFERROR(VLOOKUP(Table1[[#This Row],[Ticker]],[1]!Table2[[Symbol]:[Industry]],2,FALSE),"-")</f>
        <v>-</v>
      </c>
      <c r="D818" t="s">
        <v>95</v>
      </c>
      <c r="E818">
        <v>4254.2570133360005</v>
      </c>
      <c r="F818">
        <v>91.41</v>
      </c>
      <c r="G818">
        <v>212.61256777289299</v>
      </c>
      <c r="H818">
        <v>32.450082759180603</v>
      </c>
      <c r="I818">
        <v>68.735148271109395</v>
      </c>
      <c r="J818">
        <v>-1.6896212180911301</v>
      </c>
      <c r="K818">
        <v>71.281633538269404</v>
      </c>
      <c r="L818">
        <v>55.216290960375197</v>
      </c>
      <c r="M818">
        <v>65.773734322548094</v>
      </c>
      <c r="N818">
        <v>1.9750269945046901</v>
      </c>
      <c r="O818">
        <v>7.8219013237063901</v>
      </c>
      <c r="P818">
        <v>259.17485265225901</v>
      </c>
      <c r="Q818">
        <v>0.113969048937798</v>
      </c>
    </row>
    <row r="819" spans="1:17" hidden="1" x14ac:dyDescent="0.3">
      <c r="A819" t="s">
        <v>1783</v>
      </c>
      <c r="B819" t="s">
        <v>1784</v>
      </c>
      <c r="C819" t="str">
        <f>IFERROR(VLOOKUP(Table1[[#This Row],[Ticker]],[1]!Table2[[Symbol]:[Industry]],2,FALSE),"-")</f>
        <v>-</v>
      </c>
      <c r="D819" t="s">
        <v>1785</v>
      </c>
      <c r="E819">
        <v>4249.381942944</v>
      </c>
      <c r="F819">
        <v>141.69</v>
      </c>
      <c r="G819">
        <v>36.244951740249803</v>
      </c>
      <c r="H819">
        <v>1.8972644911640599</v>
      </c>
      <c r="I819">
        <v>12.2031050573481</v>
      </c>
      <c r="J819">
        <v>0.38617328376107501</v>
      </c>
      <c r="K819">
        <v>129.73277664055399</v>
      </c>
      <c r="L819">
        <v>113.305463023378</v>
      </c>
      <c r="M819">
        <v>51.242624888990498</v>
      </c>
      <c r="N819">
        <v>0.34483898949501501</v>
      </c>
      <c r="O819">
        <v>11.511045239607499</v>
      </c>
      <c r="P819">
        <v>78.901515151515099</v>
      </c>
      <c r="Q819">
        <v>8.7176890680771002E-2</v>
      </c>
    </row>
    <row r="820" spans="1:17" hidden="1" x14ac:dyDescent="0.3">
      <c r="A820" t="s">
        <v>1786</v>
      </c>
      <c r="B820" t="s">
        <v>1787</v>
      </c>
      <c r="C820" t="str">
        <f>IFERROR(VLOOKUP(Table1[[#This Row],[Ticker]],[1]!Table2[[Symbol]:[Industry]],2,FALSE),"-")</f>
        <v>-</v>
      </c>
      <c r="D820" t="s">
        <v>133</v>
      </c>
      <c r="E820">
        <v>4219.4597884499999</v>
      </c>
      <c r="F820">
        <v>2080.9499999999998</v>
      </c>
      <c r="G820">
        <v>24.337608500141499</v>
      </c>
      <c r="H820">
        <v>-4.3440728476231998</v>
      </c>
      <c r="I820">
        <v>28.610246447215498</v>
      </c>
      <c r="J820">
        <v>-4.6475552441175703</v>
      </c>
      <c r="K820">
        <v>2113.7013371755002</v>
      </c>
      <c r="L820">
        <v>1803.4324573471599</v>
      </c>
      <c r="M820">
        <v>35.608856663517301</v>
      </c>
      <c r="N820">
        <v>0.60749034029988502</v>
      </c>
      <c r="O820">
        <v>14.418895216127201</v>
      </c>
      <c r="P820">
        <v>72.980049875311707</v>
      </c>
      <c r="Q820">
        <v>0.29950348879497202</v>
      </c>
    </row>
    <row r="821" spans="1:17" x14ac:dyDescent="0.3">
      <c r="A821" t="s">
        <v>1788</v>
      </c>
      <c r="B821" t="s">
        <v>1789</v>
      </c>
      <c r="C821" t="str">
        <f>IFERROR(VLOOKUP(Table1[[#This Row],[Ticker]],[1]!Table2[[Symbol]:[Industry]],2,FALSE),"-")</f>
        <v>-</v>
      </c>
      <c r="D821" t="s">
        <v>539</v>
      </c>
      <c r="E821">
        <v>4210.8593968799996</v>
      </c>
      <c r="F821">
        <v>367.6</v>
      </c>
      <c r="G821">
        <v>1.17971102803648</v>
      </c>
      <c r="H821">
        <v>3.6075823320183198</v>
      </c>
      <c r="I821">
        <v>-18.690633311648899</v>
      </c>
      <c r="J821">
        <v>6.4969729848074103</v>
      </c>
      <c r="K821">
        <v>373.12623093548302</v>
      </c>
      <c r="L821">
        <v>357.93471029546299</v>
      </c>
      <c r="M821">
        <v>43.235235837800801</v>
      </c>
      <c r="N821">
        <v>1.16058608909518</v>
      </c>
      <c r="O821">
        <v>24.8231773667029</v>
      </c>
      <c r="P821">
        <v>33.672727272727201</v>
      </c>
      <c r="Q821">
        <v>0.133330694239542</v>
      </c>
    </row>
    <row r="822" spans="1:17" x14ac:dyDescent="0.3">
      <c r="A822" t="s">
        <v>1790</v>
      </c>
      <c r="B822" t="s">
        <v>1791</v>
      </c>
      <c r="C822" t="str">
        <f>IFERROR(VLOOKUP(Table1[[#This Row],[Ticker]],[1]!Table2[[Symbol]:[Industry]],2,FALSE),"-")</f>
        <v>-</v>
      </c>
      <c r="D822" t="s">
        <v>302</v>
      </c>
      <c r="E822">
        <v>4196.2008826000001</v>
      </c>
      <c r="F822">
        <v>2469.1</v>
      </c>
      <c r="G822">
        <v>93.003688744180394</v>
      </c>
      <c r="H822">
        <v>-0.75069595065283701</v>
      </c>
      <c r="I822">
        <v>42.328914848566001</v>
      </c>
      <c r="J822">
        <v>-4.8011861688141497</v>
      </c>
      <c r="K822">
        <v>2275.6737243011298</v>
      </c>
      <c r="L822">
        <v>1786.1605762387601</v>
      </c>
      <c r="M822">
        <v>49.999248209715702</v>
      </c>
      <c r="N822">
        <v>0.69040150100056596</v>
      </c>
      <c r="O822">
        <v>12.7495848689806</v>
      </c>
      <c r="P822">
        <v>122.95363221815801</v>
      </c>
      <c r="Q822">
        <v>3.7001005995540002E-3</v>
      </c>
    </row>
    <row r="823" spans="1:17" x14ac:dyDescent="0.3">
      <c r="A823" t="s">
        <v>1792</v>
      </c>
      <c r="B823" t="s">
        <v>1793</v>
      </c>
      <c r="C823" t="str">
        <f>IFERROR(VLOOKUP(Table1[[#This Row],[Ticker]],[1]!Table2[[Symbol]:[Industry]],2,FALSE),"-")</f>
        <v>-</v>
      </c>
      <c r="D823" t="s">
        <v>260</v>
      </c>
      <c r="E823">
        <v>4168.2849964799998</v>
      </c>
      <c r="F823">
        <v>1327.8</v>
      </c>
      <c r="G823">
        <v>7.3898192125130002</v>
      </c>
      <c r="H823">
        <v>-5.8117691730408101</v>
      </c>
      <c r="I823">
        <v>-3.5071272090436301</v>
      </c>
      <c r="J823">
        <v>-0.89366272191407203</v>
      </c>
      <c r="K823">
        <v>1356.239758641</v>
      </c>
      <c r="L823">
        <v>1242.40141580059</v>
      </c>
      <c r="M823">
        <v>39.544049236503703</v>
      </c>
      <c r="N823">
        <v>0.81069491285148498</v>
      </c>
      <c r="O823">
        <v>14.972134357583901</v>
      </c>
      <c r="P823">
        <v>37.7528789293495</v>
      </c>
      <c r="Q823">
        <v>0.12862058168408899</v>
      </c>
    </row>
    <row r="824" spans="1:17" x14ac:dyDescent="0.3">
      <c r="A824" t="s">
        <v>1794</v>
      </c>
      <c r="B824" t="s">
        <v>1795</v>
      </c>
      <c r="C824" t="str">
        <f>IFERROR(VLOOKUP(Table1[[#This Row],[Ticker]],[1]!Table2[[Symbol]:[Industry]],2,FALSE),"-")</f>
        <v>-</v>
      </c>
      <c r="D824" t="s">
        <v>311</v>
      </c>
      <c r="E824">
        <v>4156.1341361320001</v>
      </c>
      <c r="F824">
        <v>188.87</v>
      </c>
      <c r="G824">
        <v>6.3913157394928897</v>
      </c>
      <c r="H824">
        <v>5.1671080438219601</v>
      </c>
      <c r="I824">
        <v>-15.9757621933834</v>
      </c>
      <c r="J824">
        <v>8.1475358669115501</v>
      </c>
      <c r="K824">
        <v>186.827699060447</v>
      </c>
      <c r="L824">
        <v>183.452599647661</v>
      </c>
      <c r="M824">
        <v>55.062817550378803</v>
      </c>
      <c r="N824">
        <v>1.63995333982349</v>
      </c>
      <c r="O824">
        <v>25.933181553449401</v>
      </c>
      <c r="P824">
        <v>48.424361493123698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Row],[Ticker]],[1]!Table2[[Symbol]:[Industry]],2,FALSE),"-")</f>
        <v>-</v>
      </c>
      <c r="D825" t="s">
        <v>260</v>
      </c>
      <c r="E825">
        <v>4149.1749546000001</v>
      </c>
      <c r="F825">
        <v>904.6</v>
      </c>
      <c r="G825">
        <v>168.737354114216</v>
      </c>
      <c r="H825">
        <v>6.2146050875744203</v>
      </c>
      <c r="I825">
        <v>116.52379539557</v>
      </c>
      <c r="J825">
        <v>8.1137856390726597</v>
      </c>
      <c r="K825">
        <v>803.69831309087704</v>
      </c>
      <c r="L825">
        <v>597.78960627260096</v>
      </c>
      <c r="M825">
        <v>64.802156495784502</v>
      </c>
      <c r="N825">
        <v>1.5685942656771601</v>
      </c>
      <c r="O825">
        <v>3.8912226398407999</v>
      </c>
      <c r="P825">
        <v>209.72027253740501</v>
      </c>
      <c r="Q825">
        <v>9.0822317799043997E-2</v>
      </c>
    </row>
    <row r="826" spans="1:17" x14ac:dyDescent="0.3">
      <c r="A826" t="s">
        <v>1798</v>
      </c>
      <c r="B826" t="s">
        <v>1799</v>
      </c>
      <c r="C826" t="str">
        <f>IFERROR(VLOOKUP(Table1[[#This Row],[Ticker]],[1]!Table2[[Symbol]:[Industry]],2,FALSE),"-")</f>
        <v>-</v>
      </c>
      <c r="D826" t="s">
        <v>133</v>
      </c>
      <c r="E826">
        <v>4142.3440122800002</v>
      </c>
      <c r="F826">
        <v>235</v>
      </c>
      <c r="G826">
        <v>-9.6106434330811492</v>
      </c>
      <c r="H826">
        <v>-8.7905713366144802</v>
      </c>
      <c r="I826">
        <v>4.4854627253236696</v>
      </c>
      <c r="J826">
        <v>-4.8208763452445398</v>
      </c>
      <c r="K826">
        <v>236.040174630454</v>
      </c>
      <c r="L826">
        <v>213.15405106287599</v>
      </c>
      <c r="M826">
        <v>32.417445320702399</v>
      </c>
      <c r="N826">
        <v>0.97015286687893998</v>
      </c>
      <c r="O826">
        <v>16.999999999999901</v>
      </c>
      <c r="P826">
        <v>47.752279157497597</v>
      </c>
      <c r="Q826">
        <v>9.3674926380696993E-2</v>
      </c>
    </row>
    <row r="827" spans="1:17" x14ac:dyDescent="0.3">
      <c r="A827" t="s">
        <v>1800</v>
      </c>
      <c r="B827" t="s">
        <v>1801</v>
      </c>
      <c r="C827" t="str">
        <f>IFERROR(VLOOKUP(Table1[[#This Row],[Ticker]],[1]!Table2[[Symbol]:[Industry]],2,FALSE),"-")</f>
        <v>-</v>
      </c>
      <c r="D827" t="s">
        <v>133</v>
      </c>
      <c r="E827">
        <v>4134.2007277169996</v>
      </c>
      <c r="F827">
        <v>215.73</v>
      </c>
      <c r="G827">
        <v>-13.4385454902843</v>
      </c>
      <c r="H827">
        <v>-3.9618403810179501</v>
      </c>
      <c r="I827">
        <v>-26.1689694882187</v>
      </c>
      <c r="J827">
        <v>5.8035650246083996</v>
      </c>
      <c r="K827">
        <v>216.4582150759</v>
      </c>
      <c r="L827">
        <v>216.75431202284199</v>
      </c>
      <c r="M827">
        <v>57.4024361484555</v>
      </c>
      <c r="N827">
        <v>1.16347979027698</v>
      </c>
      <c r="O827">
        <v>28.8647846845594</v>
      </c>
      <c r="P827">
        <v>29.257040143798601</v>
      </c>
      <c r="Q827">
        <v>6.6380946568789997E-2</v>
      </c>
    </row>
    <row r="828" spans="1:17" hidden="1" x14ac:dyDescent="0.3">
      <c r="A828" t="s">
        <v>1802</v>
      </c>
      <c r="B828" t="s">
        <v>1803</v>
      </c>
      <c r="C828" t="str">
        <f>IFERROR(VLOOKUP(Table1[[#This Row],[Ticker]],[1]!Table2[[Symbol]:[Industry]],2,FALSE),"-")</f>
        <v>-</v>
      </c>
      <c r="D828" t="s">
        <v>465</v>
      </c>
      <c r="E828">
        <v>4126.0699768000004</v>
      </c>
      <c r="F828">
        <v>904</v>
      </c>
      <c r="G828">
        <v>127.51457984881201</v>
      </c>
      <c r="H828">
        <v>30.177434786072901</v>
      </c>
      <c r="I828">
        <v>50.117023327369999</v>
      </c>
      <c r="J828">
        <v>-1.6479280944850601</v>
      </c>
      <c r="K828">
        <v>812.42729736554497</v>
      </c>
      <c r="L828">
        <v>648.35920538948699</v>
      </c>
      <c r="M828">
        <v>44.361763731605102</v>
      </c>
      <c r="N828">
        <v>1.18422515774203</v>
      </c>
      <c r="O828">
        <v>16.045353982300799</v>
      </c>
      <c r="P828">
        <v>167.87169419956999</v>
      </c>
      <c r="Q828">
        <v>0.161697945195063</v>
      </c>
    </row>
    <row r="829" spans="1:17" x14ac:dyDescent="0.3">
      <c r="A829" t="s">
        <v>1804</v>
      </c>
      <c r="B829" t="s">
        <v>1805</v>
      </c>
      <c r="C829" t="str">
        <f>IFERROR(VLOOKUP(Table1[[#This Row],[Ticker]],[1]!Table2[[Symbol]:[Industry]],2,FALSE),"-")</f>
        <v>-</v>
      </c>
      <c r="D829" t="s">
        <v>54</v>
      </c>
      <c r="E829">
        <v>4123.9386720000002</v>
      </c>
      <c r="F829">
        <v>449.9</v>
      </c>
      <c r="G829">
        <v>40.1176306463218</v>
      </c>
      <c r="H829">
        <v>13.1082097387372</v>
      </c>
      <c r="I829">
        <v>23.4314265253416</v>
      </c>
      <c r="J829">
        <v>6.6912658656484298</v>
      </c>
      <c r="K829">
        <v>395.33263327105101</v>
      </c>
      <c r="L829">
        <v>351.557968089513</v>
      </c>
      <c r="M829">
        <v>83.244840298015305</v>
      </c>
      <c r="N829">
        <v>2.02452622605546</v>
      </c>
      <c r="O829">
        <v>0.91131362525005399</v>
      </c>
      <c r="P829">
        <v>91.528309919114406</v>
      </c>
      <c r="Q829">
        <v>-2.7119268305940001E-2</v>
      </c>
    </row>
    <row r="830" spans="1:17" hidden="1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46</v>
      </c>
      <c r="E830">
        <v>4117.894442025</v>
      </c>
      <c r="F830">
        <v>740.35</v>
      </c>
      <c r="G830">
        <v>-18.722994249405499</v>
      </c>
      <c r="H830">
        <v>-8.0569665836809108</v>
      </c>
      <c r="I830">
        <v>-6.03970166598587</v>
      </c>
      <c r="J830">
        <v>-1.2113603485259199</v>
      </c>
      <c r="K830">
        <v>729.00821388133204</v>
      </c>
      <c r="M830">
        <v>49.682486818215402</v>
      </c>
      <c r="N830">
        <v>0.117320833233725</v>
      </c>
      <c r="O830">
        <v>21.192679138245399</v>
      </c>
      <c r="P830">
        <v>34.609090909090902</v>
      </c>
    </row>
    <row r="831" spans="1:17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525</v>
      </c>
      <c r="E831">
        <v>4081.755617415</v>
      </c>
      <c r="F831">
        <v>366.45</v>
      </c>
      <c r="G831">
        <v>10.5560005046821</v>
      </c>
      <c r="H831">
        <v>-17.450800791192901</v>
      </c>
      <c r="I831">
        <v>-0.15691960576512001</v>
      </c>
      <c r="J831">
        <v>-2.9144231146294701</v>
      </c>
      <c r="K831">
        <v>369.083167680923</v>
      </c>
      <c r="L831">
        <v>331.93330255576802</v>
      </c>
      <c r="M831">
        <v>45.278266030563998</v>
      </c>
      <c r="N831">
        <v>0.138375543045924</v>
      </c>
      <c r="O831">
        <v>23.3183244644562</v>
      </c>
      <c r="P831">
        <v>55.737356566085801</v>
      </c>
    </row>
    <row r="832" spans="1:17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267</v>
      </c>
      <c r="E832">
        <v>4079.0340695699902</v>
      </c>
      <c r="F832">
        <v>487.55</v>
      </c>
      <c r="G832">
        <v>-26.191442210914602</v>
      </c>
      <c r="H832">
        <v>-2.37086864582459</v>
      </c>
      <c r="I832">
        <v>-29.263516311002501</v>
      </c>
      <c r="J832">
        <v>-0.77877202841055904</v>
      </c>
      <c r="K832">
        <v>499.34850082356598</v>
      </c>
      <c r="L832">
        <v>507.50006395700001</v>
      </c>
      <c r="M832">
        <v>41.482253470665498</v>
      </c>
      <c r="N832">
        <v>0.69527764483279597</v>
      </c>
      <c r="O832">
        <v>43.369910778381701</v>
      </c>
      <c r="P832">
        <v>9.0715883668903903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1026</v>
      </c>
      <c r="E833">
        <v>4060.8879999999999</v>
      </c>
      <c r="F833">
        <v>118</v>
      </c>
      <c r="G833">
        <v>-23.593054000323299</v>
      </c>
      <c r="I833">
        <v>-9.1251274181136601</v>
      </c>
      <c r="K833">
        <v>104.378999999999</v>
      </c>
      <c r="M833">
        <v>99.990560428137201</v>
      </c>
      <c r="N833">
        <v>1</v>
      </c>
      <c r="O833">
        <v>0</v>
      </c>
      <c r="P833">
        <v>5.3571428571428603</v>
      </c>
    </row>
    <row r="834" spans="1:17" hidden="1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609</v>
      </c>
      <c r="E834">
        <v>4042.7929135499999</v>
      </c>
      <c r="F834">
        <v>1606</v>
      </c>
      <c r="G834">
        <v>28.602685392774699</v>
      </c>
      <c r="H834">
        <v>5.5182672100015804</v>
      </c>
      <c r="I834">
        <v>40.859362622815802</v>
      </c>
      <c r="J834">
        <v>4.4465343883161799</v>
      </c>
      <c r="K834">
        <v>1427.3236936317401</v>
      </c>
      <c r="L834">
        <v>1175.2005997829899</v>
      </c>
      <c r="M834">
        <v>60.282587535462802</v>
      </c>
      <c r="N834">
        <v>0.63406391649040095</v>
      </c>
      <c r="O834">
        <v>1.4290161892901601</v>
      </c>
      <c r="P834">
        <v>97.990507304444293</v>
      </c>
      <c r="Q834">
        <v>0.130944382039721</v>
      </c>
    </row>
    <row r="835" spans="1:17" hidden="1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54</v>
      </c>
      <c r="E835">
        <v>4035.3055612500002</v>
      </c>
      <c r="F835">
        <v>573.15</v>
      </c>
      <c r="G835">
        <v>15.5059038917379</v>
      </c>
      <c r="H835">
        <v>4.84648341509814</v>
      </c>
      <c r="I835">
        <v>1.02995786574545</v>
      </c>
      <c r="J835">
        <v>-2.26455089636202</v>
      </c>
      <c r="K835">
        <v>546.25214875287304</v>
      </c>
      <c r="L835">
        <v>503.83825740493899</v>
      </c>
      <c r="M835">
        <v>58.214405769464101</v>
      </c>
      <c r="N835">
        <v>2.31048995881393</v>
      </c>
      <c r="O835">
        <v>10.093343801796999</v>
      </c>
      <c r="P835">
        <v>45.101265822784796</v>
      </c>
      <c r="Q835">
        <v>6.5758132926179005E-2</v>
      </c>
    </row>
    <row r="836" spans="1:17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-</v>
      </c>
      <c r="D836" t="s">
        <v>54</v>
      </c>
      <c r="E836">
        <v>4008.5073824999999</v>
      </c>
      <c r="F836">
        <v>325.10000000000002</v>
      </c>
      <c r="G836">
        <v>-10.9057895030629</v>
      </c>
      <c r="H836">
        <v>-8.5157264314755405</v>
      </c>
      <c r="I836">
        <v>1.37627073798148</v>
      </c>
      <c r="J836">
        <v>-2.7335005699281298</v>
      </c>
      <c r="K836">
        <v>329.31978532235098</v>
      </c>
      <c r="L836">
        <v>308.50212967077903</v>
      </c>
      <c r="M836">
        <v>42.829490207830297</v>
      </c>
      <c r="N836">
        <v>0.744854078416192</v>
      </c>
      <c r="O836">
        <v>16.256536450322901</v>
      </c>
      <c r="P836">
        <v>29.988004798080699</v>
      </c>
      <c r="Q836">
        <v>-8.9695580139043996E-2</v>
      </c>
    </row>
    <row r="837" spans="1:17" hidden="1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228</v>
      </c>
      <c r="E837">
        <v>4004.5005712500001</v>
      </c>
      <c r="F837">
        <v>301.85000000000002</v>
      </c>
      <c r="G837">
        <v>351.16268178608499</v>
      </c>
      <c r="H837">
        <v>23.912308612329198</v>
      </c>
      <c r="I837">
        <v>169.73279850051799</v>
      </c>
      <c r="J837">
        <v>8.7625882930818193</v>
      </c>
      <c r="K837">
        <v>213.30020416976001</v>
      </c>
      <c r="L837">
        <v>135.25942454943601</v>
      </c>
      <c r="M837">
        <v>72.483840837114897</v>
      </c>
      <c r="N837">
        <v>0.73867690731193503</v>
      </c>
      <c r="O837">
        <v>2.0374358124896199</v>
      </c>
      <c r="P837">
        <v>447.822141560798</v>
      </c>
      <c r="Q837">
        <v>0.16591431547174801</v>
      </c>
    </row>
    <row r="838" spans="1:17" hidden="1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206</v>
      </c>
      <c r="E838">
        <v>3994.8572899599999</v>
      </c>
      <c r="F838">
        <v>663.7</v>
      </c>
      <c r="G838">
        <v>60.1515799004152</v>
      </c>
      <c r="H838">
        <v>10.3307853448357</v>
      </c>
      <c r="I838">
        <v>29.212649059841201</v>
      </c>
      <c r="J838">
        <v>1.2715163638028499</v>
      </c>
      <c r="K838">
        <v>596.83508292933004</v>
      </c>
      <c r="L838">
        <v>511.802596284392</v>
      </c>
      <c r="M838">
        <v>60.227954752201398</v>
      </c>
      <c r="N838">
        <v>0.98259356912099205</v>
      </c>
      <c r="O838">
        <v>5.0926623474461197</v>
      </c>
      <c r="P838">
        <v>92.209672748334697</v>
      </c>
      <c r="Q838">
        <v>0.102056869755613</v>
      </c>
    </row>
    <row r="839" spans="1:17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302</v>
      </c>
      <c r="E839">
        <v>3987.2219700000001</v>
      </c>
      <c r="F839">
        <v>1287.8</v>
      </c>
      <c r="G839">
        <v>52.4084498020122</v>
      </c>
      <c r="H839">
        <v>22.7440409729941</v>
      </c>
      <c r="I839">
        <v>40.066640167091101</v>
      </c>
      <c r="J839">
        <v>-1.7815465820151299</v>
      </c>
      <c r="K839">
        <v>1027.84363304217</v>
      </c>
      <c r="L839">
        <v>870.15665209826898</v>
      </c>
      <c r="M839">
        <v>74.884901086668407</v>
      </c>
      <c r="N839">
        <v>1.79351958692024</v>
      </c>
      <c r="O839">
        <v>1.64621835688771</v>
      </c>
      <c r="P839">
        <v>107.225038217072</v>
      </c>
      <c r="Q839">
        <v>5.0144656364134003E-2</v>
      </c>
    </row>
    <row r="840" spans="1:17" hidden="1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302</v>
      </c>
      <c r="E840">
        <v>3987.0939454999998</v>
      </c>
      <c r="F840">
        <v>577</v>
      </c>
      <c r="G840">
        <v>67.627131760332404</v>
      </c>
      <c r="H840">
        <v>-6.3928688959226498</v>
      </c>
      <c r="I840">
        <v>22.9553381094698</v>
      </c>
      <c r="J840">
        <v>-3.7364439605660502</v>
      </c>
      <c r="K840">
        <v>574.94217675761899</v>
      </c>
      <c r="L840">
        <v>477.57020156316401</v>
      </c>
      <c r="M840">
        <v>37.827131065257703</v>
      </c>
      <c r="N840">
        <v>0.68857132624755701</v>
      </c>
      <c r="O840">
        <v>13.518197573656799</v>
      </c>
      <c r="P840">
        <v>99.068483698464703</v>
      </c>
      <c r="Q840">
        <v>5.7109907204951002E-2</v>
      </c>
    </row>
    <row r="841" spans="1:17" hidden="1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46</v>
      </c>
      <c r="E841">
        <v>3975.8815890000001</v>
      </c>
      <c r="F841">
        <v>2072.65</v>
      </c>
      <c r="G841">
        <v>562.69940557901498</v>
      </c>
      <c r="H841">
        <v>-9.3110051372958402</v>
      </c>
      <c r="I841">
        <v>164.106871063971</v>
      </c>
      <c r="J841">
        <v>16.974648328263601</v>
      </c>
      <c r="K841">
        <v>2163.2921481044</v>
      </c>
      <c r="L841">
        <v>1355.9758056589001</v>
      </c>
      <c r="M841">
        <v>48.429656949756101</v>
      </c>
      <c r="N841">
        <v>1.5913389962059801</v>
      </c>
      <c r="O841">
        <v>43.9702795937567</v>
      </c>
      <c r="P841">
        <v>662.283927914674</v>
      </c>
    </row>
    <row r="842" spans="1:17" hidden="1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27</v>
      </c>
      <c r="E842">
        <v>3970.89</v>
      </c>
      <c r="F842">
        <v>63.03</v>
      </c>
      <c r="G842">
        <v>185.94206732790099</v>
      </c>
      <c r="H842">
        <v>49.199939062045402</v>
      </c>
      <c r="I842">
        <v>33.100204698304502</v>
      </c>
      <c r="J842">
        <v>-12.5670311742654</v>
      </c>
      <c r="K842">
        <v>59.043062726605903</v>
      </c>
      <c r="L842">
        <v>42.733572065573803</v>
      </c>
      <c r="M842">
        <v>32.6467322386627</v>
      </c>
      <c r="N842">
        <v>1.3531199375599099</v>
      </c>
      <c r="O842">
        <v>61.716642868475297</v>
      </c>
      <c r="P842">
        <v>217.53148614609501</v>
      </c>
      <c r="Q842">
        <v>0.105359084542649</v>
      </c>
    </row>
    <row r="843" spans="1:17" hidden="1" x14ac:dyDescent="0.3">
      <c r="A843" t="s">
        <v>1832</v>
      </c>
      <c r="B843" t="s">
        <v>1833</v>
      </c>
      <c r="C843" t="str">
        <f>IFERROR(VLOOKUP(Table1[[#This Row],[Ticker]],[1]!Table2[[Symbol]:[Industry]],2,FALSE),"-")</f>
        <v>-</v>
      </c>
      <c r="D843" t="s">
        <v>54</v>
      </c>
      <c r="E843">
        <v>3967.9701249750001</v>
      </c>
      <c r="F843">
        <v>364.15</v>
      </c>
      <c r="G843">
        <v>213.70031055126299</v>
      </c>
      <c r="H843">
        <v>9.0029259522716707</v>
      </c>
      <c r="I843">
        <v>51.6690033441959</v>
      </c>
      <c r="J843">
        <v>11.9882665171457</v>
      </c>
      <c r="K843">
        <v>316.33014074133501</v>
      </c>
      <c r="L843">
        <v>247.47022685855001</v>
      </c>
      <c r="M843">
        <v>77.925764601767895</v>
      </c>
      <c r="N843">
        <v>0.89826114468147999</v>
      </c>
      <c r="O843">
        <v>0.78264451462310902</v>
      </c>
      <c r="P843">
        <v>254.415390604723</v>
      </c>
      <c r="Q843">
        <v>0.16775307477573501</v>
      </c>
    </row>
    <row r="844" spans="1:17" hidden="1" x14ac:dyDescent="0.3">
      <c r="A844" t="s">
        <v>1834</v>
      </c>
      <c r="B844" t="s">
        <v>1835</v>
      </c>
      <c r="C844" t="str">
        <f>IFERROR(VLOOKUP(Table1[[#This Row],[Ticker]],[1]!Table2[[Symbol]:[Industry]],2,FALSE),"-")</f>
        <v>-</v>
      </c>
      <c r="D844" t="s">
        <v>465</v>
      </c>
      <c r="E844">
        <v>3961.5750177250002</v>
      </c>
      <c r="F844">
        <v>642.85</v>
      </c>
      <c r="G844">
        <v>-32.707525432762402</v>
      </c>
      <c r="H844">
        <v>-3.0058004504913098</v>
      </c>
      <c r="I844">
        <v>-27.1826166149859</v>
      </c>
      <c r="J844">
        <v>-0.68748213123033997</v>
      </c>
      <c r="K844">
        <v>681.69409825787602</v>
      </c>
      <c r="L844">
        <v>689.569847441045</v>
      </c>
      <c r="M844">
        <v>32.340541932748202</v>
      </c>
      <c r="N844">
        <v>0.99245276729729004</v>
      </c>
      <c r="O844">
        <v>28.715874620829101</v>
      </c>
      <c r="P844">
        <v>3.6604047407885201</v>
      </c>
      <c r="Q844">
        <v>0.14731628059747101</v>
      </c>
    </row>
    <row r="845" spans="1:17" x14ac:dyDescent="0.3">
      <c r="A845" t="s">
        <v>1836</v>
      </c>
      <c r="B845" t="s">
        <v>1837</v>
      </c>
      <c r="C845" t="str">
        <f>IFERROR(VLOOKUP(Table1[[#This Row],[Ticker]],[1]!Table2[[Symbol]:[Industry]],2,FALSE),"-")</f>
        <v>-</v>
      </c>
      <c r="D845" t="s">
        <v>260</v>
      </c>
      <c r="E845">
        <v>3946.3749223499999</v>
      </c>
      <c r="F845">
        <v>169.75</v>
      </c>
      <c r="G845">
        <v>3.9668903230214001</v>
      </c>
      <c r="H845">
        <v>-4.8734492074121603</v>
      </c>
      <c r="I845">
        <v>-0.66160383342634699</v>
      </c>
      <c r="J845">
        <v>0.230797915911197</v>
      </c>
      <c r="K845">
        <v>153.33237473730401</v>
      </c>
      <c r="L845">
        <v>144.47590122816601</v>
      </c>
      <c r="M845">
        <v>60.626234791104302</v>
      </c>
      <c r="N845">
        <v>1.5481874220480101</v>
      </c>
      <c r="O845">
        <v>6.8630338733431397</v>
      </c>
      <c r="P845">
        <v>51.494868362338202</v>
      </c>
      <c r="Q845">
        <v>1.1684334755038E-2</v>
      </c>
    </row>
    <row r="846" spans="1:17" hidden="1" x14ac:dyDescent="0.3">
      <c r="A846" t="s">
        <v>1838</v>
      </c>
      <c r="B846" t="s">
        <v>1839</v>
      </c>
      <c r="C846" t="str">
        <f>IFERROR(VLOOKUP(Table1[[#This Row],[Ticker]],[1]!Table2[[Symbol]:[Industry]],2,FALSE),"-")</f>
        <v>-</v>
      </c>
      <c r="D846" t="s">
        <v>539</v>
      </c>
      <c r="E846">
        <v>3931.984528</v>
      </c>
      <c r="F846">
        <v>86.72</v>
      </c>
      <c r="G846">
        <v>24.264524325649401</v>
      </c>
      <c r="H846">
        <v>0.51958628685674002</v>
      </c>
      <c r="I846">
        <v>-11.2069987631429</v>
      </c>
      <c r="J846">
        <v>-5.1348576162854798</v>
      </c>
      <c r="K846">
        <v>87.617831908724497</v>
      </c>
      <c r="L846">
        <v>81.372747024049104</v>
      </c>
      <c r="M846">
        <v>47.325603858370997</v>
      </c>
      <c r="N846">
        <v>1.8063222876971201</v>
      </c>
      <c r="O846">
        <v>21.944188191881899</v>
      </c>
      <c r="P846">
        <v>57.672727272727201</v>
      </c>
      <c r="Q846">
        <v>0.117711259583589</v>
      </c>
    </row>
    <row r="847" spans="1:17" hidden="1" x14ac:dyDescent="0.3">
      <c r="A847" t="s">
        <v>1840</v>
      </c>
      <c r="B847" t="s">
        <v>1841</v>
      </c>
      <c r="C847" t="str">
        <f>IFERROR(VLOOKUP(Table1[[#This Row],[Ticker]],[1]!Table2[[Symbol]:[Industry]],2,FALSE),"-")</f>
        <v>-</v>
      </c>
      <c r="D847" t="s">
        <v>228</v>
      </c>
      <c r="E847">
        <v>3931.6532164699902</v>
      </c>
      <c r="F847">
        <v>611.45000000000005</v>
      </c>
      <c r="G847">
        <v>177.380827870622</v>
      </c>
      <c r="H847">
        <v>-3.52301246551604</v>
      </c>
      <c r="I847">
        <v>95.980907885088001</v>
      </c>
      <c r="J847">
        <v>0.76747471987294302</v>
      </c>
      <c r="K847">
        <v>522.36225729056002</v>
      </c>
      <c r="L847">
        <v>377.88505573628902</v>
      </c>
      <c r="M847">
        <v>61.200182776747504</v>
      </c>
      <c r="N847">
        <v>0.52440208075863604</v>
      </c>
      <c r="O847">
        <v>9.2157985117343895</v>
      </c>
      <c r="P847">
        <v>241.592178770949</v>
      </c>
      <c r="Q847">
        <v>0.18874745069766599</v>
      </c>
    </row>
    <row r="848" spans="1:17" hidden="1" x14ac:dyDescent="0.3">
      <c r="A848" t="s">
        <v>1842</v>
      </c>
      <c r="B848" t="s">
        <v>1843</v>
      </c>
      <c r="C848" t="str">
        <f>IFERROR(VLOOKUP(Table1[[#This Row],[Ticker]],[1]!Table2[[Symbol]:[Industry]],2,FALSE),"-")</f>
        <v>-</v>
      </c>
      <c r="D848" t="s">
        <v>302</v>
      </c>
      <c r="E848">
        <v>3927.97416544</v>
      </c>
      <c r="F848">
        <v>379.6</v>
      </c>
      <c r="G848">
        <v>50.342225005245503</v>
      </c>
      <c r="H848">
        <v>0.23687582741693899</v>
      </c>
      <c r="I848">
        <v>83.948182474951494</v>
      </c>
      <c r="J848">
        <v>1.8912037540381801</v>
      </c>
      <c r="K848">
        <v>378.07245974714101</v>
      </c>
      <c r="L848">
        <v>276.96709163200501</v>
      </c>
      <c r="M848">
        <v>37.579275893900999</v>
      </c>
      <c r="N848">
        <v>0.52162166737489901</v>
      </c>
      <c r="O848">
        <v>20.785036880927201</v>
      </c>
      <c r="P848">
        <v>137.25</v>
      </c>
      <c r="Q848">
        <v>0.24968905161501501</v>
      </c>
    </row>
    <row r="849" spans="1:17" x14ac:dyDescent="0.3">
      <c r="A849" t="s">
        <v>1844</v>
      </c>
      <c r="B849" t="s">
        <v>1845</v>
      </c>
      <c r="C849" t="str">
        <f>IFERROR(VLOOKUP(Table1[[#This Row],[Ticker]],[1]!Table2[[Symbol]:[Industry]],2,FALSE),"-")</f>
        <v>-</v>
      </c>
      <c r="D849" t="s">
        <v>288</v>
      </c>
      <c r="E849">
        <v>3916.4876294599999</v>
      </c>
      <c r="F849">
        <v>447.8</v>
      </c>
      <c r="G849">
        <v>7.4823335727939702</v>
      </c>
      <c r="H849">
        <v>2.7307929580714601</v>
      </c>
      <c r="I849">
        <v>-7.1823510140161604</v>
      </c>
      <c r="J849">
        <v>1.9445945005871801</v>
      </c>
      <c r="K849">
        <v>436.84059076423898</v>
      </c>
      <c r="L849">
        <v>413.04115749358903</v>
      </c>
      <c r="M849">
        <v>62.3746708225137</v>
      </c>
      <c r="N849">
        <v>0.80968332249395902</v>
      </c>
      <c r="O849">
        <v>12.7512282268869</v>
      </c>
      <c r="P849">
        <v>44.405030635278898</v>
      </c>
    </row>
    <row r="850" spans="1:17" x14ac:dyDescent="0.3">
      <c r="A850" t="s">
        <v>1846</v>
      </c>
      <c r="B850" t="s">
        <v>1847</v>
      </c>
      <c r="C850" t="str">
        <f>IFERROR(VLOOKUP(Table1[[#This Row],[Ticker]],[1]!Table2[[Symbol]:[Industry]],2,FALSE),"-")</f>
        <v>-</v>
      </c>
      <c r="D850" t="s">
        <v>1560</v>
      </c>
      <c r="E850">
        <v>3914.3928840239901</v>
      </c>
      <c r="F850">
        <v>173.04</v>
      </c>
      <c r="G850">
        <v>-6.5933497358175597</v>
      </c>
      <c r="H850">
        <v>12.4522727435837</v>
      </c>
      <c r="I850">
        <v>4.3640722544958397</v>
      </c>
      <c r="J850">
        <v>4.1145876702214101</v>
      </c>
      <c r="K850">
        <v>157.12372741103701</v>
      </c>
      <c r="L850">
        <v>149.814843083554</v>
      </c>
      <c r="M850">
        <v>70.303675881658094</v>
      </c>
      <c r="N850">
        <v>3.1277753061735898</v>
      </c>
      <c r="O850">
        <v>3.4963014331946298</v>
      </c>
      <c r="P850">
        <v>34.139534883720899</v>
      </c>
      <c r="Q850">
        <v>3.8915566419390001E-2</v>
      </c>
    </row>
    <row r="851" spans="1:17" hidden="1" x14ac:dyDescent="0.3">
      <c r="A851" t="s">
        <v>1848</v>
      </c>
      <c r="B851" t="s">
        <v>1849</v>
      </c>
      <c r="C851" t="str">
        <f>IFERROR(VLOOKUP(Table1[[#This Row],[Ticker]],[1]!Table2[[Symbol]:[Industry]],2,FALSE),"-")</f>
        <v>-</v>
      </c>
      <c r="D851" t="s">
        <v>311</v>
      </c>
      <c r="E851">
        <v>3895.1468607299998</v>
      </c>
      <c r="F851">
        <v>182.55</v>
      </c>
      <c r="G851">
        <v>-35.634067391932597</v>
      </c>
      <c r="H851">
        <v>-6.9565338510063697</v>
      </c>
      <c r="I851">
        <v>-22.950774808513</v>
      </c>
      <c r="J851">
        <v>-2.3090551893601599</v>
      </c>
      <c r="K851">
        <v>185.51443613650599</v>
      </c>
      <c r="M851">
        <v>43.675877287644497</v>
      </c>
      <c r="N851">
        <v>0.71424334863923999</v>
      </c>
      <c r="O851">
        <v>28.731854286496802</v>
      </c>
      <c r="P851">
        <v>24.6075085324232</v>
      </c>
    </row>
    <row r="852" spans="1:17" hidden="1" x14ac:dyDescent="0.3">
      <c r="A852" t="s">
        <v>1850</v>
      </c>
      <c r="B852" t="s">
        <v>1851</v>
      </c>
      <c r="C852" t="str">
        <f>IFERROR(VLOOKUP(Table1[[#This Row],[Ticker]],[1]!Table2[[Symbol]:[Industry]],2,FALSE),"-")</f>
        <v>-</v>
      </c>
      <c r="D852" t="s">
        <v>985</v>
      </c>
      <c r="E852">
        <v>3893.9530410000002</v>
      </c>
      <c r="F852">
        <v>3105.3</v>
      </c>
      <c r="G852">
        <v>-10.4443536811035</v>
      </c>
      <c r="H852">
        <v>-7.7862079646050404</v>
      </c>
      <c r="I852">
        <v>15.562442971345099</v>
      </c>
      <c r="J852">
        <v>-0.40329583239688199</v>
      </c>
      <c r="K852">
        <v>3036.0973234551898</v>
      </c>
      <c r="L852">
        <v>2756.1842350555098</v>
      </c>
      <c r="M852">
        <v>40.077603328326802</v>
      </c>
      <c r="N852">
        <v>0.85809469235498104</v>
      </c>
      <c r="O852">
        <v>12.385276784851699</v>
      </c>
      <c r="P852">
        <v>41.846336561300902</v>
      </c>
      <c r="Q852">
        <v>5.0279988474646001E-2</v>
      </c>
    </row>
    <row r="853" spans="1:17" x14ac:dyDescent="0.3">
      <c r="A853" t="s">
        <v>1852</v>
      </c>
      <c r="B853" t="s">
        <v>1853</v>
      </c>
      <c r="C853" t="str">
        <f>IFERROR(VLOOKUP(Table1[[#This Row],[Ticker]],[1]!Table2[[Symbol]:[Industry]],2,FALSE),"-")</f>
        <v>-</v>
      </c>
      <c r="D853" t="s">
        <v>183</v>
      </c>
      <c r="E853">
        <v>3891.1311317499999</v>
      </c>
      <c r="F853">
        <v>272.5</v>
      </c>
      <c r="G853">
        <v>-9.1372729375399206</v>
      </c>
      <c r="H853">
        <v>0.43085506618386599</v>
      </c>
      <c r="I853">
        <v>19.3912944505113</v>
      </c>
      <c r="J853">
        <v>4.4567347040646501</v>
      </c>
      <c r="K853">
        <v>263.63709896259201</v>
      </c>
      <c r="L853">
        <v>239.65774168043299</v>
      </c>
      <c r="M853">
        <v>51.961735456669402</v>
      </c>
      <c r="N853">
        <v>1.42194723102124</v>
      </c>
      <c r="O853">
        <v>5.2844036697247496</v>
      </c>
      <c r="P853">
        <v>36.420525657071302</v>
      </c>
      <c r="Q853">
        <v>-2.8562175238172002E-2</v>
      </c>
    </row>
    <row r="854" spans="1:17" hidden="1" x14ac:dyDescent="0.3">
      <c r="A854" t="s">
        <v>1854</v>
      </c>
      <c r="B854" t="s">
        <v>1855</v>
      </c>
      <c r="C854" t="str">
        <f>IFERROR(VLOOKUP(Table1[[#This Row],[Ticker]],[1]!Table2[[Symbol]:[Industry]],2,FALSE),"-")</f>
        <v>-</v>
      </c>
      <c r="D854" t="s">
        <v>46</v>
      </c>
      <c r="E854">
        <v>3884.24431631999</v>
      </c>
      <c r="F854">
        <v>1023.85</v>
      </c>
      <c r="G854">
        <v>42.595887199433399</v>
      </c>
      <c r="H854">
        <v>4.7835581442099802</v>
      </c>
      <c r="I854">
        <v>-23.892837592791899</v>
      </c>
      <c r="J854">
        <v>5.3176168650834796</v>
      </c>
      <c r="K854">
        <v>980.00275275349895</v>
      </c>
      <c r="L854">
        <v>894.34706529523601</v>
      </c>
      <c r="M854">
        <v>65.070024717822605</v>
      </c>
      <c r="N854">
        <v>1.62388958272832</v>
      </c>
      <c r="O854">
        <v>34.394686721687698</v>
      </c>
      <c r="P854">
        <v>85.027559410861102</v>
      </c>
    </row>
    <row r="855" spans="1:17" x14ac:dyDescent="0.3">
      <c r="A855" t="s">
        <v>1856</v>
      </c>
      <c r="B855" t="s">
        <v>1857</v>
      </c>
      <c r="C855" t="str">
        <f>IFERROR(VLOOKUP(Table1[[#This Row],[Ticker]],[1]!Table2[[Symbol]:[Industry]],2,FALSE),"-")</f>
        <v>-</v>
      </c>
      <c r="D855" t="s">
        <v>701</v>
      </c>
      <c r="E855">
        <v>3877.0708995999998</v>
      </c>
      <c r="F855">
        <v>589.1</v>
      </c>
      <c r="G855">
        <v>-11.6790746474072</v>
      </c>
      <c r="H855">
        <v>-13.4796346992274</v>
      </c>
      <c r="I855">
        <v>-21.898435351018598</v>
      </c>
      <c r="J855">
        <v>-5.8568766968587003</v>
      </c>
      <c r="K855">
        <v>641.47472725206103</v>
      </c>
      <c r="L855">
        <v>641.55249394985196</v>
      </c>
      <c r="M855">
        <v>23.183199977303701</v>
      </c>
      <c r="N855">
        <v>0.61353555987445796</v>
      </c>
      <c r="O855">
        <v>38.346630453233701</v>
      </c>
      <c r="P855">
        <v>16.193293885601499</v>
      </c>
      <c r="Q855">
        <v>9.8127021120266E-2</v>
      </c>
    </row>
    <row r="856" spans="1:17" hidden="1" x14ac:dyDescent="0.3">
      <c r="A856" t="s">
        <v>1858</v>
      </c>
      <c r="B856" t="s">
        <v>1859</v>
      </c>
      <c r="C856" t="str">
        <f>IFERROR(VLOOKUP(Table1[[#This Row],[Ticker]],[1]!Table2[[Symbol]:[Industry]],2,FALSE),"-")</f>
        <v>-</v>
      </c>
      <c r="D856" t="s">
        <v>260</v>
      </c>
      <c r="E856">
        <v>3843.1081711900001</v>
      </c>
      <c r="F856">
        <v>3788.9</v>
      </c>
      <c r="G856">
        <v>38.438615740171002</v>
      </c>
      <c r="H856">
        <v>-5.1517158493568704</v>
      </c>
      <c r="I856">
        <v>50.252476990138398</v>
      </c>
      <c r="J856">
        <v>-3.8385651911169001</v>
      </c>
      <c r="K856">
        <v>3670.94258399096</v>
      </c>
      <c r="L856">
        <v>2936.3011751971999</v>
      </c>
      <c r="M856">
        <v>34.42313074522</v>
      </c>
      <c r="N856">
        <v>0.35728412722952202</v>
      </c>
      <c r="O856">
        <v>12.037794610572901</v>
      </c>
      <c r="P856">
        <v>75.737476808905299</v>
      </c>
      <c r="Q856">
        <v>0.111824140717387</v>
      </c>
    </row>
    <row r="857" spans="1:17" hidden="1" x14ac:dyDescent="0.3">
      <c r="A857" t="s">
        <v>1860</v>
      </c>
      <c r="B857" t="s">
        <v>1861</v>
      </c>
      <c r="C857" t="str">
        <f>IFERROR(VLOOKUP(Table1[[#This Row],[Ticker]],[1]!Table2[[Symbol]:[Industry]],2,FALSE),"-")</f>
        <v>-</v>
      </c>
      <c r="D857" t="s">
        <v>141</v>
      </c>
      <c r="E857">
        <v>3822.8072567999998</v>
      </c>
      <c r="F857">
        <v>424.2</v>
      </c>
      <c r="G857">
        <v>-22.168255761145101</v>
      </c>
      <c r="H857">
        <v>0.98773585549448595</v>
      </c>
      <c r="I857">
        <v>-15.4183613623761</v>
      </c>
      <c r="J857">
        <v>-0.35625346016486997</v>
      </c>
      <c r="K857">
        <v>425.09645510503702</v>
      </c>
      <c r="L857">
        <v>421.98147530544099</v>
      </c>
      <c r="M857">
        <v>51.802317801079496</v>
      </c>
      <c r="N857">
        <v>0.95766667142080897</v>
      </c>
      <c r="O857">
        <v>11.9872701555869</v>
      </c>
      <c r="P857">
        <v>11.3385826771653</v>
      </c>
      <c r="Q857">
        <v>1.5010125339033E-2</v>
      </c>
    </row>
    <row r="858" spans="1:17" hidden="1" x14ac:dyDescent="0.3">
      <c r="A858" t="s">
        <v>1862</v>
      </c>
      <c r="B858" t="s">
        <v>1863</v>
      </c>
      <c r="C858" t="str">
        <f>IFERROR(VLOOKUP(Table1[[#This Row],[Ticker]],[1]!Table2[[Symbol]:[Industry]],2,FALSE),"-")</f>
        <v>-</v>
      </c>
      <c r="D858" t="s">
        <v>37</v>
      </c>
      <c r="E858">
        <v>3780.8452928800002</v>
      </c>
      <c r="F858">
        <v>537.70000000000005</v>
      </c>
      <c r="G858">
        <v>-9.4585407785890592</v>
      </c>
      <c r="H858">
        <v>-5.5763748125959403</v>
      </c>
      <c r="I858">
        <v>-4.6294803462308796</v>
      </c>
      <c r="J858">
        <v>-8.3341673660697797</v>
      </c>
      <c r="K858">
        <v>546.20046653459201</v>
      </c>
      <c r="M858">
        <v>41.7515379232497</v>
      </c>
      <c r="N858">
        <v>0.93729763008167</v>
      </c>
      <c r="O858">
        <v>15.491909986981501</v>
      </c>
      <c r="P858">
        <v>24.8867727325514</v>
      </c>
    </row>
    <row r="859" spans="1:17" x14ac:dyDescent="0.3">
      <c r="A859" t="s">
        <v>1864</v>
      </c>
      <c r="B859" t="s">
        <v>1865</v>
      </c>
      <c r="C859" t="str">
        <f>IFERROR(VLOOKUP(Table1[[#This Row],[Ticker]],[1]!Table2[[Symbol]:[Industry]],2,FALSE),"-")</f>
        <v>-</v>
      </c>
      <c r="D859" t="s">
        <v>1866</v>
      </c>
      <c r="E859">
        <v>3779.1731074999998</v>
      </c>
      <c r="F859">
        <v>21.35</v>
      </c>
      <c r="G859">
        <v>4.86573489791044</v>
      </c>
      <c r="H859">
        <v>-5.3408162352887603</v>
      </c>
      <c r="I859">
        <v>-21.5891232285352</v>
      </c>
      <c r="J859">
        <v>-4.0301522948346502</v>
      </c>
      <c r="K859">
        <v>22.48707490116</v>
      </c>
      <c r="L859">
        <v>21.369938404378001</v>
      </c>
      <c r="M859">
        <v>33.973315273054801</v>
      </c>
      <c r="N859">
        <v>0.98360362421237701</v>
      </c>
      <c r="O859">
        <v>30.913348946135802</v>
      </c>
      <c r="P859">
        <v>32.6086956521739</v>
      </c>
      <c r="Q859">
        <v>-4.0750349169352003E-2</v>
      </c>
    </row>
    <row r="860" spans="1:17" hidden="1" x14ac:dyDescent="0.3">
      <c r="A860" t="s">
        <v>1867</v>
      </c>
      <c r="B860" t="s">
        <v>1868</v>
      </c>
      <c r="C860" t="str">
        <f>IFERROR(VLOOKUP(Table1[[#This Row],[Ticker]],[1]!Table2[[Symbol]:[Industry]],2,FALSE),"-")</f>
        <v>-</v>
      </c>
      <c r="D860" t="s">
        <v>1869</v>
      </c>
      <c r="E860">
        <v>3776.1210000000001</v>
      </c>
      <c r="F860">
        <v>1485.2</v>
      </c>
      <c r="G860">
        <v>87.355536643139104</v>
      </c>
      <c r="H860">
        <v>-2.6131301721475602</v>
      </c>
      <c r="I860">
        <v>11.671423718683799</v>
      </c>
      <c r="J860">
        <v>2.0354811132319801</v>
      </c>
      <c r="K860">
        <v>1383.4342372563201</v>
      </c>
      <c r="L860">
        <v>1134.5439306749499</v>
      </c>
      <c r="M860">
        <v>42.855477404078201</v>
      </c>
      <c r="N860">
        <v>0.698291522991762</v>
      </c>
      <c r="O860">
        <v>9.0762186910853693</v>
      </c>
      <c r="P860">
        <v>144.67874794069101</v>
      </c>
      <c r="Q860">
        <v>6.9723062475048003E-2</v>
      </c>
    </row>
    <row r="861" spans="1:17" x14ac:dyDescent="0.3">
      <c r="A861" t="s">
        <v>1870</v>
      </c>
      <c r="B861" t="s">
        <v>1871</v>
      </c>
      <c r="C861" t="str">
        <f>IFERROR(VLOOKUP(Table1[[#This Row],[Ticker]],[1]!Table2[[Symbol]:[Industry]],2,FALSE),"-")</f>
        <v>-</v>
      </c>
      <c r="D861" t="s">
        <v>577</v>
      </c>
      <c r="E861">
        <v>3767.7875199999999</v>
      </c>
      <c r="F861">
        <v>870.4</v>
      </c>
      <c r="G861">
        <v>11.184023468940101</v>
      </c>
      <c r="H861">
        <v>-23.484357153553699</v>
      </c>
      <c r="I861">
        <v>-26.2804095915019</v>
      </c>
      <c r="J861">
        <v>-24.591021831944101</v>
      </c>
      <c r="K861">
        <v>1078.5285919288399</v>
      </c>
      <c r="L861">
        <v>1003.06717106242</v>
      </c>
      <c r="M861">
        <v>24.759479890813999</v>
      </c>
      <c r="N861">
        <v>1.79710212802323</v>
      </c>
      <c r="O861">
        <v>71.754365808823493</v>
      </c>
      <c r="P861">
        <v>43.867768595041298</v>
      </c>
      <c r="Q861">
        <v>0.15298126030004</v>
      </c>
    </row>
    <row r="862" spans="1:17" x14ac:dyDescent="0.3">
      <c r="A862" t="s">
        <v>1872</v>
      </c>
      <c r="B862" t="s">
        <v>1873</v>
      </c>
      <c r="C862" t="str">
        <f>IFERROR(VLOOKUP(Table1[[#This Row],[Ticker]],[1]!Table2[[Symbol]:[Industry]],2,FALSE),"-")</f>
        <v>-</v>
      </c>
      <c r="D862" t="s">
        <v>302</v>
      </c>
      <c r="E862">
        <v>3739.4700734399999</v>
      </c>
      <c r="F862">
        <v>1191.2</v>
      </c>
      <c r="G862">
        <v>-20.903815939772599</v>
      </c>
      <c r="H862">
        <v>14.4212872784544</v>
      </c>
      <c r="I862">
        <v>11.689014600817099</v>
      </c>
      <c r="J862">
        <v>5.8218176059572198</v>
      </c>
      <c r="K862">
        <v>1036.4534657731999</v>
      </c>
      <c r="L862">
        <v>1020.69502038487</v>
      </c>
      <c r="M862">
        <v>69.973993157022605</v>
      </c>
      <c r="N862">
        <v>1.4752388652272701</v>
      </c>
      <c r="O862">
        <v>5.5238415043653299</v>
      </c>
      <c r="P862">
        <v>58.478015033592698</v>
      </c>
      <c r="Q862">
        <v>-4.0274920401208003E-2</v>
      </c>
    </row>
    <row r="863" spans="1:17" hidden="1" x14ac:dyDescent="0.3">
      <c r="A863" t="s">
        <v>1874</v>
      </c>
      <c r="B863" t="s">
        <v>1875</v>
      </c>
      <c r="C863" t="str">
        <f>IFERROR(VLOOKUP(Table1[[#This Row],[Ticker]],[1]!Table2[[Symbol]:[Industry]],2,FALSE),"-")</f>
        <v>-</v>
      </c>
      <c r="D863" t="s">
        <v>141</v>
      </c>
      <c r="E863">
        <v>3732.9905646949901</v>
      </c>
      <c r="F863">
        <v>371.35</v>
      </c>
      <c r="G863">
        <v>58.701638593914602</v>
      </c>
      <c r="H863">
        <v>-10.9569292961967</v>
      </c>
      <c r="I863">
        <v>14.7370490314135</v>
      </c>
      <c r="J863">
        <v>-1.8547427014670901</v>
      </c>
      <c r="K863">
        <v>392.77556427610102</v>
      </c>
      <c r="L863">
        <v>332.21617290862002</v>
      </c>
      <c r="M863">
        <v>32.459625190052002</v>
      </c>
      <c r="N863">
        <v>0.58128277893195301</v>
      </c>
      <c r="O863">
        <v>26.295947219604098</v>
      </c>
      <c r="P863">
        <v>91.5162454873646</v>
      </c>
      <c r="Q863">
        <v>9.5235116740879006E-2</v>
      </c>
    </row>
    <row r="864" spans="1:17" hidden="1" x14ac:dyDescent="0.3">
      <c r="A864" t="s">
        <v>1876</v>
      </c>
      <c r="B864" t="s">
        <v>1877</v>
      </c>
      <c r="C864" t="str">
        <f>IFERROR(VLOOKUP(Table1[[#This Row],[Ticker]],[1]!Table2[[Symbol]:[Industry]],2,FALSE),"-")</f>
        <v>-</v>
      </c>
      <c r="D864" t="s">
        <v>1026</v>
      </c>
      <c r="E864">
        <v>3730.8735000000001</v>
      </c>
      <c r="F864">
        <v>64.08</v>
      </c>
      <c r="G864">
        <v>-33.075936713278097</v>
      </c>
      <c r="H864">
        <v>-4.5313173381404503</v>
      </c>
      <c r="I864">
        <v>-17.869036881212399</v>
      </c>
      <c r="J864">
        <v>-1.8298851668342599</v>
      </c>
      <c r="K864">
        <v>65.821285023321295</v>
      </c>
      <c r="L864">
        <v>67.2113546191338</v>
      </c>
      <c r="M864">
        <v>80.428401478298795</v>
      </c>
      <c r="N864">
        <v>0.92018170025180002</v>
      </c>
      <c r="O864">
        <v>16.557428214731502</v>
      </c>
      <c r="P864">
        <v>0.91338582677165103</v>
      </c>
      <c r="Q864">
        <v>-6.679688381315E-3</v>
      </c>
    </row>
    <row r="865" spans="1:17" hidden="1" x14ac:dyDescent="0.3">
      <c r="A865" t="s">
        <v>1878</v>
      </c>
      <c r="B865" t="s">
        <v>1879</v>
      </c>
      <c r="C865" t="str">
        <f>IFERROR(VLOOKUP(Table1[[#This Row],[Ticker]],[1]!Table2[[Symbol]:[Industry]],2,FALSE),"-")</f>
        <v>-</v>
      </c>
      <c r="D865" t="s">
        <v>717</v>
      </c>
      <c r="E865">
        <v>3724.7253936799998</v>
      </c>
      <c r="F865">
        <v>151.78</v>
      </c>
      <c r="G865">
        <v>6.9012116556219597E-2</v>
      </c>
      <c r="H865">
        <v>-8.3369492939627392</v>
      </c>
      <c r="I865">
        <v>-7.7265175398099402</v>
      </c>
      <c r="J865">
        <v>0.49223983780535002</v>
      </c>
      <c r="K865">
        <v>156.54965516685701</v>
      </c>
      <c r="L865">
        <v>145.04624014676801</v>
      </c>
      <c r="M865">
        <v>58.331342908403499</v>
      </c>
      <c r="N865">
        <v>2.6742386118997601</v>
      </c>
      <c r="O865">
        <v>15.298458294900501</v>
      </c>
      <c r="P865">
        <v>34.497120070890503</v>
      </c>
      <c r="Q865">
        <v>8.2626113561340003E-3</v>
      </c>
    </row>
    <row r="866" spans="1:17" hidden="1" x14ac:dyDescent="0.3">
      <c r="A866" t="s">
        <v>1880</v>
      </c>
      <c r="B866" t="s">
        <v>1881</v>
      </c>
      <c r="C866" t="str">
        <f>IFERROR(VLOOKUP(Table1[[#This Row],[Ticker]],[1]!Table2[[Symbol]:[Industry]],2,FALSE),"-")</f>
        <v>-</v>
      </c>
      <c r="D866" t="s">
        <v>206</v>
      </c>
      <c r="E866">
        <v>3724.1370012000002</v>
      </c>
      <c r="F866">
        <v>546.4</v>
      </c>
      <c r="G866">
        <v>20.350629982798299</v>
      </c>
      <c r="H866">
        <v>-0.90098459254474705</v>
      </c>
      <c r="I866">
        <v>27.8649435422649</v>
      </c>
      <c r="J866">
        <v>4.7489045521363398</v>
      </c>
      <c r="K866">
        <v>544.62292974430602</v>
      </c>
      <c r="L866">
        <v>468.86549632794799</v>
      </c>
      <c r="M866">
        <v>43.125491730071701</v>
      </c>
      <c r="N866">
        <v>0.52687160359555396</v>
      </c>
      <c r="O866">
        <v>11.6306734992679</v>
      </c>
      <c r="P866">
        <v>64.404994734466598</v>
      </c>
      <c r="Q866">
        <v>0.15054855490465799</v>
      </c>
    </row>
    <row r="867" spans="1:17" x14ac:dyDescent="0.3">
      <c r="A867" t="s">
        <v>1882</v>
      </c>
      <c r="B867" t="s">
        <v>1883</v>
      </c>
      <c r="C867" t="str">
        <f>IFERROR(VLOOKUP(Table1[[#This Row],[Ticker]],[1]!Table2[[Symbol]:[Industry]],2,FALSE),"-")</f>
        <v>-</v>
      </c>
      <c r="D867" t="s">
        <v>133</v>
      </c>
      <c r="E867">
        <v>3720.94492029</v>
      </c>
      <c r="F867">
        <v>689.65</v>
      </c>
      <c r="G867">
        <v>74.494484151504594</v>
      </c>
      <c r="H867">
        <v>-5.3663821257617803</v>
      </c>
      <c r="I867">
        <v>2.98219453303411</v>
      </c>
      <c r="J867">
        <v>-2.04379665997191</v>
      </c>
      <c r="K867">
        <v>716.67347471676101</v>
      </c>
      <c r="L867">
        <v>626.99436961908202</v>
      </c>
      <c r="M867">
        <v>44.562597886295997</v>
      </c>
      <c r="N867">
        <v>0.453355044901465</v>
      </c>
      <c r="O867">
        <v>27.600957007177499</v>
      </c>
      <c r="P867">
        <v>109.74756690997501</v>
      </c>
      <c r="Q867">
        <v>6.2513530376379994E-2</v>
      </c>
    </row>
    <row r="868" spans="1:17" x14ac:dyDescent="0.3">
      <c r="A868" t="s">
        <v>1884</v>
      </c>
      <c r="B868" t="s">
        <v>1885</v>
      </c>
      <c r="C868" t="str">
        <f>IFERROR(VLOOKUP(Table1[[#This Row],[Ticker]],[1]!Table2[[Symbol]:[Industry]],2,FALSE),"-")</f>
        <v>-</v>
      </c>
      <c r="D868" t="s">
        <v>49</v>
      </c>
      <c r="E868">
        <v>3720.0037195699902</v>
      </c>
      <c r="F868">
        <v>281.3</v>
      </c>
      <c r="G868">
        <v>-7.0245090045285998</v>
      </c>
      <c r="H868">
        <v>24.728739547411202</v>
      </c>
      <c r="I868">
        <v>49.125732624459701</v>
      </c>
      <c r="J868">
        <v>0.48016384208885998</v>
      </c>
      <c r="K868">
        <v>234.77047499538801</v>
      </c>
      <c r="L868">
        <v>200.53802949676</v>
      </c>
      <c r="M868">
        <v>67.655299529059604</v>
      </c>
      <c r="N868">
        <v>1.3098321978754299</v>
      </c>
      <c r="O868">
        <v>4.3547813722004802</v>
      </c>
      <c r="P868">
        <v>81.835811247575904</v>
      </c>
      <c r="Q868">
        <v>5.2239820842033997E-2</v>
      </c>
    </row>
    <row r="869" spans="1:17" x14ac:dyDescent="0.3">
      <c r="A869" t="s">
        <v>1886</v>
      </c>
      <c r="B869" t="s">
        <v>1887</v>
      </c>
      <c r="C869" t="str">
        <f>IFERROR(VLOOKUP(Table1[[#This Row],[Ticker]],[1]!Table2[[Symbol]:[Industry]],2,FALSE),"-")</f>
        <v>-</v>
      </c>
      <c r="D869" t="s">
        <v>24</v>
      </c>
      <c r="E869">
        <v>3709.7019713650002</v>
      </c>
      <c r="F869">
        <v>118.43</v>
      </c>
      <c r="G869">
        <v>-21.2943548650425</v>
      </c>
      <c r="H869">
        <v>-9.7884770082507409</v>
      </c>
      <c r="I869">
        <v>-18.1544418289912</v>
      </c>
      <c r="J869">
        <v>-3.6871760560189601</v>
      </c>
      <c r="K869">
        <v>129.174699019971</v>
      </c>
      <c r="L869">
        <v>128.391061610414</v>
      </c>
      <c r="M869">
        <v>25.677279883889099</v>
      </c>
      <c r="N869">
        <v>0.875149348702977</v>
      </c>
      <c r="O869">
        <v>38.014016718736698</v>
      </c>
      <c r="P869">
        <v>7.7616014558689699</v>
      </c>
      <c r="Q869">
        <v>2.0199081214719E-2</v>
      </c>
    </row>
    <row r="870" spans="1:17" hidden="1" x14ac:dyDescent="0.3">
      <c r="A870" t="s">
        <v>1888</v>
      </c>
      <c r="B870" t="s">
        <v>1889</v>
      </c>
      <c r="C870" t="str">
        <f>IFERROR(VLOOKUP(Table1[[#This Row],[Ticker]],[1]!Table2[[Symbol]:[Industry]],2,FALSE),"-")</f>
        <v>-</v>
      </c>
      <c r="D870" t="s">
        <v>54</v>
      </c>
      <c r="E870">
        <v>3702.023614276</v>
      </c>
      <c r="F870">
        <v>144.16999999999999</v>
      </c>
      <c r="G870">
        <v>56.028720018327597</v>
      </c>
      <c r="H870">
        <v>5.4037718796724201</v>
      </c>
      <c r="I870">
        <v>34.403326557212203</v>
      </c>
      <c r="J870">
        <v>0.95145343675274996</v>
      </c>
      <c r="K870">
        <v>129.36454054273599</v>
      </c>
      <c r="L870">
        <v>104.299731784428</v>
      </c>
      <c r="M870">
        <v>51.255828552919802</v>
      </c>
      <c r="N870">
        <v>0.76589822343619196</v>
      </c>
      <c r="O870">
        <v>9.9396545744607092</v>
      </c>
      <c r="P870">
        <v>94.430209035738301</v>
      </c>
      <c r="Q870">
        <v>2.0391909926593999E-2</v>
      </c>
    </row>
    <row r="871" spans="1:17" x14ac:dyDescent="0.3">
      <c r="A871" t="s">
        <v>1890</v>
      </c>
      <c r="B871" t="s">
        <v>1891</v>
      </c>
      <c r="C871" t="str">
        <f>IFERROR(VLOOKUP(Table1[[#This Row],[Ticker]],[1]!Table2[[Symbol]:[Industry]],2,FALSE),"-")</f>
        <v>-</v>
      </c>
      <c r="D871" t="s">
        <v>293</v>
      </c>
      <c r="E871">
        <v>3699.2978824199899</v>
      </c>
      <c r="F871">
        <v>1355.05</v>
      </c>
      <c r="G871">
        <v>48.507450490552202</v>
      </c>
      <c r="H871">
        <v>0.67016465374091405</v>
      </c>
      <c r="I871">
        <v>18.682119646150301</v>
      </c>
      <c r="J871">
        <v>-1.2778104371260399</v>
      </c>
      <c r="K871">
        <v>1344.8862185281801</v>
      </c>
      <c r="L871">
        <v>1194.2871670755801</v>
      </c>
      <c r="M871">
        <v>42.546404065304301</v>
      </c>
      <c r="N871">
        <v>0.59890275320086195</v>
      </c>
      <c r="O871">
        <v>4.4241909892623799</v>
      </c>
      <c r="P871">
        <v>77.536849000982599</v>
      </c>
      <c r="Q871">
        <v>0.104762167878877</v>
      </c>
    </row>
    <row r="872" spans="1:17" hidden="1" x14ac:dyDescent="0.3">
      <c r="A872" t="s">
        <v>1892</v>
      </c>
      <c r="B872" t="s">
        <v>1893</v>
      </c>
      <c r="C872" t="str">
        <f>IFERROR(VLOOKUP(Table1[[#This Row],[Ticker]],[1]!Table2[[Symbol]:[Industry]],2,FALSE),"-")</f>
        <v>-</v>
      </c>
      <c r="D872" t="s">
        <v>609</v>
      </c>
      <c r="E872">
        <v>3698.41751028</v>
      </c>
      <c r="F872">
        <v>1855.8</v>
      </c>
      <c r="G872">
        <v>50.688119146032001</v>
      </c>
      <c r="H872">
        <v>1.0582451583555199</v>
      </c>
      <c r="I872">
        <v>25.048980433644601</v>
      </c>
      <c r="J872">
        <v>0.45066614265774202</v>
      </c>
      <c r="K872">
        <v>1782.17080278501</v>
      </c>
      <c r="L872">
        <v>1554.8976699196301</v>
      </c>
      <c r="M872">
        <v>69.115100913359996</v>
      </c>
      <c r="N872">
        <v>1.3956404338790001</v>
      </c>
      <c r="O872">
        <v>17.738980493587601</v>
      </c>
      <c r="P872">
        <v>92.560311284046605</v>
      </c>
      <c r="Q872">
        <v>0.155025134431512</v>
      </c>
    </row>
    <row r="873" spans="1:17" hidden="1" x14ac:dyDescent="0.3">
      <c r="A873" t="s">
        <v>1894</v>
      </c>
      <c r="B873" t="s">
        <v>1895</v>
      </c>
      <c r="C873" t="str">
        <f>IFERROR(VLOOKUP(Table1[[#This Row],[Ticker]],[1]!Table2[[Symbol]:[Industry]],2,FALSE),"-")</f>
        <v>-</v>
      </c>
      <c r="D873" t="s">
        <v>1896</v>
      </c>
      <c r="E873">
        <v>3671.9265542599901</v>
      </c>
      <c r="F873">
        <v>219.19</v>
      </c>
      <c r="G873">
        <v>-42.9613775409765</v>
      </c>
      <c r="H873">
        <v>-7.2974025061607399</v>
      </c>
      <c r="I873">
        <v>-18.681906206060798</v>
      </c>
      <c r="J873">
        <v>-5.2241263059727299</v>
      </c>
      <c r="K873">
        <v>235.490152060962</v>
      </c>
      <c r="M873">
        <v>15.7167841007505</v>
      </c>
      <c r="N873">
        <v>0.99574954271117899</v>
      </c>
      <c r="O873">
        <v>28.199279164195399</v>
      </c>
      <c r="P873">
        <v>11.4903357070193</v>
      </c>
    </row>
    <row r="874" spans="1:17" hidden="1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1560</v>
      </c>
      <c r="E874">
        <v>3659.8665915649999</v>
      </c>
      <c r="F874">
        <v>2157.85</v>
      </c>
      <c r="G874">
        <v>18.7988836713937</v>
      </c>
      <c r="H874">
        <v>5.0602187734495301</v>
      </c>
      <c r="I874">
        <v>34.589270468531701</v>
      </c>
      <c r="J874">
        <v>10.31391705543</v>
      </c>
      <c r="K874">
        <v>1987.97981180894</v>
      </c>
      <c r="L874">
        <v>1728.11580596158</v>
      </c>
      <c r="M874">
        <v>63.568566419049198</v>
      </c>
      <c r="N874">
        <v>1.39130057700689</v>
      </c>
      <c r="O874">
        <v>3.80703014574692</v>
      </c>
      <c r="P874">
        <v>52.385155891388003</v>
      </c>
      <c r="Q874">
        <v>9.6583695578104006E-2</v>
      </c>
    </row>
    <row r="875" spans="1:17" hidden="1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206</v>
      </c>
      <c r="E875">
        <v>3656.9527979999998</v>
      </c>
      <c r="F875">
        <v>1792.2</v>
      </c>
      <c r="G875">
        <v>-6.7658441556012896</v>
      </c>
      <c r="H875">
        <v>6.0075970116245898</v>
      </c>
      <c r="I875">
        <v>8.8300111908621801</v>
      </c>
      <c r="J875">
        <v>-6.2880393543429403</v>
      </c>
      <c r="K875">
        <v>1730.28551287701</v>
      </c>
      <c r="M875">
        <v>42.784207046752798</v>
      </c>
      <c r="N875">
        <v>0.80587948893064698</v>
      </c>
      <c r="O875">
        <v>14.7918759067068</v>
      </c>
      <c r="P875">
        <v>48.866184899077901</v>
      </c>
    </row>
    <row r="876" spans="1:17" hidden="1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46</v>
      </c>
      <c r="E876">
        <v>3645.21378</v>
      </c>
      <c r="F876">
        <v>278.39999999999998</v>
      </c>
      <c r="G876">
        <v>65.760364691840394</v>
      </c>
      <c r="H876">
        <v>38.461815115240903</v>
      </c>
      <c r="I876">
        <v>39.538825440255202</v>
      </c>
      <c r="J876">
        <v>3.9047431062597799</v>
      </c>
      <c r="K876">
        <v>218.984568328362</v>
      </c>
      <c r="L876">
        <v>197.128565064182</v>
      </c>
      <c r="M876">
        <v>74.136999440960807</v>
      </c>
      <c r="N876">
        <v>1.57879733547309</v>
      </c>
      <c r="O876">
        <v>4.7772988505747103</v>
      </c>
      <c r="P876">
        <v>97.446808510638206</v>
      </c>
    </row>
    <row r="877" spans="1:17" hidden="1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512</v>
      </c>
      <c r="E877">
        <v>3626.2592988749998</v>
      </c>
      <c r="F877">
        <v>2994.85</v>
      </c>
      <c r="G877">
        <v>20.2193033548701</v>
      </c>
      <c r="H877">
        <v>3.7226042518348699</v>
      </c>
      <c r="I877">
        <v>15.427761474776201</v>
      </c>
      <c r="J877">
        <v>-1.3330878789578</v>
      </c>
      <c r="K877">
        <v>2861.41200280985</v>
      </c>
      <c r="L877">
        <v>2500.9145712531699</v>
      </c>
      <c r="M877">
        <v>50.428766033882702</v>
      </c>
      <c r="N877">
        <v>0.75307840627207601</v>
      </c>
      <c r="O877">
        <v>6.85009265906473</v>
      </c>
      <c r="P877">
        <v>56.1200020851795</v>
      </c>
      <c r="Q877">
        <v>5.2623992817176002E-2</v>
      </c>
    </row>
    <row r="878" spans="1:17" hidden="1" x14ac:dyDescent="0.3">
      <c r="A878" t="s">
        <v>1905</v>
      </c>
      <c r="B878" t="s">
        <v>1906</v>
      </c>
      <c r="C878" t="str">
        <f>IFERROR(VLOOKUP(Table1[[#This Row],[Ticker]],[1]!Table2[[Symbol]:[Industry]],2,FALSE),"-")</f>
        <v>-</v>
      </c>
      <c r="D878" t="s">
        <v>119</v>
      </c>
      <c r="E878">
        <v>3597.4289593349999</v>
      </c>
      <c r="F878">
        <v>56.01</v>
      </c>
      <c r="G878">
        <v>95.629553630772193</v>
      </c>
      <c r="H878">
        <v>3.6704590224048301</v>
      </c>
      <c r="I878">
        <v>6.0313548893498901</v>
      </c>
      <c r="J878">
        <v>0.85108052186196204</v>
      </c>
      <c r="K878">
        <v>50.259955925153903</v>
      </c>
      <c r="L878">
        <v>42.1139612729988</v>
      </c>
      <c r="M878">
        <v>60.447557748642602</v>
      </c>
      <c r="N878">
        <v>0.89281441351211099</v>
      </c>
      <c r="O878">
        <v>21.3176218532405</v>
      </c>
      <c r="P878">
        <v>126.76113360323799</v>
      </c>
      <c r="Q878">
        <v>0.10904968502750199</v>
      </c>
    </row>
    <row r="879" spans="1:17" x14ac:dyDescent="0.3">
      <c r="A879" t="s">
        <v>1907</v>
      </c>
      <c r="B879" t="s">
        <v>1908</v>
      </c>
      <c r="C879" t="str">
        <f>IFERROR(VLOOKUP(Table1[[#This Row],[Ticker]],[1]!Table2[[Symbol]:[Industry]],2,FALSE),"-")</f>
        <v>-</v>
      </c>
      <c r="D879" t="s">
        <v>54</v>
      </c>
      <c r="E879">
        <v>3592.9430399799999</v>
      </c>
      <c r="F879">
        <v>358.3</v>
      </c>
      <c r="G879">
        <v>0.60092439266251296</v>
      </c>
      <c r="H879">
        <v>-0.88235928854302303</v>
      </c>
      <c r="I879">
        <v>-2.3707819452608798</v>
      </c>
      <c r="J879">
        <v>6.7644704671840401</v>
      </c>
      <c r="K879">
        <v>348.34237025178498</v>
      </c>
      <c r="L879">
        <v>320.561548642177</v>
      </c>
      <c r="M879">
        <v>57.542887526398403</v>
      </c>
      <c r="N879">
        <v>0.59441718601985905</v>
      </c>
      <c r="O879">
        <v>7.9960926597822901</v>
      </c>
      <c r="P879">
        <v>50.958500105329698</v>
      </c>
      <c r="Q879">
        <v>5.4503581969060001E-2</v>
      </c>
    </row>
    <row r="880" spans="1:17" x14ac:dyDescent="0.3">
      <c r="A880" t="s">
        <v>1909</v>
      </c>
      <c r="B880" t="s">
        <v>1910</v>
      </c>
      <c r="C880" t="str">
        <f>IFERROR(VLOOKUP(Table1[[#This Row],[Ticker]],[1]!Table2[[Symbol]:[Industry]],2,FALSE),"-")</f>
        <v>-</v>
      </c>
      <c r="D880" t="s">
        <v>302</v>
      </c>
      <c r="E880">
        <v>3591.2764362599901</v>
      </c>
      <c r="F880">
        <v>144.31</v>
      </c>
      <c r="G880">
        <v>36.374684819342399</v>
      </c>
      <c r="H880">
        <v>-5.9397760121328202</v>
      </c>
      <c r="I880">
        <v>35.909590101366902</v>
      </c>
      <c r="J880">
        <v>-1.01417724993437</v>
      </c>
      <c r="K880">
        <v>133.10490892588899</v>
      </c>
      <c r="L880">
        <v>110.312973702387</v>
      </c>
      <c r="M880">
        <v>51.805874086000898</v>
      </c>
      <c r="N880">
        <v>0.68825693409250899</v>
      </c>
      <c r="O880">
        <v>13.990714434204101</v>
      </c>
      <c r="P880">
        <v>76.850490196078397</v>
      </c>
      <c r="Q880">
        <v>2.0542856427568E-2</v>
      </c>
    </row>
    <row r="881" spans="1:17" hidden="1" x14ac:dyDescent="0.3">
      <c r="A881" t="s">
        <v>1911</v>
      </c>
      <c r="B881" t="s">
        <v>1912</v>
      </c>
      <c r="C881" t="str">
        <f>IFERROR(VLOOKUP(Table1[[#This Row],[Ticker]],[1]!Table2[[Symbol]:[Industry]],2,FALSE),"-")</f>
        <v>-</v>
      </c>
      <c r="E881">
        <v>3589.5825</v>
      </c>
      <c r="F881">
        <v>670.95</v>
      </c>
      <c r="G881">
        <v>545.63280806864202</v>
      </c>
      <c r="H881">
        <v>7.2131446899506297</v>
      </c>
      <c r="I881">
        <v>77.033945175029899</v>
      </c>
      <c r="J881">
        <v>0.39461834443003702</v>
      </c>
      <c r="K881">
        <v>613.448759476085</v>
      </c>
      <c r="L881">
        <v>460.74409061736401</v>
      </c>
      <c r="M881">
        <v>71.711050444483107</v>
      </c>
      <c r="N881">
        <v>0.90432542910175395</v>
      </c>
      <c r="O881">
        <v>18.1384603919815</v>
      </c>
      <c r="P881">
        <v>904.41616766466996</v>
      </c>
      <c r="Q881">
        <v>0.17659843321479499</v>
      </c>
    </row>
    <row r="882" spans="1:17" x14ac:dyDescent="0.3">
      <c r="A882" t="s">
        <v>1913</v>
      </c>
      <c r="B882" t="s">
        <v>1914</v>
      </c>
      <c r="C882" t="str">
        <f>IFERROR(VLOOKUP(Table1[[#This Row],[Ticker]],[1]!Table2[[Symbol]:[Industry]],2,FALSE),"-")</f>
        <v>-</v>
      </c>
      <c r="D882" t="s">
        <v>465</v>
      </c>
      <c r="E882">
        <v>3588.3329216799998</v>
      </c>
      <c r="F882">
        <v>566.79999999999995</v>
      </c>
      <c r="G882">
        <v>5.5230666097316803</v>
      </c>
      <c r="H882">
        <v>8.2782418646334701</v>
      </c>
      <c r="I882">
        <v>26.355801485803699</v>
      </c>
      <c r="J882">
        <v>-2.1709216919118002</v>
      </c>
      <c r="K882">
        <v>544.52516035415897</v>
      </c>
      <c r="L882">
        <v>468.74787254585402</v>
      </c>
      <c r="M882">
        <v>43.531952158063099</v>
      </c>
      <c r="N882">
        <v>1.45286914001974</v>
      </c>
      <c r="O882">
        <v>9.1919548341566593</v>
      </c>
      <c r="P882">
        <v>72.279635258358596</v>
      </c>
      <c r="Q882">
        <v>-1.4297966986707E-2</v>
      </c>
    </row>
    <row r="883" spans="1:17" x14ac:dyDescent="0.3">
      <c r="A883" t="s">
        <v>1915</v>
      </c>
      <c r="B883" t="s">
        <v>1916</v>
      </c>
      <c r="C883" t="str">
        <f>IFERROR(VLOOKUP(Table1[[#This Row],[Ticker]],[1]!Table2[[Symbol]:[Industry]],2,FALSE),"-")</f>
        <v>-</v>
      </c>
      <c r="D883" t="s">
        <v>54</v>
      </c>
      <c r="E883">
        <v>3577.3300289650001</v>
      </c>
      <c r="F883">
        <v>143.57</v>
      </c>
      <c r="G883">
        <v>36.0880919359833</v>
      </c>
      <c r="H883">
        <v>-3.4770484608440801</v>
      </c>
      <c r="I883">
        <v>0.45786906482269701</v>
      </c>
      <c r="J883">
        <v>0.62662972039869802</v>
      </c>
      <c r="K883">
        <v>132.18517737066199</v>
      </c>
      <c r="L883">
        <v>121.305726446143</v>
      </c>
      <c r="M883">
        <v>60.636229361397099</v>
      </c>
      <c r="N883">
        <v>0.64832971623670899</v>
      </c>
      <c r="O883">
        <v>8.30953541826287</v>
      </c>
      <c r="P883">
        <v>66.168981481481396</v>
      </c>
      <c r="Q883">
        <v>-6.3779260205813995E-2</v>
      </c>
    </row>
    <row r="884" spans="1:17" x14ac:dyDescent="0.3">
      <c r="A884" t="s">
        <v>1917</v>
      </c>
      <c r="B884" t="s">
        <v>1918</v>
      </c>
      <c r="C884" t="str">
        <f>IFERROR(VLOOKUP(Table1[[#This Row],[Ticker]],[1]!Table2[[Symbol]:[Industry]],2,FALSE),"-")</f>
        <v>-</v>
      </c>
      <c r="D884" t="s">
        <v>395</v>
      </c>
      <c r="E884">
        <v>3567.572634615</v>
      </c>
      <c r="F884">
        <v>495.15</v>
      </c>
      <c r="G884">
        <v>5.0368952083025098</v>
      </c>
      <c r="H884">
        <v>-9.3860580839988099</v>
      </c>
      <c r="I884">
        <v>18.949943330775501</v>
      </c>
      <c r="J884">
        <v>-3.3371088515199201</v>
      </c>
      <c r="K884">
        <v>495.62356089125899</v>
      </c>
      <c r="L884">
        <v>449.460167401793</v>
      </c>
      <c r="M884">
        <v>44.374092574749703</v>
      </c>
      <c r="N884">
        <v>0.57575166575632097</v>
      </c>
      <c r="O884">
        <v>12.0266585883065</v>
      </c>
      <c r="P884">
        <v>42.264042522625999</v>
      </c>
      <c r="Q884">
        <v>-8.7721443783274997E-2</v>
      </c>
    </row>
    <row r="885" spans="1:17" hidden="1" x14ac:dyDescent="0.3">
      <c r="A885" t="s">
        <v>1919</v>
      </c>
      <c r="B885" t="s">
        <v>1920</v>
      </c>
      <c r="C885" t="str">
        <f>IFERROR(VLOOKUP(Table1[[#This Row],[Ticker]],[1]!Table2[[Symbol]:[Industry]],2,FALSE),"-")</f>
        <v>-</v>
      </c>
      <c r="D885" t="s">
        <v>1450</v>
      </c>
      <c r="E885">
        <v>3525.0251785649998</v>
      </c>
      <c r="F885">
        <v>805.05</v>
      </c>
      <c r="G885">
        <v>1.0742045675823799</v>
      </c>
      <c r="H885">
        <v>1.63320973873722</v>
      </c>
      <c r="I885">
        <v>19.830107233715399</v>
      </c>
      <c r="J885">
        <v>-2.8306679549286899</v>
      </c>
      <c r="K885">
        <v>723.88992565763294</v>
      </c>
      <c r="L885">
        <v>646.38884578926798</v>
      </c>
      <c r="M885">
        <v>56.280750144526699</v>
      </c>
      <c r="N885">
        <v>1.10435175972185</v>
      </c>
      <c r="O885">
        <v>9.9248493882367601</v>
      </c>
      <c r="P885">
        <v>79.218610863757704</v>
      </c>
      <c r="Q885">
        <v>-4.0627809908201001E-2</v>
      </c>
    </row>
    <row r="886" spans="1:17" hidden="1" x14ac:dyDescent="0.3">
      <c r="A886" t="s">
        <v>1921</v>
      </c>
      <c r="B886" t="s">
        <v>1922</v>
      </c>
      <c r="C886" t="str">
        <f>IFERROR(VLOOKUP(Table1[[#This Row],[Ticker]],[1]!Table2[[Symbol]:[Industry]],2,FALSE),"-")</f>
        <v>-</v>
      </c>
      <c r="D886" t="s">
        <v>133</v>
      </c>
      <c r="E886">
        <v>3504.9041874</v>
      </c>
      <c r="F886">
        <v>802.9</v>
      </c>
      <c r="G886">
        <v>56.026681586428602</v>
      </c>
      <c r="H886">
        <v>-21.5041205449748</v>
      </c>
      <c r="I886">
        <v>-2.1177259136643101</v>
      </c>
      <c r="J886">
        <v>-8.1339897842443598</v>
      </c>
      <c r="K886">
        <v>887.98840521633701</v>
      </c>
      <c r="L886">
        <v>764.966019217194</v>
      </c>
      <c r="M886">
        <v>19.816902775668002</v>
      </c>
      <c r="N886">
        <v>0.67900789527479499</v>
      </c>
      <c r="O886">
        <v>34.886038111844499</v>
      </c>
      <c r="P886">
        <v>92.081339712918606</v>
      </c>
      <c r="Q886">
        <v>7.1991074101718996E-2</v>
      </c>
    </row>
    <row r="887" spans="1:17" hidden="1" x14ac:dyDescent="0.3">
      <c r="A887" t="s">
        <v>1923</v>
      </c>
      <c r="B887" t="s">
        <v>1924</v>
      </c>
      <c r="C887" t="str">
        <f>IFERROR(VLOOKUP(Table1[[#This Row],[Ticker]],[1]!Table2[[Symbol]:[Industry]],2,FALSE),"-")</f>
        <v>-</v>
      </c>
      <c r="D887" t="s">
        <v>54</v>
      </c>
      <c r="E887">
        <v>3502.3845114750002</v>
      </c>
      <c r="F887">
        <v>2117.65</v>
      </c>
      <c r="G887">
        <v>64.275001094292307</v>
      </c>
      <c r="H887">
        <v>39.067881908922899</v>
      </c>
      <c r="I887">
        <v>24.996490929252801</v>
      </c>
      <c r="J887">
        <v>14.1325549953894</v>
      </c>
      <c r="K887">
        <v>1771.1222592952399</v>
      </c>
      <c r="L887">
        <v>1521.47513160107</v>
      </c>
      <c r="M887">
        <v>66.437520211685793</v>
      </c>
      <c r="N887">
        <v>1.45169907476005</v>
      </c>
      <c r="O887">
        <v>8.4220716360115997</v>
      </c>
      <c r="P887">
        <v>91.451948286773302</v>
      </c>
      <c r="Q887">
        <v>0.16626557321336</v>
      </c>
    </row>
    <row r="888" spans="1:17" hidden="1" x14ac:dyDescent="0.3">
      <c r="A888" t="s">
        <v>1925</v>
      </c>
      <c r="B888" t="s">
        <v>1926</v>
      </c>
      <c r="C888" t="str">
        <f>IFERROR(VLOOKUP(Table1[[#This Row],[Ticker]],[1]!Table2[[Symbol]:[Industry]],2,FALSE),"-")</f>
        <v>-</v>
      </c>
      <c r="D888" t="s">
        <v>235</v>
      </c>
      <c r="E888">
        <v>3496.3167185309999</v>
      </c>
      <c r="F888">
        <v>2.73</v>
      </c>
      <c r="G888">
        <v>215.932808068642</v>
      </c>
      <c r="H888">
        <v>-11.279015966591899</v>
      </c>
      <c r="I888">
        <v>-3.4338993479382198</v>
      </c>
      <c r="J888">
        <v>-0.13222365787842899</v>
      </c>
      <c r="K888">
        <v>2.7079125502230301</v>
      </c>
      <c r="L888">
        <v>2.0108910446526602</v>
      </c>
      <c r="M888">
        <v>41.144767011293098</v>
      </c>
      <c r="N888">
        <v>1.6048405966394601</v>
      </c>
      <c r="O888">
        <v>58.608058608058599</v>
      </c>
      <c r="P888">
        <v>290</v>
      </c>
      <c r="Q888">
        <v>4.2589278298510003E-2</v>
      </c>
    </row>
    <row r="889" spans="1:17" hidden="1" x14ac:dyDescent="0.3">
      <c r="A889" t="s">
        <v>1927</v>
      </c>
      <c r="B889" t="s">
        <v>1928</v>
      </c>
      <c r="C889" t="str">
        <f>IFERROR(VLOOKUP(Table1[[#This Row],[Ticker]],[1]!Table2[[Symbol]:[Industry]],2,FALSE),"-")</f>
        <v>-</v>
      </c>
      <c r="D889" t="s">
        <v>260</v>
      </c>
      <c r="E889">
        <v>3478.6987054400001</v>
      </c>
      <c r="F889">
        <v>282.8</v>
      </c>
      <c r="G889">
        <v>913.81563922792895</v>
      </c>
      <c r="H889">
        <v>81.234475561522004</v>
      </c>
      <c r="I889">
        <v>121.47206091696199</v>
      </c>
      <c r="J889">
        <v>18.9360080725267</v>
      </c>
      <c r="K889">
        <v>191.984649116507</v>
      </c>
      <c r="L889">
        <v>126.9110352128</v>
      </c>
      <c r="M889">
        <v>92.446231121156202</v>
      </c>
      <c r="N889">
        <v>1.9846357181254199</v>
      </c>
      <c r="O889">
        <v>5.9405940594059397</v>
      </c>
      <c r="P889">
        <v>1006.63275288593</v>
      </c>
      <c r="Q889">
        <v>0.29496936834231802</v>
      </c>
    </row>
    <row r="890" spans="1:17" x14ac:dyDescent="0.3">
      <c r="A890" t="s">
        <v>1929</v>
      </c>
      <c r="B890" t="s">
        <v>1930</v>
      </c>
      <c r="C890" t="str">
        <f>IFERROR(VLOOKUP(Table1[[#This Row],[Ticker]],[1]!Table2[[Symbol]:[Industry]],2,FALSE),"-")</f>
        <v>-</v>
      </c>
      <c r="D890" t="s">
        <v>1495</v>
      </c>
      <c r="E890">
        <v>3475.9650000000001</v>
      </c>
      <c r="F890">
        <v>313.14999999999998</v>
      </c>
      <c r="G890">
        <v>-52.245204998677899</v>
      </c>
      <c r="H890">
        <v>-4.27007411191504</v>
      </c>
      <c r="I890">
        <v>-25.7804809593652</v>
      </c>
      <c r="J890">
        <v>0.43954524531925698</v>
      </c>
      <c r="K890">
        <v>321.960107036723</v>
      </c>
      <c r="L890">
        <v>343.98499497844398</v>
      </c>
      <c r="M890">
        <v>41.807556472320798</v>
      </c>
      <c r="N890">
        <v>0.80305789344463296</v>
      </c>
      <c r="O890">
        <v>49.034009260737598</v>
      </c>
      <c r="P890">
        <v>7.8340220385674897</v>
      </c>
      <c r="Q890">
        <v>-9.1372844964710005E-3</v>
      </c>
    </row>
    <row r="891" spans="1:17" hidden="1" x14ac:dyDescent="0.3">
      <c r="A891" t="s">
        <v>1931</v>
      </c>
      <c r="B891" t="s">
        <v>1932</v>
      </c>
      <c r="C891" t="str">
        <f>IFERROR(VLOOKUP(Table1[[#This Row],[Ticker]],[1]!Table2[[Symbol]:[Industry]],2,FALSE),"-")</f>
        <v>-</v>
      </c>
      <c r="D891" t="s">
        <v>54</v>
      </c>
      <c r="E891">
        <v>3462.966578435</v>
      </c>
      <c r="F891">
        <v>605.15</v>
      </c>
      <c r="G891">
        <v>-13.5421642254103</v>
      </c>
      <c r="H891">
        <v>18.7348643508446</v>
      </c>
      <c r="I891">
        <v>-1.6481130113953499</v>
      </c>
      <c r="J891">
        <v>-3.3620745169711701</v>
      </c>
      <c r="K891">
        <v>554.07922530954102</v>
      </c>
      <c r="M891">
        <v>51.467902371118697</v>
      </c>
      <c r="N891">
        <v>0.85746126042834003</v>
      </c>
      <c r="O891">
        <v>7.3783359497645096</v>
      </c>
      <c r="P891">
        <v>43.621692179897899</v>
      </c>
    </row>
    <row r="892" spans="1:17" hidden="1" x14ac:dyDescent="0.3">
      <c r="A892" t="s">
        <v>1933</v>
      </c>
      <c r="B892" t="s">
        <v>1934</v>
      </c>
      <c r="C892" t="str">
        <f>IFERROR(VLOOKUP(Table1[[#This Row],[Ticker]],[1]!Table2[[Symbol]:[Industry]],2,FALSE),"-")</f>
        <v>-</v>
      </c>
      <c r="D892" t="s">
        <v>800</v>
      </c>
      <c r="E892">
        <v>3461.5744068499998</v>
      </c>
      <c r="F892">
        <v>744.1</v>
      </c>
      <c r="G892">
        <v>-52.024899392574298</v>
      </c>
      <c r="H892">
        <v>-16.741928996001899</v>
      </c>
      <c r="I892">
        <v>-32.480939796045</v>
      </c>
      <c r="J892">
        <v>-6.6059467000318204</v>
      </c>
      <c r="K892">
        <v>827.10988878324497</v>
      </c>
      <c r="L892">
        <v>893.16682496824501</v>
      </c>
      <c r="M892">
        <v>16.7182888009193</v>
      </c>
      <c r="N892">
        <v>2.4850169117826302</v>
      </c>
      <c r="O892">
        <v>43.125923934954898</v>
      </c>
      <c r="P892">
        <v>3.519755147468</v>
      </c>
      <c r="Q892">
        <v>-0.122104236452533</v>
      </c>
    </row>
    <row r="893" spans="1:17" hidden="1" x14ac:dyDescent="0.3">
      <c r="A893" t="s">
        <v>1935</v>
      </c>
      <c r="B893" t="s">
        <v>1936</v>
      </c>
      <c r="C893" t="str">
        <f>IFERROR(VLOOKUP(Table1[[#This Row],[Ticker]],[1]!Table2[[Symbol]:[Industry]],2,FALSE),"-")</f>
        <v>-</v>
      </c>
      <c r="D893" t="s">
        <v>577</v>
      </c>
      <c r="E893">
        <v>3460.6965875000001</v>
      </c>
      <c r="F893">
        <v>251.5</v>
      </c>
      <c r="G893">
        <v>85.231154657172894</v>
      </c>
      <c r="H893">
        <v>13.805537710346201</v>
      </c>
      <c r="I893">
        <v>36.0507001199896</v>
      </c>
      <c r="J893">
        <v>-1.85874048204807</v>
      </c>
      <c r="K893">
        <v>217.164280458891</v>
      </c>
      <c r="L893">
        <v>180.61214571888101</v>
      </c>
      <c r="M893">
        <v>59.3335798525274</v>
      </c>
      <c r="N893">
        <v>0.96292355721491196</v>
      </c>
      <c r="O893">
        <v>7.3558648111331904</v>
      </c>
      <c r="P893">
        <v>111.52228763666901</v>
      </c>
      <c r="Q893">
        <v>0.22779620153069999</v>
      </c>
    </row>
    <row r="894" spans="1:17" hidden="1" x14ac:dyDescent="0.3">
      <c r="A894" t="s">
        <v>1937</v>
      </c>
      <c r="B894" t="s">
        <v>1938</v>
      </c>
      <c r="C894" t="str">
        <f>IFERROR(VLOOKUP(Table1[[#This Row],[Ticker]],[1]!Table2[[Symbol]:[Industry]],2,FALSE),"-")</f>
        <v>-</v>
      </c>
      <c r="D894" t="s">
        <v>302</v>
      </c>
      <c r="E894">
        <v>3453.5401633699998</v>
      </c>
      <c r="F894">
        <v>2851.7</v>
      </c>
      <c r="G894">
        <v>3.2767835376176002</v>
      </c>
      <c r="H894">
        <v>24.682704962698899</v>
      </c>
      <c r="I894">
        <v>37.3135188874177</v>
      </c>
      <c r="J894">
        <v>3.6436775483310102</v>
      </c>
      <c r="K894">
        <v>2485.6646125512598</v>
      </c>
      <c r="L894">
        <v>2167.6714109833201</v>
      </c>
      <c r="M894">
        <v>53.744046830838201</v>
      </c>
      <c r="N894">
        <v>1.14073352151841</v>
      </c>
      <c r="O894">
        <v>7.83041694427886</v>
      </c>
      <c r="P894">
        <v>89.023298975905504</v>
      </c>
      <c r="Q894">
        <v>9.4300822590492994E-2</v>
      </c>
    </row>
    <row r="895" spans="1:17" x14ac:dyDescent="0.3">
      <c r="A895" t="s">
        <v>1939</v>
      </c>
      <c r="B895" t="s">
        <v>1940</v>
      </c>
      <c r="C895" t="str">
        <f>IFERROR(VLOOKUP(Table1[[#This Row],[Ticker]],[1]!Table2[[Symbol]:[Industry]],2,FALSE),"-")</f>
        <v>-</v>
      </c>
      <c r="D895" t="s">
        <v>492</v>
      </c>
      <c r="E895">
        <v>3439.9245795000002</v>
      </c>
      <c r="F895">
        <v>473.25</v>
      </c>
      <c r="G895">
        <v>8.0114459049571103</v>
      </c>
      <c r="H895">
        <v>13.215906939755</v>
      </c>
      <c r="I895">
        <v>23.985615663609099</v>
      </c>
      <c r="J895">
        <v>9.4011396514740699</v>
      </c>
      <c r="K895">
        <v>387.41375301471902</v>
      </c>
      <c r="L895">
        <v>359.06339349579503</v>
      </c>
      <c r="M895">
        <v>80.2425466388746</v>
      </c>
      <c r="N895">
        <v>1.48714912903838</v>
      </c>
      <c r="O895">
        <v>1.9228737453777101</v>
      </c>
      <c r="P895">
        <v>60.396542958820497</v>
      </c>
      <c r="Q895">
        <v>7.4093028132759999E-3</v>
      </c>
    </row>
    <row r="896" spans="1:17" x14ac:dyDescent="0.3">
      <c r="A896" t="s">
        <v>1941</v>
      </c>
      <c r="B896" t="s">
        <v>1942</v>
      </c>
      <c r="C896" t="str">
        <f>IFERROR(VLOOKUP(Table1[[#This Row],[Ticker]],[1]!Table2[[Symbol]:[Industry]],2,FALSE),"-")</f>
        <v>-</v>
      </c>
      <c r="D896" t="s">
        <v>1435</v>
      </c>
      <c r="E896">
        <v>3433.093234637</v>
      </c>
      <c r="F896">
        <v>128.21</v>
      </c>
      <c r="G896">
        <v>-54.9880641200578</v>
      </c>
      <c r="H896">
        <v>-10.7892338754872</v>
      </c>
      <c r="I896">
        <v>-19.627007799153301</v>
      </c>
      <c r="J896">
        <v>-3.55308422343056</v>
      </c>
      <c r="K896">
        <v>131.58928854745801</v>
      </c>
      <c r="L896">
        <v>139.455175278648</v>
      </c>
      <c r="M896">
        <v>38.237016878100903</v>
      </c>
      <c r="N896">
        <v>0.35080154582249701</v>
      </c>
      <c r="O896">
        <v>48.818344902893699</v>
      </c>
      <c r="P896">
        <v>22.747726184777399</v>
      </c>
      <c r="Q896">
        <v>-4.4064914713801001E-2</v>
      </c>
    </row>
    <row r="897" spans="1:17" x14ac:dyDescent="0.3">
      <c r="A897" t="s">
        <v>1943</v>
      </c>
      <c r="B897" t="s">
        <v>1944</v>
      </c>
      <c r="C897" t="str">
        <f>IFERROR(VLOOKUP(Table1[[#This Row],[Ticker]],[1]!Table2[[Symbol]:[Industry]],2,FALSE),"-")</f>
        <v>-</v>
      </c>
      <c r="D897" t="s">
        <v>302</v>
      </c>
      <c r="E897">
        <v>3430.5139605999998</v>
      </c>
      <c r="F897">
        <v>335.05</v>
      </c>
      <c r="G897">
        <v>41.831723010024</v>
      </c>
      <c r="H897">
        <v>9.0798116804847897</v>
      </c>
      <c r="I897">
        <v>42.589635514234502</v>
      </c>
      <c r="J897">
        <v>0.64274299493913101</v>
      </c>
      <c r="K897">
        <v>308.29777797061098</v>
      </c>
      <c r="L897">
        <v>263.76179256053399</v>
      </c>
      <c r="M897">
        <v>59.863801719414198</v>
      </c>
      <c r="N897">
        <v>0.81491376288291195</v>
      </c>
      <c r="O897">
        <v>6.1035666318459896</v>
      </c>
      <c r="P897">
        <v>77.604028624436694</v>
      </c>
      <c r="Q897">
        <v>6.1812068305207003E-2</v>
      </c>
    </row>
    <row r="898" spans="1:17" x14ac:dyDescent="0.3">
      <c r="A898" t="s">
        <v>1945</v>
      </c>
      <c r="B898" t="s">
        <v>1946</v>
      </c>
      <c r="C898" t="str">
        <f>IFERROR(VLOOKUP(Table1[[#This Row],[Ticker]],[1]!Table2[[Symbol]:[Industry]],2,FALSE),"-")</f>
        <v>-</v>
      </c>
      <c r="D898" t="s">
        <v>206</v>
      </c>
      <c r="E898">
        <v>3429.0569031</v>
      </c>
      <c r="F898">
        <v>1302.8499999999999</v>
      </c>
      <c r="G898">
        <v>11.561961274325901</v>
      </c>
      <c r="H898">
        <v>-3.1094373200863101</v>
      </c>
      <c r="I898">
        <v>0.97353002073983297</v>
      </c>
      <c r="J898">
        <v>-0.74320992642308803</v>
      </c>
      <c r="K898">
        <v>1298.0417809030801</v>
      </c>
      <c r="L898">
        <v>1166.17457679174</v>
      </c>
      <c r="M898">
        <v>44.390673411594101</v>
      </c>
      <c r="N898">
        <v>0.56677254066645799</v>
      </c>
      <c r="O898">
        <v>8.0707679318417291</v>
      </c>
      <c r="P898">
        <v>58.497566909975603</v>
      </c>
      <c r="Q898">
        <v>0.10700197920184799</v>
      </c>
    </row>
    <row r="899" spans="1:17" hidden="1" x14ac:dyDescent="0.3">
      <c r="A899" t="s">
        <v>1947</v>
      </c>
      <c r="B899" t="s">
        <v>1948</v>
      </c>
      <c r="C899" t="str">
        <f>IFERROR(VLOOKUP(Table1[[#This Row],[Ticker]],[1]!Table2[[Symbol]:[Industry]],2,FALSE),"-")</f>
        <v>-</v>
      </c>
      <c r="D899" t="s">
        <v>244</v>
      </c>
      <c r="E899">
        <v>3427.1553764</v>
      </c>
      <c r="F899">
        <v>773.35</v>
      </c>
      <c r="G899">
        <v>565.79094032958903</v>
      </c>
      <c r="H899">
        <v>38.239971304573501</v>
      </c>
      <c r="I899">
        <v>57.221141284611697</v>
      </c>
      <c r="J899">
        <v>20.327222081145599</v>
      </c>
      <c r="K899">
        <v>603.53910802418602</v>
      </c>
      <c r="L899">
        <v>459.57784818208398</v>
      </c>
      <c r="M899">
        <v>91.370621873195901</v>
      </c>
      <c r="N899">
        <v>1.38446494468345</v>
      </c>
      <c r="O899">
        <v>0</v>
      </c>
      <c r="P899">
        <v>628.20150659133697</v>
      </c>
      <c r="Q899">
        <v>0.186630457050497</v>
      </c>
    </row>
    <row r="900" spans="1:17" x14ac:dyDescent="0.3">
      <c r="A900" t="s">
        <v>1949</v>
      </c>
      <c r="B900" t="s">
        <v>1950</v>
      </c>
      <c r="C900" t="str">
        <f>IFERROR(VLOOKUP(Table1[[#This Row],[Ticker]],[1]!Table2[[Symbol]:[Industry]],2,FALSE),"-")</f>
        <v>-</v>
      </c>
      <c r="D900" t="s">
        <v>380</v>
      </c>
      <c r="E900">
        <v>3409.1353119999999</v>
      </c>
      <c r="F900">
        <v>2328.75</v>
      </c>
      <c r="G900">
        <v>-2.4928248427502702</v>
      </c>
      <c r="H900">
        <v>19.7223420742821</v>
      </c>
      <c r="I900">
        <v>20.772952164435701</v>
      </c>
      <c r="J900">
        <v>21.787311630225702</v>
      </c>
      <c r="K900">
        <v>1931.74140055932</v>
      </c>
      <c r="L900">
        <v>1875.2895277447601</v>
      </c>
      <c r="M900">
        <v>82.8128399057709</v>
      </c>
      <c r="N900">
        <v>3.3958225908055701</v>
      </c>
      <c r="O900">
        <v>3.40311325818571</v>
      </c>
      <c r="P900">
        <v>52.106466361854899</v>
      </c>
      <c r="Q900">
        <v>-3.2187918386763999E-2</v>
      </c>
    </row>
    <row r="901" spans="1:17" x14ac:dyDescent="0.3">
      <c r="A901" t="s">
        <v>1951</v>
      </c>
      <c r="B901" t="s">
        <v>1952</v>
      </c>
      <c r="C901" t="str">
        <f>IFERROR(VLOOKUP(Table1[[#This Row],[Ticker]],[1]!Table2[[Symbol]:[Industry]],2,FALSE),"-")</f>
        <v>-</v>
      </c>
      <c r="D901" t="s">
        <v>21</v>
      </c>
      <c r="E901">
        <v>3406.415304225</v>
      </c>
      <c r="F901">
        <v>577.04999999999995</v>
      </c>
      <c r="G901">
        <v>-14.3887028886819</v>
      </c>
      <c r="H901">
        <v>-12.9290086859948</v>
      </c>
      <c r="I901">
        <v>-19.305418028190498</v>
      </c>
      <c r="J901">
        <v>-0.959108096273672</v>
      </c>
      <c r="K901">
        <v>607.23351649075403</v>
      </c>
      <c r="L901">
        <v>595.42584895890502</v>
      </c>
      <c r="M901">
        <v>42.200461828406603</v>
      </c>
      <c r="N901">
        <v>0.751852088029481</v>
      </c>
      <c r="O901">
        <v>37.1631574386968</v>
      </c>
      <c r="P901">
        <v>28.233333333333299</v>
      </c>
      <c r="Q901">
        <v>6.7851448194243005E-2</v>
      </c>
    </row>
    <row r="902" spans="1:17" hidden="1" x14ac:dyDescent="0.3">
      <c r="A902" t="s">
        <v>1953</v>
      </c>
      <c r="B902" t="s">
        <v>1954</v>
      </c>
      <c r="C902" t="str">
        <f>IFERROR(VLOOKUP(Table1[[#This Row],[Ticker]],[1]!Table2[[Symbol]:[Industry]],2,FALSE),"-")</f>
        <v>-</v>
      </c>
      <c r="D902" t="s">
        <v>302</v>
      </c>
      <c r="E902">
        <v>3398.6090546250002</v>
      </c>
      <c r="F902">
        <v>281.55</v>
      </c>
      <c r="G902">
        <v>75.045745728761602</v>
      </c>
      <c r="H902">
        <v>14.5175072593983</v>
      </c>
      <c r="I902">
        <v>129.164451734164</v>
      </c>
      <c r="J902">
        <v>6.5711973362609504</v>
      </c>
      <c r="K902">
        <v>218.45011758530799</v>
      </c>
      <c r="L902">
        <v>161.12991526210499</v>
      </c>
      <c r="M902">
        <v>66.197316733161301</v>
      </c>
      <c r="N902">
        <v>0.96917435059416701</v>
      </c>
      <c r="O902">
        <v>5.1323033209021496</v>
      </c>
      <c r="P902">
        <v>174.89748096074899</v>
      </c>
      <c r="Q902">
        <v>0.203594313284232</v>
      </c>
    </row>
    <row r="903" spans="1:17" x14ac:dyDescent="0.3">
      <c r="A903" t="s">
        <v>1955</v>
      </c>
      <c r="B903" t="s">
        <v>1956</v>
      </c>
      <c r="C903" t="str">
        <f>IFERROR(VLOOKUP(Table1[[#This Row],[Ticker]],[1]!Table2[[Symbol]:[Industry]],2,FALSE),"-")</f>
        <v>-</v>
      </c>
      <c r="D903" t="s">
        <v>512</v>
      </c>
      <c r="E903">
        <v>3395.1185157999998</v>
      </c>
      <c r="F903">
        <v>4039.15</v>
      </c>
      <c r="G903">
        <v>8.5758037261486901</v>
      </c>
      <c r="H903">
        <v>-2.6584769503545602</v>
      </c>
      <c r="I903">
        <v>14.8524497982916</v>
      </c>
      <c r="J903">
        <v>-2.4868079815894402</v>
      </c>
      <c r="K903">
        <v>3979.9083154519599</v>
      </c>
      <c r="L903">
        <v>3587.6088708116299</v>
      </c>
      <c r="M903">
        <v>30.352126368772701</v>
      </c>
      <c r="N903">
        <v>0.391888821665348</v>
      </c>
      <c r="O903">
        <v>8.7357488580518101</v>
      </c>
      <c r="P903">
        <v>35.769747899159597</v>
      </c>
      <c r="Q903">
        <v>2.4842913386747999E-2</v>
      </c>
    </row>
    <row r="904" spans="1:17" x14ac:dyDescent="0.3">
      <c r="A904" t="s">
        <v>1957</v>
      </c>
      <c r="B904" t="s">
        <v>1958</v>
      </c>
      <c r="C904" t="str">
        <f>IFERROR(VLOOKUP(Table1[[#This Row],[Ticker]],[1]!Table2[[Symbol]:[Industry]],2,FALSE),"-")</f>
        <v>-</v>
      </c>
      <c r="D904" t="s">
        <v>206</v>
      </c>
      <c r="E904">
        <v>3390.4580666249999</v>
      </c>
      <c r="F904">
        <v>216.05</v>
      </c>
      <c r="G904">
        <v>-32.312456675223501</v>
      </c>
      <c r="H904">
        <v>-3.6569312292722</v>
      </c>
      <c r="I904">
        <v>-26.213899347938199</v>
      </c>
      <c r="J904">
        <v>-1.8412031143965899</v>
      </c>
      <c r="K904">
        <v>225.53381480785899</v>
      </c>
      <c r="L904">
        <v>232.041316440282</v>
      </c>
      <c r="M904">
        <v>34.811301875741798</v>
      </c>
      <c r="N904">
        <v>0.54750462531857802</v>
      </c>
      <c r="O904">
        <v>38.393890303170501</v>
      </c>
      <c r="P904">
        <v>13.3823143531881</v>
      </c>
      <c r="Q904">
        <v>7.3933342604070003E-3</v>
      </c>
    </row>
    <row r="905" spans="1:17" hidden="1" x14ac:dyDescent="0.3">
      <c r="A905" t="s">
        <v>1959</v>
      </c>
      <c r="B905" t="s">
        <v>1960</v>
      </c>
      <c r="C905" t="str">
        <f>IFERROR(VLOOKUP(Table1[[#This Row],[Ticker]],[1]!Table2[[Symbol]:[Industry]],2,FALSE),"-")</f>
        <v>-</v>
      </c>
      <c r="D905" t="s">
        <v>136</v>
      </c>
      <c r="E905">
        <v>3382.7252737200001</v>
      </c>
      <c r="F905">
        <v>110.37</v>
      </c>
      <c r="G905">
        <v>74.809734632558701</v>
      </c>
      <c r="H905">
        <v>6.5814450328548597</v>
      </c>
      <c r="I905">
        <v>-16.659986304459899</v>
      </c>
      <c r="J905">
        <v>-1.5918913219772499</v>
      </c>
      <c r="K905">
        <v>111.47606807404</v>
      </c>
      <c r="L905">
        <v>103.18197596467699</v>
      </c>
      <c r="M905">
        <v>40.880174836584203</v>
      </c>
      <c r="N905">
        <v>1.6214364849762799</v>
      </c>
      <c r="O905">
        <v>46.507203044305498</v>
      </c>
      <c r="P905">
        <v>109.828897338403</v>
      </c>
      <c r="Q905">
        <v>0.200695988567169</v>
      </c>
    </row>
    <row r="906" spans="1:17" x14ac:dyDescent="0.3">
      <c r="A906" t="s">
        <v>1961</v>
      </c>
      <c r="B906" t="s">
        <v>1962</v>
      </c>
      <c r="C906" t="str">
        <f>IFERROR(VLOOKUP(Table1[[#This Row],[Ticker]],[1]!Table2[[Symbol]:[Industry]],2,FALSE),"-")</f>
        <v>-</v>
      </c>
      <c r="D906" t="s">
        <v>133</v>
      </c>
      <c r="E906">
        <v>3349.6842299999998</v>
      </c>
      <c r="F906">
        <v>581.5</v>
      </c>
      <c r="G906">
        <v>-15.7655717354271</v>
      </c>
      <c r="H906">
        <v>-14.3989632979322</v>
      </c>
      <c r="I906">
        <v>-4.4880931362960501</v>
      </c>
      <c r="J906">
        <v>-12.588412180012901</v>
      </c>
      <c r="K906">
        <v>596.48867024061803</v>
      </c>
      <c r="L906">
        <v>563.74851274141997</v>
      </c>
      <c r="M906">
        <v>42.7012773907501</v>
      </c>
      <c r="N906">
        <v>1.0219503738178499</v>
      </c>
      <c r="O906">
        <v>18.993981083404901</v>
      </c>
      <c r="P906">
        <v>26.4130434782608</v>
      </c>
      <c r="Q906">
        <v>0.16463392889473299</v>
      </c>
    </row>
    <row r="907" spans="1:17" hidden="1" x14ac:dyDescent="0.3">
      <c r="A907" t="s">
        <v>1963</v>
      </c>
      <c r="B907" t="s">
        <v>1964</v>
      </c>
      <c r="C907" t="str">
        <f>IFERROR(VLOOKUP(Table1[[#This Row],[Ticker]],[1]!Table2[[Symbol]:[Industry]],2,FALSE),"-")</f>
        <v>-</v>
      </c>
      <c r="D907" t="s">
        <v>130</v>
      </c>
      <c r="E907">
        <v>3327.6675509050001</v>
      </c>
      <c r="F907">
        <v>962.05</v>
      </c>
      <c r="G907">
        <v>606.00169822447594</v>
      </c>
      <c r="H907">
        <v>20.749885145134702</v>
      </c>
      <c r="I907">
        <v>146.92363471384499</v>
      </c>
      <c r="J907">
        <v>-6.4595506277399801</v>
      </c>
      <c r="K907">
        <v>763.57888486625495</v>
      </c>
      <c r="L907">
        <v>501.76276538060603</v>
      </c>
      <c r="M907">
        <v>65.083946368641307</v>
      </c>
      <c r="N907">
        <v>1.7931393324837199</v>
      </c>
      <c r="O907">
        <v>7.2709318642482303</v>
      </c>
      <c r="P907">
        <v>631.31889015583397</v>
      </c>
      <c r="Q907">
        <v>0.17913400621603201</v>
      </c>
    </row>
    <row r="908" spans="1:17" hidden="1" x14ac:dyDescent="0.3">
      <c r="A908" t="s">
        <v>1965</v>
      </c>
      <c r="B908" t="s">
        <v>1966</v>
      </c>
      <c r="C908" t="str">
        <f>IFERROR(VLOOKUP(Table1[[#This Row],[Ticker]],[1]!Table2[[Symbol]:[Industry]],2,FALSE),"-")</f>
        <v>-</v>
      </c>
      <c r="D908" t="s">
        <v>133</v>
      </c>
      <c r="E908">
        <v>3325.012504713</v>
      </c>
      <c r="F908">
        <v>185.67</v>
      </c>
      <c r="G908">
        <v>77.711785652021007</v>
      </c>
      <c r="H908">
        <v>-12.3992371995404</v>
      </c>
      <c r="I908">
        <v>-10.4489791498094</v>
      </c>
      <c r="J908">
        <v>-4.3417951311346101</v>
      </c>
      <c r="K908">
        <v>183.43397621987799</v>
      </c>
      <c r="L908">
        <v>165.79599746328199</v>
      </c>
      <c r="M908">
        <v>52.838568148645201</v>
      </c>
      <c r="N908">
        <v>0.90063817644812105</v>
      </c>
      <c r="O908">
        <v>20.428717617277901</v>
      </c>
      <c r="P908">
        <v>109.796610169491</v>
      </c>
      <c r="Q908">
        <v>9.4448358039558006E-2</v>
      </c>
    </row>
    <row r="909" spans="1:17" hidden="1" x14ac:dyDescent="0.3">
      <c r="A909" t="s">
        <v>1967</v>
      </c>
      <c r="B909" t="s">
        <v>1968</v>
      </c>
      <c r="C909" t="str">
        <f>IFERROR(VLOOKUP(Table1[[#This Row],[Ticker]],[1]!Table2[[Symbol]:[Industry]],2,FALSE),"-")</f>
        <v>-</v>
      </c>
      <c r="D909" t="s">
        <v>1969</v>
      </c>
      <c r="E909">
        <v>3316.6584639150001</v>
      </c>
      <c r="F909">
        <v>712.05</v>
      </c>
      <c r="G909">
        <v>87.552763225592699</v>
      </c>
      <c r="H909">
        <v>10.840607974304399</v>
      </c>
      <c r="I909">
        <v>102.19488327387501</v>
      </c>
      <c r="J909">
        <v>1.24187706154601</v>
      </c>
      <c r="K909">
        <v>569.93465810822499</v>
      </c>
      <c r="M909">
        <v>71.857903006452702</v>
      </c>
      <c r="N909">
        <v>0.81973482304805001</v>
      </c>
      <c r="O909">
        <v>2.7877255810687398</v>
      </c>
      <c r="P909">
        <v>178.36200156372101</v>
      </c>
    </row>
    <row r="910" spans="1:17" hidden="1" x14ac:dyDescent="0.3">
      <c r="A910" t="s">
        <v>1970</v>
      </c>
      <c r="B910" t="s">
        <v>1971</v>
      </c>
      <c r="C910" t="str">
        <f>IFERROR(VLOOKUP(Table1[[#This Row],[Ticker]],[1]!Table2[[Symbol]:[Industry]],2,FALSE),"-")</f>
        <v>-</v>
      </c>
      <c r="D910" t="s">
        <v>57</v>
      </c>
      <c r="E910">
        <v>3310.8092473500001</v>
      </c>
      <c r="F910">
        <v>243.3</v>
      </c>
      <c r="G910">
        <v>22.450800780455001</v>
      </c>
      <c r="H910">
        <v>-0.966790261262781</v>
      </c>
      <c r="I910">
        <v>22.570324047449301</v>
      </c>
      <c r="J910">
        <v>2.0631988454287402</v>
      </c>
      <c r="K910">
        <v>242.515273241796</v>
      </c>
      <c r="L910">
        <v>216.94890358037401</v>
      </c>
      <c r="M910">
        <v>50.420058856971401</v>
      </c>
      <c r="N910">
        <v>1.5409808920738901</v>
      </c>
      <c r="O910">
        <v>15.0842581175503</v>
      </c>
      <c r="P910">
        <v>54.476190476190403</v>
      </c>
      <c r="Q910">
        <v>-2.1395438561395998E-2</v>
      </c>
    </row>
    <row r="911" spans="1:17" hidden="1" x14ac:dyDescent="0.3">
      <c r="A911" t="s">
        <v>1972</v>
      </c>
      <c r="B911" t="s">
        <v>1973</v>
      </c>
      <c r="C911" t="str">
        <f>IFERROR(VLOOKUP(Table1[[#This Row],[Ticker]],[1]!Table2[[Symbol]:[Industry]],2,FALSE),"-")</f>
        <v>-</v>
      </c>
      <c r="D911" t="s">
        <v>141</v>
      </c>
      <c r="E911">
        <v>3285.99184212</v>
      </c>
      <c r="F911">
        <v>722.8</v>
      </c>
      <c r="G911">
        <v>77.887756058521205</v>
      </c>
      <c r="H911">
        <v>2.2138209083894802</v>
      </c>
      <c r="I911">
        <v>12.3855592700674</v>
      </c>
      <c r="J911">
        <v>-4.7406151353696098</v>
      </c>
      <c r="K911">
        <v>711.31344688250101</v>
      </c>
      <c r="L911">
        <v>598.14206707278197</v>
      </c>
      <c r="M911">
        <v>45.134958995960503</v>
      </c>
      <c r="N911">
        <v>1.01146790169789</v>
      </c>
      <c r="O911">
        <v>14.2778085224128</v>
      </c>
      <c r="P911">
        <v>133.91585760517799</v>
      </c>
      <c r="Q911">
        <v>0.18672318859630899</v>
      </c>
    </row>
    <row r="912" spans="1:17" hidden="1" x14ac:dyDescent="0.3">
      <c r="A912" t="s">
        <v>1974</v>
      </c>
      <c r="B912" t="s">
        <v>1975</v>
      </c>
      <c r="C912" t="str">
        <f>IFERROR(VLOOKUP(Table1[[#This Row],[Ticker]],[1]!Table2[[Symbol]:[Industry]],2,FALSE),"-")</f>
        <v>-</v>
      </c>
      <c r="D912" t="s">
        <v>63</v>
      </c>
      <c r="E912">
        <v>3275.9494808919999</v>
      </c>
      <c r="F912">
        <v>214.84</v>
      </c>
      <c r="G912">
        <v>53.418249000422399</v>
      </c>
      <c r="H912">
        <v>-15.260933700035</v>
      </c>
      <c r="I912">
        <v>2.7474110709661801</v>
      </c>
      <c r="J912">
        <v>-7.1894785104515204</v>
      </c>
      <c r="K912">
        <v>228.304827104098</v>
      </c>
      <c r="L912">
        <v>192.859277576663</v>
      </c>
      <c r="M912">
        <v>33.131460428661299</v>
      </c>
      <c r="N912">
        <v>0.46423076326481699</v>
      </c>
      <c r="O912">
        <v>25.628374604356701</v>
      </c>
      <c r="P912">
        <v>92.422749664128901</v>
      </c>
      <c r="Q912">
        <v>0.10156442034093401</v>
      </c>
    </row>
    <row r="913" spans="1:17" hidden="1" x14ac:dyDescent="0.3">
      <c r="A913" t="s">
        <v>1976</v>
      </c>
      <c r="B913" t="s">
        <v>1977</v>
      </c>
      <c r="C913" t="str">
        <f>IFERROR(VLOOKUP(Table1[[#This Row],[Ticker]],[1]!Table2[[Symbol]:[Industry]],2,FALSE),"-")</f>
        <v>-</v>
      </c>
      <c r="D913" t="s">
        <v>1450</v>
      </c>
      <c r="E913">
        <v>3273.1206195599998</v>
      </c>
      <c r="F913">
        <v>433.4</v>
      </c>
      <c r="G913">
        <v>50.933316405364302</v>
      </c>
      <c r="H913">
        <v>12.465467803253301</v>
      </c>
      <c r="I913">
        <v>18.619886236555999</v>
      </c>
      <c r="J913">
        <v>9.0698459118125498</v>
      </c>
      <c r="K913">
        <v>375.90385320462502</v>
      </c>
      <c r="L913">
        <v>329.09306678531698</v>
      </c>
      <c r="M913">
        <v>71.2760432411837</v>
      </c>
      <c r="N913">
        <v>2.48884642028088</v>
      </c>
      <c r="O913">
        <v>4.2570373788648004</v>
      </c>
      <c r="P913">
        <v>77.550184350675906</v>
      </c>
      <c r="Q913">
        <v>3.6750207135271003E-2</v>
      </c>
    </row>
    <row r="914" spans="1:17" hidden="1" x14ac:dyDescent="0.3">
      <c r="A914" t="s">
        <v>1978</v>
      </c>
      <c r="B914" t="s">
        <v>1979</v>
      </c>
      <c r="C914" t="str">
        <f>IFERROR(VLOOKUP(Table1[[#This Row],[Ticker]],[1]!Table2[[Symbol]:[Industry]],2,FALSE),"-")</f>
        <v>-</v>
      </c>
      <c r="D914" t="s">
        <v>54</v>
      </c>
      <c r="E914">
        <v>3237.310453692</v>
      </c>
      <c r="F914">
        <v>59.08</v>
      </c>
      <c r="G914">
        <v>39.941549327383299</v>
      </c>
      <c r="H914">
        <v>2.6862014916763202</v>
      </c>
      <c r="I914">
        <v>8.0606869646255994</v>
      </c>
      <c r="J914">
        <v>-5.3958743518208196</v>
      </c>
      <c r="K914">
        <v>55.725201829173898</v>
      </c>
      <c r="L914">
        <v>48.558065988841498</v>
      </c>
      <c r="M914">
        <v>52.012404924985397</v>
      </c>
      <c r="N914">
        <v>1.67834589059666</v>
      </c>
      <c r="O914">
        <v>6.6350710900473899</v>
      </c>
      <c r="P914">
        <v>88.753993610223603</v>
      </c>
      <c r="Q914">
        <v>4.251071325593E-3</v>
      </c>
    </row>
    <row r="915" spans="1:17" hidden="1" x14ac:dyDescent="0.3">
      <c r="A915" t="s">
        <v>1980</v>
      </c>
      <c r="B915" t="s">
        <v>1981</v>
      </c>
      <c r="C915" t="str">
        <f>IFERROR(VLOOKUP(Table1[[#This Row],[Ticker]],[1]!Table2[[Symbol]:[Industry]],2,FALSE),"-")</f>
        <v>-</v>
      </c>
      <c r="D915" t="s">
        <v>1982</v>
      </c>
      <c r="E915">
        <v>3221.44485936</v>
      </c>
      <c r="F915">
        <v>279.3</v>
      </c>
      <c r="G915">
        <v>21.6828080686421</v>
      </c>
      <c r="H915">
        <v>-6.1282384345145502</v>
      </c>
      <c r="I915">
        <v>12.109289575688299</v>
      </c>
      <c r="J915">
        <v>0.83314842657810495</v>
      </c>
      <c r="K915">
        <v>281.36099178958102</v>
      </c>
      <c r="M915">
        <v>45.206648785382797</v>
      </c>
      <c r="N915">
        <v>0.67048055050935096</v>
      </c>
      <c r="O915">
        <v>18.152524167561701</v>
      </c>
      <c r="P915">
        <v>158.013856812933</v>
      </c>
    </row>
    <row r="916" spans="1:17" x14ac:dyDescent="0.3">
      <c r="A916" t="s">
        <v>1983</v>
      </c>
      <c r="B916" t="s">
        <v>1984</v>
      </c>
      <c r="C916" t="str">
        <f>IFERROR(VLOOKUP(Table1[[#This Row],[Ticker]],[1]!Table2[[Symbol]:[Industry]],2,FALSE),"-")</f>
        <v>-</v>
      </c>
      <c r="D916" t="s">
        <v>46</v>
      </c>
      <c r="E916">
        <v>3214.9622417</v>
      </c>
      <c r="F916">
        <v>1896.95</v>
      </c>
      <c r="G916">
        <v>-7.3843352325701703</v>
      </c>
      <c r="H916">
        <v>-4.95536936440402</v>
      </c>
      <c r="I916">
        <v>6.7387014953063904</v>
      </c>
      <c r="J916">
        <v>-1.31662350642065</v>
      </c>
      <c r="K916">
        <v>1847.64775908004</v>
      </c>
      <c r="L916">
        <v>1699.8935029905699</v>
      </c>
      <c r="M916">
        <v>46.138263236888001</v>
      </c>
      <c r="N916">
        <v>0.33698291285271698</v>
      </c>
      <c r="O916">
        <v>10.1768628587996</v>
      </c>
      <c r="P916">
        <v>34.154879773691597</v>
      </c>
      <c r="Q916">
        <v>4.9043724994614998E-2</v>
      </c>
    </row>
    <row r="917" spans="1:17" hidden="1" x14ac:dyDescent="0.3">
      <c r="A917" t="s">
        <v>1985</v>
      </c>
      <c r="B917" t="s">
        <v>1986</v>
      </c>
      <c r="C917" t="str">
        <f>IFERROR(VLOOKUP(Table1[[#This Row],[Ticker]],[1]!Table2[[Symbol]:[Industry]],2,FALSE),"-")</f>
        <v>-</v>
      </c>
      <c r="D917" t="s">
        <v>21</v>
      </c>
      <c r="E917">
        <v>3208.98195072</v>
      </c>
      <c r="F917">
        <v>596.70000000000005</v>
      </c>
      <c r="G917">
        <v>192.245341331015</v>
      </c>
      <c r="H917">
        <v>14.2900724838352</v>
      </c>
      <c r="I917">
        <v>14.4316883863036</v>
      </c>
      <c r="J917">
        <v>0.68720693634705998</v>
      </c>
      <c r="K917">
        <v>540.56776356161402</v>
      </c>
      <c r="L917">
        <v>452.31459359633499</v>
      </c>
      <c r="M917">
        <v>58.5133708460951</v>
      </c>
      <c r="N917">
        <v>1.00176759999274</v>
      </c>
      <c r="O917">
        <v>10.9435227082285</v>
      </c>
      <c r="P917">
        <v>231.31593559133799</v>
      </c>
      <c r="Q917">
        <v>9.8433549770579998E-2</v>
      </c>
    </row>
    <row r="918" spans="1:17" hidden="1" x14ac:dyDescent="0.3">
      <c r="A918" t="s">
        <v>1987</v>
      </c>
      <c r="B918" t="s">
        <v>1988</v>
      </c>
      <c r="C918" t="str">
        <f>IFERROR(VLOOKUP(Table1[[#This Row],[Ticker]],[1]!Table2[[Symbol]:[Industry]],2,FALSE),"-")</f>
        <v>-</v>
      </c>
      <c r="D918" t="s">
        <v>95</v>
      </c>
      <c r="E918">
        <v>3204.7691209</v>
      </c>
      <c r="F918">
        <v>2347</v>
      </c>
      <c r="G918">
        <v>735.49337106149005</v>
      </c>
      <c r="H918">
        <v>0.64439542106383996</v>
      </c>
      <c r="I918">
        <v>102.420849357793</v>
      </c>
      <c r="J918">
        <v>13.1236780146454</v>
      </c>
      <c r="K918">
        <v>1840.6355524999101</v>
      </c>
      <c r="L918">
        <v>1271.7009100499099</v>
      </c>
      <c r="M918">
        <v>71.300328763403598</v>
      </c>
      <c r="N918">
        <v>1.6589971008826301</v>
      </c>
      <c r="O918">
        <v>4.0690242863229598</v>
      </c>
      <c r="P918">
        <v>760.81056299284796</v>
      </c>
    </row>
    <row r="919" spans="1:17" x14ac:dyDescent="0.3">
      <c r="A919" t="s">
        <v>1989</v>
      </c>
      <c r="B919" t="s">
        <v>1990</v>
      </c>
      <c r="C919" t="str">
        <f>IFERROR(VLOOKUP(Table1[[#This Row],[Ticker]],[1]!Table2[[Symbol]:[Industry]],2,FALSE),"-")</f>
        <v>-</v>
      </c>
      <c r="D919" t="s">
        <v>985</v>
      </c>
      <c r="E919">
        <v>3193.8648963800001</v>
      </c>
      <c r="F919">
        <v>394.6</v>
      </c>
      <c r="G919">
        <v>-10.7411175991859</v>
      </c>
      <c r="H919">
        <v>-8.2333243588180398</v>
      </c>
      <c r="I919">
        <v>-13.624992059015799</v>
      </c>
      <c r="J919">
        <v>0.765079442049998</v>
      </c>
      <c r="K919">
        <v>399.50788010793201</v>
      </c>
      <c r="L919">
        <v>396.16476036430799</v>
      </c>
      <c r="M919">
        <v>49.151094934821501</v>
      </c>
      <c r="N919">
        <v>0.65090177596612797</v>
      </c>
      <c r="O919">
        <v>24.176381145463701</v>
      </c>
      <c r="P919">
        <v>16.7282946309717</v>
      </c>
      <c r="Q919">
        <v>-3.2547459287171003E-2</v>
      </c>
    </row>
    <row r="920" spans="1:17" hidden="1" x14ac:dyDescent="0.3">
      <c r="A920" t="s">
        <v>1991</v>
      </c>
      <c r="B920" t="s">
        <v>1992</v>
      </c>
      <c r="C920" t="str">
        <f>IFERROR(VLOOKUP(Table1[[#This Row],[Ticker]],[1]!Table2[[Symbol]:[Industry]],2,FALSE),"-")</f>
        <v>-</v>
      </c>
      <c r="D920" t="s">
        <v>643</v>
      </c>
      <c r="E920">
        <v>3184.68241399</v>
      </c>
      <c r="F920">
        <v>2729.3</v>
      </c>
      <c r="G920">
        <v>10.458745187762601</v>
      </c>
      <c r="H920">
        <v>8.0859656442490309</v>
      </c>
      <c r="I920">
        <v>-9.0118939566932994</v>
      </c>
      <c r="J920">
        <v>-6.9040747107518596</v>
      </c>
      <c r="K920">
        <v>2635.3027086925799</v>
      </c>
      <c r="L920">
        <v>2406.7382409900501</v>
      </c>
      <c r="M920">
        <v>36.695627731107798</v>
      </c>
      <c r="N920">
        <v>1.63236513860165</v>
      </c>
      <c r="O920">
        <v>18.345363279961798</v>
      </c>
      <c r="P920">
        <v>40.176163940319903</v>
      </c>
      <c r="Q920">
        <v>9.7546130183351995E-2</v>
      </c>
    </row>
    <row r="921" spans="1:17" hidden="1" x14ac:dyDescent="0.3">
      <c r="A921" t="s">
        <v>1993</v>
      </c>
      <c r="B921" t="s">
        <v>1994</v>
      </c>
      <c r="C921" t="str">
        <f>IFERROR(VLOOKUP(Table1[[#This Row],[Ticker]],[1]!Table2[[Symbol]:[Industry]],2,FALSE),"-")</f>
        <v>-</v>
      </c>
      <c r="D921" t="s">
        <v>539</v>
      </c>
      <c r="E921">
        <v>3182.0212644549902</v>
      </c>
      <c r="F921">
        <v>5077.8999999999996</v>
      </c>
      <c r="G921">
        <v>29.792391879256801</v>
      </c>
      <c r="H921">
        <v>17.886718722425101</v>
      </c>
      <c r="I921">
        <v>27.9016296079878</v>
      </c>
      <c r="J921">
        <v>0.99407257164362295</v>
      </c>
      <c r="K921">
        <v>4346.1143547793799</v>
      </c>
      <c r="L921">
        <v>3719.4218419499998</v>
      </c>
      <c r="M921">
        <v>60.149308762161702</v>
      </c>
      <c r="N921">
        <v>2.6537920399178399</v>
      </c>
      <c r="O921">
        <v>6.8551960456094196</v>
      </c>
      <c r="P921">
        <v>78.043863186129201</v>
      </c>
      <c r="Q921">
        <v>0.13613388067721999</v>
      </c>
    </row>
    <row r="922" spans="1:17" hidden="1" x14ac:dyDescent="0.3">
      <c r="A922" t="s">
        <v>1995</v>
      </c>
      <c r="B922" t="s">
        <v>1996</v>
      </c>
      <c r="C922" t="str">
        <f>IFERROR(VLOOKUP(Table1[[#This Row],[Ticker]],[1]!Table2[[Symbol]:[Industry]],2,FALSE),"-")</f>
        <v>-</v>
      </c>
      <c r="D922" t="s">
        <v>1450</v>
      </c>
      <c r="E922">
        <v>3181.04884128</v>
      </c>
      <c r="F922">
        <v>216.2</v>
      </c>
      <c r="K922">
        <v>198.53034696656701</v>
      </c>
      <c r="L922">
        <v>172.215069946667</v>
      </c>
      <c r="M922">
        <v>81.1750791682543</v>
      </c>
      <c r="N922">
        <v>1</v>
      </c>
      <c r="Q922">
        <v>0.14788253940821999</v>
      </c>
    </row>
    <row r="923" spans="1:17" hidden="1" x14ac:dyDescent="0.3">
      <c r="A923" t="s">
        <v>1997</v>
      </c>
      <c r="B923" t="s">
        <v>1998</v>
      </c>
      <c r="C923" t="str">
        <f>IFERROR(VLOOKUP(Table1[[#This Row],[Ticker]],[1]!Table2[[Symbol]:[Industry]],2,FALSE),"-")</f>
        <v>-</v>
      </c>
      <c r="D923" t="s">
        <v>302</v>
      </c>
      <c r="E923">
        <v>3161.4270719750002</v>
      </c>
      <c r="F923">
        <v>588.04999999999995</v>
      </c>
      <c r="G923">
        <v>162.91435399551199</v>
      </c>
      <c r="H923">
        <v>-18.893580274331001</v>
      </c>
      <c r="I923">
        <v>96.264857312807706</v>
      </c>
      <c r="J923">
        <v>-12.554847504697699</v>
      </c>
      <c r="K923">
        <v>639.68885469755503</v>
      </c>
      <c r="L923">
        <v>457.72071651889399</v>
      </c>
      <c r="M923">
        <v>29.352360954697499</v>
      </c>
      <c r="N923">
        <v>0.28281568937151302</v>
      </c>
      <c r="O923">
        <v>54.544681574696</v>
      </c>
      <c r="P923">
        <v>203.11855670103</v>
      </c>
      <c r="Q923">
        <v>0.190697233282033</v>
      </c>
    </row>
    <row r="924" spans="1:17" hidden="1" x14ac:dyDescent="0.3">
      <c r="A924" t="s">
        <v>1999</v>
      </c>
      <c r="B924" t="s">
        <v>2000</v>
      </c>
      <c r="C924" t="str">
        <f>IFERROR(VLOOKUP(Table1[[#This Row],[Ticker]],[1]!Table2[[Symbol]:[Industry]],2,FALSE),"-")</f>
        <v>-</v>
      </c>
      <c r="D924" t="s">
        <v>75</v>
      </c>
      <c r="E924">
        <v>3153.3374627099902</v>
      </c>
      <c r="F924">
        <v>553.04999999999995</v>
      </c>
      <c r="G924">
        <v>-8.8243009360972096</v>
      </c>
      <c r="H924">
        <v>-2.8573562989986301</v>
      </c>
      <c r="I924">
        <v>3.8589916473224299</v>
      </c>
      <c r="J924">
        <v>-1.1491159949779799</v>
      </c>
      <c r="M924">
        <v>43.142144130988399</v>
      </c>
      <c r="O924">
        <v>13.461712322574799</v>
      </c>
      <c r="P924">
        <v>17.620161633347401</v>
      </c>
    </row>
    <row r="925" spans="1:17" hidden="1" x14ac:dyDescent="0.3">
      <c r="A925" t="s">
        <v>2001</v>
      </c>
      <c r="B925" t="s">
        <v>2002</v>
      </c>
      <c r="C925" t="str">
        <f>IFERROR(VLOOKUP(Table1[[#This Row],[Ticker]],[1]!Table2[[Symbol]:[Industry]],2,FALSE),"-")</f>
        <v>-</v>
      </c>
      <c r="D925" t="s">
        <v>489</v>
      </c>
      <c r="E925">
        <v>3142.3631950700001</v>
      </c>
      <c r="F925">
        <v>298.14999999999998</v>
      </c>
      <c r="G925">
        <v>-59.193882993677597</v>
      </c>
      <c r="H925">
        <v>0.50516876562583002</v>
      </c>
      <c r="I925">
        <v>-11.0668749909292</v>
      </c>
      <c r="J925">
        <v>-0.92206430223856095</v>
      </c>
      <c r="K925">
        <v>306.91890287020698</v>
      </c>
      <c r="M925">
        <v>35.757736265935101</v>
      </c>
      <c r="N925">
        <v>0.84105546986871904</v>
      </c>
      <c r="O925">
        <v>72.530605399966404</v>
      </c>
      <c r="P925">
        <v>21.149939049166999</v>
      </c>
    </row>
    <row r="926" spans="1:17" hidden="1" x14ac:dyDescent="0.3">
      <c r="A926" t="s">
        <v>2003</v>
      </c>
      <c r="B926" t="s">
        <v>2004</v>
      </c>
      <c r="C926" t="str">
        <f>IFERROR(VLOOKUP(Table1[[#This Row],[Ticker]],[1]!Table2[[Symbol]:[Industry]],2,FALSE),"-")</f>
        <v>-</v>
      </c>
      <c r="D926" t="s">
        <v>46</v>
      </c>
      <c r="E926">
        <v>3141.3473337199998</v>
      </c>
      <c r="F926">
        <v>3054.35</v>
      </c>
      <c r="G926">
        <v>70.349047658648502</v>
      </c>
      <c r="H926">
        <v>-6.47293381357421</v>
      </c>
      <c r="I926">
        <v>56.619674851330302</v>
      </c>
      <c r="J926">
        <v>2.12975482267451</v>
      </c>
      <c r="K926">
        <v>3037.2952461878999</v>
      </c>
      <c r="L926">
        <v>2538.6777025630799</v>
      </c>
      <c r="M926">
        <v>38.781426054793101</v>
      </c>
      <c r="N926">
        <v>0.66855994511639505</v>
      </c>
      <c r="O926">
        <v>21.397351318611101</v>
      </c>
      <c r="P926">
        <v>101.328191945158</v>
      </c>
      <c r="Q926">
        <v>0.12813087081140001</v>
      </c>
    </row>
    <row r="927" spans="1:17" x14ac:dyDescent="0.3">
      <c r="A927" t="s">
        <v>2005</v>
      </c>
      <c r="B927" t="s">
        <v>2006</v>
      </c>
      <c r="C927" t="str">
        <f>IFERROR(VLOOKUP(Table1[[#This Row],[Ticker]],[1]!Table2[[Symbol]:[Industry]],2,FALSE),"-")</f>
        <v>-</v>
      </c>
      <c r="D927" t="s">
        <v>293</v>
      </c>
      <c r="E927">
        <v>3131.2741084200002</v>
      </c>
      <c r="F927">
        <v>1169.55</v>
      </c>
      <c r="G927">
        <v>-7.8276143533780598</v>
      </c>
      <c r="H927">
        <v>-14.130436956578301</v>
      </c>
      <c r="I927">
        <v>-37.193661974526599</v>
      </c>
      <c r="J927">
        <v>-9.3242283756326199</v>
      </c>
      <c r="K927">
        <v>1374.19575901862</v>
      </c>
      <c r="L927">
        <v>1313.1841159999601</v>
      </c>
      <c r="M927">
        <v>14.550218601026801</v>
      </c>
      <c r="N927">
        <v>1.2553523719267901</v>
      </c>
      <c r="O927">
        <v>55.867641400538602</v>
      </c>
      <c r="P927">
        <v>23.761904761904699</v>
      </c>
      <c r="Q927">
        <v>7.2776942906883996E-2</v>
      </c>
    </row>
    <row r="928" spans="1:17" hidden="1" x14ac:dyDescent="0.3">
      <c r="A928" t="s">
        <v>2007</v>
      </c>
      <c r="B928" t="s">
        <v>2008</v>
      </c>
      <c r="C928" t="str">
        <f>IFERROR(VLOOKUP(Table1[[#This Row],[Ticker]],[1]!Table2[[Symbol]:[Industry]],2,FALSE),"-")</f>
        <v>-</v>
      </c>
      <c r="D928" t="s">
        <v>46</v>
      </c>
      <c r="E928">
        <v>3121.3714785299999</v>
      </c>
      <c r="F928">
        <v>462.55</v>
      </c>
      <c r="G928">
        <v>163.505786526338</v>
      </c>
      <c r="H928">
        <v>-26.380596967377102</v>
      </c>
      <c r="I928">
        <v>68.226315705825201</v>
      </c>
      <c r="J928">
        <v>-2.7964667315046401</v>
      </c>
      <c r="K928">
        <v>443.46127775003299</v>
      </c>
      <c r="L928">
        <v>330.36810818162797</v>
      </c>
      <c r="M928">
        <v>45.0817155794971</v>
      </c>
      <c r="N928">
        <v>0.13500426293580001</v>
      </c>
      <c r="O928">
        <v>39.660577234893502</v>
      </c>
      <c r="P928">
        <v>195.55910543130901</v>
      </c>
      <c r="Q928">
        <v>4.6159648677489E-2</v>
      </c>
    </row>
    <row r="929" spans="1:17" hidden="1" x14ac:dyDescent="0.3">
      <c r="A929" t="s">
        <v>2009</v>
      </c>
      <c r="B929" t="s">
        <v>2010</v>
      </c>
      <c r="C929" t="str">
        <f>IFERROR(VLOOKUP(Table1[[#This Row],[Ticker]],[1]!Table2[[Symbol]:[Industry]],2,FALSE),"-")</f>
        <v>-</v>
      </c>
      <c r="D929" t="s">
        <v>206</v>
      </c>
      <c r="E929">
        <v>3120.0852995999999</v>
      </c>
      <c r="F929">
        <v>1005.25</v>
      </c>
      <c r="G929">
        <v>32.220811516377502</v>
      </c>
      <c r="H929">
        <v>31.5089582417312</v>
      </c>
      <c r="I929">
        <v>50.291546357085998</v>
      </c>
      <c r="J929">
        <v>9.8045126673470797</v>
      </c>
      <c r="K929">
        <v>831.704119554881</v>
      </c>
      <c r="L929">
        <v>701.35103025513195</v>
      </c>
      <c r="M929">
        <v>67.207356866351503</v>
      </c>
      <c r="N929">
        <v>2.5775361981451401</v>
      </c>
      <c r="O929">
        <v>9.1270828152200991</v>
      </c>
      <c r="P929">
        <v>82.094013223439902</v>
      </c>
      <c r="Q929">
        <v>9.8836882434543999E-2</v>
      </c>
    </row>
    <row r="930" spans="1:17" hidden="1" x14ac:dyDescent="0.3">
      <c r="A930" t="s">
        <v>2011</v>
      </c>
      <c r="B930" t="s">
        <v>2012</v>
      </c>
      <c r="C930" t="str">
        <f>IFERROR(VLOOKUP(Table1[[#This Row],[Ticker]],[1]!Table2[[Symbol]:[Industry]],2,FALSE),"-")</f>
        <v>-</v>
      </c>
      <c r="D930" t="s">
        <v>400</v>
      </c>
      <c r="E930">
        <v>3115.6153597500002</v>
      </c>
      <c r="F930">
        <v>4068.95</v>
      </c>
      <c r="G930">
        <v>14.914059791829301</v>
      </c>
      <c r="H930">
        <v>-7.5776027907280703</v>
      </c>
      <c r="I930">
        <v>-13.606179033498799</v>
      </c>
      <c r="J930">
        <v>-4.5146636518292196</v>
      </c>
      <c r="K930">
        <v>4303.11365915223</v>
      </c>
      <c r="L930">
        <v>4110.0821286842802</v>
      </c>
      <c r="M930">
        <v>30.852369024791699</v>
      </c>
      <c r="N930">
        <v>1.0039759907890999</v>
      </c>
      <c r="O930">
        <v>25.265731945587898</v>
      </c>
      <c r="P930">
        <v>47.693284936479102</v>
      </c>
      <c r="Q930">
        <v>6.6427121784811999E-2</v>
      </c>
    </row>
    <row r="931" spans="1:17" hidden="1" x14ac:dyDescent="0.3">
      <c r="A931" t="s">
        <v>2013</v>
      </c>
      <c r="B931" t="s">
        <v>2014</v>
      </c>
      <c r="C931" t="str">
        <f>IFERROR(VLOOKUP(Table1[[#This Row],[Ticker]],[1]!Table2[[Symbol]:[Industry]],2,FALSE),"-")</f>
        <v>-</v>
      </c>
      <c r="D931" t="s">
        <v>380</v>
      </c>
      <c r="E931">
        <v>3102.984362098</v>
      </c>
      <c r="F931">
        <v>211.31</v>
      </c>
      <c r="G931">
        <v>69.978556682320502</v>
      </c>
      <c r="H931">
        <v>23.802946274060101</v>
      </c>
      <c r="I931">
        <v>78.423966836510203</v>
      </c>
      <c r="J931">
        <v>0.37998580532023302</v>
      </c>
      <c r="K931">
        <v>174.13823937231101</v>
      </c>
      <c r="L931">
        <v>141.90903505156399</v>
      </c>
      <c r="M931">
        <v>73.291117699820305</v>
      </c>
      <c r="N931">
        <v>2.3197040702115399</v>
      </c>
      <c r="O931">
        <v>8.6082059533386808</v>
      </c>
      <c r="P931">
        <v>122.431578947368</v>
      </c>
      <c r="Q931">
        <v>0.136989465324935</v>
      </c>
    </row>
    <row r="932" spans="1:17" x14ac:dyDescent="0.3">
      <c r="A932" t="s">
        <v>2015</v>
      </c>
      <c r="B932" t="s">
        <v>2016</v>
      </c>
      <c r="C932" t="str">
        <f>IFERROR(VLOOKUP(Table1[[#This Row],[Ticker]],[1]!Table2[[Symbol]:[Industry]],2,FALSE),"-")</f>
        <v>-</v>
      </c>
      <c r="D932" t="s">
        <v>136</v>
      </c>
      <c r="E932">
        <v>3094.625841</v>
      </c>
      <c r="F932">
        <v>470</v>
      </c>
      <c r="G932">
        <v>-23.936691499951401</v>
      </c>
      <c r="H932">
        <v>-11.7556791501516</v>
      </c>
      <c r="I932">
        <v>-15.706697863095901</v>
      </c>
      <c r="J932">
        <v>-6.0297890780299896</v>
      </c>
      <c r="K932">
        <v>513.52138807241795</v>
      </c>
      <c r="L932">
        <v>512.49090895675204</v>
      </c>
      <c r="M932">
        <v>20.047445024359199</v>
      </c>
      <c r="N932">
        <v>1.0851442017302599</v>
      </c>
      <c r="O932">
        <v>31.9148936170212</v>
      </c>
      <c r="P932">
        <v>10.588235294117601</v>
      </c>
    </row>
    <row r="933" spans="1:17" hidden="1" x14ac:dyDescent="0.3">
      <c r="A933" t="s">
        <v>2017</v>
      </c>
      <c r="B933" t="s">
        <v>2018</v>
      </c>
      <c r="C933" t="str">
        <f>IFERROR(VLOOKUP(Table1[[#This Row],[Ticker]],[1]!Table2[[Symbol]:[Industry]],2,FALSE),"-")</f>
        <v>-</v>
      </c>
      <c r="D933" t="s">
        <v>153</v>
      </c>
      <c r="E933">
        <v>3088.11323799</v>
      </c>
      <c r="F933">
        <v>337.55</v>
      </c>
      <c r="G933">
        <v>31.755865304565798</v>
      </c>
      <c r="H933">
        <v>-12.948713955545999</v>
      </c>
      <c r="I933">
        <v>-23.014889657243899</v>
      </c>
      <c r="J933">
        <v>-1.9488443933422599</v>
      </c>
      <c r="K933">
        <v>370.18905564478899</v>
      </c>
      <c r="L933">
        <v>347.18392348318201</v>
      </c>
      <c r="M933">
        <v>32.364971431512302</v>
      </c>
      <c r="N933">
        <v>0.82489927852998002</v>
      </c>
      <c r="O933">
        <v>43.149163086949997</v>
      </c>
      <c r="P933">
        <v>63.225338491295901</v>
      </c>
      <c r="Q933">
        <v>9.1436919260605001E-2</v>
      </c>
    </row>
    <row r="934" spans="1:17" x14ac:dyDescent="0.3">
      <c r="A934" t="s">
        <v>2019</v>
      </c>
      <c r="B934" t="s">
        <v>2020</v>
      </c>
      <c r="C934" t="str">
        <f>IFERROR(VLOOKUP(Table1[[#This Row],[Ticker]],[1]!Table2[[Symbol]:[Industry]],2,FALSE),"-")</f>
        <v>-</v>
      </c>
      <c r="D934" t="s">
        <v>57</v>
      </c>
      <c r="E934">
        <v>3080.9295588</v>
      </c>
      <c r="F934">
        <v>305.5</v>
      </c>
      <c r="G934">
        <v>-73.816854776941099</v>
      </c>
      <c r="H934">
        <v>-30.2491432024392</v>
      </c>
      <c r="I934">
        <v>-57.573973241783399</v>
      </c>
      <c r="J934">
        <v>-30.156586537617599</v>
      </c>
      <c r="K934">
        <v>437.000266871588</v>
      </c>
      <c r="L934">
        <v>489.79954892272099</v>
      </c>
      <c r="M934">
        <v>5.71269564836365</v>
      </c>
      <c r="N934">
        <v>2.4358502022388802</v>
      </c>
      <c r="O934">
        <v>120.900163666121</v>
      </c>
      <c r="P934">
        <v>1.79940019993334</v>
      </c>
    </row>
    <row r="935" spans="1:17" x14ac:dyDescent="0.3">
      <c r="A935" t="s">
        <v>2021</v>
      </c>
      <c r="B935" t="s">
        <v>2022</v>
      </c>
      <c r="C935" t="str">
        <f>IFERROR(VLOOKUP(Table1[[#This Row],[Ticker]],[1]!Table2[[Symbol]:[Industry]],2,FALSE),"-")</f>
        <v>-</v>
      </c>
      <c r="D935" t="s">
        <v>54</v>
      </c>
      <c r="E935">
        <v>3066.4410493250002</v>
      </c>
      <c r="F935">
        <v>332.65</v>
      </c>
      <c r="G935">
        <v>-28.136356406964001</v>
      </c>
      <c r="H935">
        <v>-2.5044572782271901</v>
      </c>
      <c r="I935">
        <v>-14.085536142487101</v>
      </c>
      <c r="J935">
        <v>-9.8682084930869607E-2</v>
      </c>
      <c r="K935">
        <v>327.63007988765798</v>
      </c>
      <c r="L935">
        <v>337.68353361554</v>
      </c>
      <c r="M935">
        <v>62.7238256012742</v>
      </c>
      <c r="N935">
        <v>0.68966627886851894</v>
      </c>
      <c r="O935">
        <v>24.755749286036298</v>
      </c>
      <c r="P935">
        <v>16.067690160502401</v>
      </c>
      <c r="Q935">
        <v>-0.10071007793433601</v>
      </c>
    </row>
    <row r="936" spans="1:17" hidden="1" x14ac:dyDescent="0.3">
      <c r="A936" t="s">
        <v>2023</v>
      </c>
      <c r="B936" t="s">
        <v>2024</v>
      </c>
      <c r="C936" t="str">
        <f>IFERROR(VLOOKUP(Table1[[#This Row],[Ticker]],[1]!Table2[[Symbol]:[Industry]],2,FALSE),"-")</f>
        <v>-</v>
      </c>
      <c r="D936" t="s">
        <v>57</v>
      </c>
      <c r="E936">
        <v>3053.9328860299902</v>
      </c>
      <c r="F936">
        <v>488.15</v>
      </c>
      <c r="G936">
        <v>5.6418959291384301</v>
      </c>
      <c r="H936">
        <v>-14.008562639322401</v>
      </c>
      <c r="I936">
        <v>2.3602113705541101</v>
      </c>
      <c r="J936">
        <v>-4.6962088333744001</v>
      </c>
      <c r="K936">
        <v>516.50189840937901</v>
      </c>
      <c r="L936">
        <v>459.60393340490401</v>
      </c>
      <c r="M936">
        <v>43.3341274455045</v>
      </c>
      <c r="N936">
        <v>1.2891949454131399</v>
      </c>
      <c r="O936">
        <v>18.9388507630851</v>
      </c>
      <c r="P936">
        <v>39.054265774106199</v>
      </c>
      <c r="Q936">
        <v>3.8775235458496003E-2</v>
      </c>
    </row>
    <row r="937" spans="1:17" hidden="1" x14ac:dyDescent="0.3">
      <c r="A937" t="s">
        <v>2025</v>
      </c>
      <c r="B937" t="s">
        <v>2026</v>
      </c>
      <c r="C937" t="str">
        <f>IFERROR(VLOOKUP(Table1[[#This Row],[Ticker]],[1]!Table2[[Symbol]:[Industry]],2,FALSE),"-")</f>
        <v>-</v>
      </c>
      <c r="D937" t="s">
        <v>400</v>
      </c>
      <c r="E937">
        <v>3036.2895225000002</v>
      </c>
      <c r="F937">
        <v>1770</v>
      </c>
      <c r="G937">
        <v>351.73961017092603</v>
      </c>
      <c r="H937">
        <v>-1.3242417362052099</v>
      </c>
      <c r="I937">
        <v>158.44351852479301</v>
      </c>
      <c r="J937">
        <v>1.2585536915886799</v>
      </c>
      <c r="K937">
        <v>1636.5174526327701</v>
      </c>
      <c r="L937">
        <v>1078.46204565264</v>
      </c>
      <c r="M937">
        <v>48.896160988514701</v>
      </c>
      <c r="N937">
        <v>0.90177127741450203</v>
      </c>
      <c r="O937">
        <v>23.118644067796598</v>
      </c>
      <c r="P937">
        <v>380.97826086956502</v>
      </c>
      <c r="Q937">
        <v>0.27775708069814098</v>
      </c>
    </row>
    <row r="938" spans="1:17" hidden="1" x14ac:dyDescent="0.3">
      <c r="A938" t="s">
        <v>2027</v>
      </c>
      <c r="B938" t="s">
        <v>2028</v>
      </c>
      <c r="C938" t="str">
        <f>IFERROR(VLOOKUP(Table1[[#This Row],[Ticker]],[1]!Table2[[Symbol]:[Industry]],2,FALSE),"-")</f>
        <v>-</v>
      </c>
      <c r="D938" t="s">
        <v>133</v>
      </c>
      <c r="E938">
        <v>3033.5672500000001</v>
      </c>
      <c r="F938">
        <v>597.5</v>
      </c>
      <c r="G938">
        <v>-43.791745076398101</v>
      </c>
      <c r="H938">
        <v>-2.9240698915037702</v>
      </c>
      <c r="I938">
        <v>-15.106763136398101</v>
      </c>
      <c r="J938">
        <v>-2.21110617585795</v>
      </c>
      <c r="K938">
        <v>588.99551898981304</v>
      </c>
      <c r="L938">
        <v>643.40868252480197</v>
      </c>
      <c r="M938">
        <v>56.596499109070699</v>
      </c>
      <c r="N938">
        <v>1.27163769112362</v>
      </c>
      <c r="O938">
        <v>43.765690376568998</v>
      </c>
      <c r="P938">
        <v>19.261477045908102</v>
      </c>
      <c r="Q938">
        <v>3.5541245546599001E-2</v>
      </c>
    </row>
    <row r="939" spans="1:17" hidden="1" x14ac:dyDescent="0.3">
      <c r="A939" t="s">
        <v>2029</v>
      </c>
      <c r="B939" t="s">
        <v>2030</v>
      </c>
      <c r="C939" t="str">
        <f>IFERROR(VLOOKUP(Table1[[#This Row],[Ticker]],[1]!Table2[[Symbol]:[Industry]],2,FALSE),"-")</f>
        <v>-</v>
      </c>
      <c r="D939" t="s">
        <v>133</v>
      </c>
      <c r="E939">
        <v>3031.5859334000002</v>
      </c>
      <c r="F939">
        <v>926</v>
      </c>
      <c r="G939">
        <v>53.550878379632998</v>
      </c>
      <c r="H939">
        <v>0.77425346229151504</v>
      </c>
      <c r="I939">
        <v>-20.937112696455301</v>
      </c>
      <c r="J939">
        <v>3.1590812187268602</v>
      </c>
      <c r="K939">
        <v>912.58813161377805</v>
      </c>
      <c r="L939">
        <v>866.91094004262197</v>
      </c>
      <c r="M939">
        <v>58.061671471180098</v>
      </c>
      <c r="N939">
        <v>0.96600327030097799</v>
      </c>
      <c r="O939">
        <v>26.214902807775299</v>
      </c>
      <c r="P939">
        <v>84.022257551669298</v>
      </c>
      <c r="Q939">
        <v>0.124334460461275</v>
      </c>
    </row>
    <row r="940" spans="1:17" x14ac:dyDescent="0.3">
      <c r="A940" t="s">
        <v>2031</v>
      </c>
      <c r="B940" t="s">
        <v>2032</v>
      </c>
      <c r="C940" t="str">
        <f>IFERROR(VLOOKUP(Table1[[#This Row],[Ticker]],[1]!Table2[[Symbol]:[Industry]],2,FALSE),"-")</f>
        <v>-</v>
      </c>
      <c r="D940" t="s">
        <v>260</v>
      </c>
      <c r="E940">
        <v>3028.3466370000001</v>
      </c>
      <c r="F940">
        <v>312.45</v>
      </c>
      <c r="G940">
        <v>13.456958634931199</v>
      </c>
      <c r="H940">
        <v>-5.6307390784030904</v>
      </c>
      <c r="I940">
        <v>-21.6996735039335</v>
      </c>
      <c r="J940">
        <v>-2.1547565749410098</v>
      </c>
      <c r="K940">
        <v>325.175724803778</v>
      </c>
      <c r="L940">
        <v>304.67777458389401</v>
      </c>
      <c r="M940">
        <v>36.306795488102402</v>
      </c>
      <c r="N940">
        <v>0.30127281194183197</v>
      </c>
      <c r="O940">
        <v>28.516562650023999</v>
      </c>
      <c r="P940">
        <v>46.690140845070403</v>
      </c>
      <c r="Q940">
        <v>0.101167855748102</v>
      </c>
    </row>
    <row r="941" spans="1:17" hidden="1" x14ac:dyDescent="0.3">
      <c r="A941" t="s">
        <v>2033</v>
      </c>
      <c r="B941" t="s">
        <v>2034</v>
      </c>
      <c r="C941" t="str">
        <f>IFERROR(VLOOKUP(Table1[[#This Row],[Ticker]],[1]!Table2[[Symbol]:[Industry]],2,FALSE),"-")</f>
        <v>-</v>
      </c>
      <c r="D941" t="s">
        <v>54</v>
      </c>
      <c r="E941">
        <v>3021.2535433799999</v>
      </c>
      <c r="F941">
        <v>1215.3</v>
      </c>
      <c r="G941">
        <v>89.854204321039703</v>
      </c>
      <c r="H941">
        <v>0.72411882964630903</v>
      </c>
      <c r="I941">
        <v>23.435070030105699</v>
      </c>
      <c r="J941">
        <v>-3.2663376637113899</v>
      </c>
      <c r="K941">
        <v>1102.5008804097099</v>
      </c>
      <c r="L941">
        <v>896.79267600275898</v>
      </c>
      <c r="M941">
        <v>69.152679018884996</v>
      </c>
      <c r="N941">
        <v>0.49921905745769302</v>
      </c>
      <c r="O941">
        <v>0.94626841109190996</v>
      </c>
      <c r="P941">
        <v>146.21982103663601</v>
      </c>
      <c r="Q941">
        <v>0.220349310184491</v>
      </c>
    </row>
    <row r="942" spans="1:17" x14ac:dyDescent="0.3">
      <c r="A942" t="s">
        <v>2035</v>
      </c>
      <c r="B942" t="s">
        <v>2036</v>
      </c>
      <c r="C942" t="str">
        <f>IFERROR(VLOOKUP(Table1[[#This Row],[Ticker]],[1]!Table2[[Symbol]:[Industry]],2,FALSE),"-")</f>
        <v>-</v>
      </c>
      <c r="D942" t="s">
        <v>196</v>
      </c>
      <c r="E942">
        <v>3020.7398913649999</v>
      </c>
      <c r="F942">
        <v>192.67</v>
      </c>
      <c r="G942">
        <v>-3.4898128608551899</v>
      </c>
      <c r="H942">
        <v>17.003959061638199</v>
      </c>
      <c r="I942">
        <v>-11.547855276584601</v>
      </c>
      <c r="J942">
        <v>0.55179754621091803</v>
      </c>
      <c r="K942">
        <v>181.12033746770501</v>
      </c>
      <c r="L942">
        <v>184.104270897926</v>
      </c>
      <c r="M942">
        <v>60.231822810399002</v>
      </c>
      <c r="N942">
        <v>2.4355247799091799</v>
      </c>
      <c r="O942">
        <v>46.8832719157108</v>
      </c>
      <c r="P942">
        <v>44.864661654135297</v>
      </c>
      <c r="Q942">
        <v>9.4475253040799995E-4</v>
      </c>
    </row>
    <row r="943" spans="1:17" hidden="1" x14ac:dyDescent="0.3">
      <c r="A943" t="s">
        <v>2037</v>
      </c>
      <c r="B943" t="s">
        <v>2038</v>
      </c>
      <c r="C943" t="str">
        <f>IFERROR(VLOOKUP(Table1[[#This Row],[Ticker]],[1]!Table2[[Symbol]:[Industry]],2,FALSE),"-")</f>
        <v>-</v>
      </c>
      <c r="D943" t="s">
        <v>141</v>
      </c>
      <c r="E943">
        <v>3020.2560972000001</v>
      </c>
      <c r="F943">
        <v>589.79999999999995</v>
      </c>
      <c r="G943">
        <v>29.791289330969501</v>
      </c>
      <c r="H943">
        <v>-2.8173821511124899</v>
      </c>
      <c r="I943">
        <v>48.447624617649602</v>
      </c>
      <c r="J943">
        <v>-3.4471845430341199</v>
      </c>
      <c r="K943">
        <v>559.69371146947196</v>
      </c>
      <c r="L943">
        <v>475.16647498898902</v>
      </c>
      <c r="M943">
        <v>52.507462150898199</v>
      </c>
      <c r="N943">
        <v>0.45796251058152998</v>
      </c>
      <c r="O943">
        <v>9.76602238046795</v>
      </c>
      <c r="P943">
        <v>74.652058039680099</v>
      </c>
      <c r="Q943">
        <v>0.18006085096972699</v>
      </c>
    </row>
    <row r="944" spans="1:17" x14ac:dyDescent="0.3">
      <c r="A944" t="s">
        <v>2039</v>
      </c>
      <c r="B944" t="s">
        <v>2040</v>
      </c>
      <c r="C944" t="str">
        <f>IFERROR(VLOOKUP(Table1[[#This Row],[Ticker]],[1]!Table2[[Symbol]:[Industry]],2,FALSE),"-")</f>
        <v>-</v>
      </c>
      <c r="D944" t="s">
        <v>536</v>
      </c>
      <c r="E944">
        <v>3013.4810140439999</v>
      </c>
      <c r="F944">
        <v>52.54</v>
      </c>
      <c r="G944">
        <v>-7.6464192549860801</v>
      </c>
      <c r="H944">
        <v>-1.60978091546839</v>
      </c>
      <c r="I944">
        <v>29.3661006520617</v>
      </c>
      <c r="J944">
        <v>-5.0818762452430999E-2</v>
      </c>
      <c r="K944">
        <v>52.370371105301302</v>
      </c>
      <c r="L944">
        <v>46.483502191406899</v>
      </c>
      <c r="M944">
        <v>44.297319768537399</v>
      </c>
      <c r="N944">
        <v>0.80346903206471398</v>
      </c>
      <c r="O944">
        <v>18.500190331176199</v>
      </c>
      <c r="P944">
        <v>58.0150375939849</v>
      </c>
      <c r="Q944">
        <v>-5.6178728089813001E-2</v>
      </c>
    </row>
    <row r="945" spans="1:17" hidden="1" x14ac:dyDescent="0.3">
      <c r="A945" t="s">
        <v>2041</v>
      </c>
      <c r="B945" t="s">
        <v>2042</v>
      </c>
      <c r="C945" t="str">
        <f>IFERROR(VLOOKUP(Table1[[#This Row],[Ticker]],[1]!Table2[[Symbol]:[Industry]],2,FALSE),"-")</f>
        <v>-</v>
      </c>
      <c r="D945" t="s">
        <v>311</v>
      </c>
      <c r="E945">
        <v>3012.3856938899999</v>
      </c>
      <c r="F945">
        <v>494.35</v>
      </c>
      <c r="G945">
        <v>93.736757331963204</v>
      </c>
      <c r="H945">
        <v>4.9980168322084797</v>
      </c>
      <c r="I945">
        <v>31.934019938507099</v>
      </c>
      <c r="J945">
        <v>12.432317812393601</v>
      </c>
      <c r="K945">
        <v>441.54098752582001</v>
      </c>
      <c r="L945">
        <v>365.14365455484699</v>
      </c>
      <c r="M945">
        <v>75.057015369337094</v>
      </c>
      <c r="N945">
        <v>1.55394849621762</v>
      </c>
      <c r="O945">
        <v>2.1543440881966101</v>
      </c>
      <c r="P945">
        <v>138.93185113581399</v>
      </c>
      <c r="Q945">
        <v>0.10730251072242</v>
      </c>
    </row>
    <row r="946" spans="1:17" hidden="1" x14ac:dyDescent="0.3">
      <c r="A946" t="s">
        <v>2043</v>
      </c>
      <c r="B946" t="s">
        <v>2044</v>
      </c>
      <c r="C946" t="str">
        <f>IFERROR(VLOOKUP(Table1[[#This Row],[Ticker]],[1]!Table2[[Symbol]:[Industry]],2,FALSE),"-")</f>
        <v>-</v>
      </c>
      <c r="D946" t="s">
        <v>124</v>
      </c>
      <c r="E946">
        <v>3002.75192165</v>
      </c>
      <c r="F946">
        <v>4177.55</v>
      </c>
      <c r="G946">
        <v>24.867953308791598</v>
      </c>
      <c r="H946">
        <v>-1.78848568024161</v>
      </c>
      <c r="I946">
        <v>9.0204637033583897</v>
      </c>
      <c r="J946">
        <v>-1.14945558662115</v>
      </c>
      <c r="K946">
        <v>4308.9893136091696</v>
      </c>
      <c r="L946">
        <v>3773.4619515745899</v>
      </c>
      <c r="M946">
        <v>45.323812773482899</v>
      </c>
      <c r="N946">
        <v>1.39070037757525</v>
      </c>
      <c r="O946">
        <v>23.110435542363302</v>
      </c>
      <c r="P946">
        <v>95.8348959309957</v>
      </c>
      <c r="Q946">
        <v>0.13045525890529799</v>
      </c>
    </row>
    <row r="947" spans="1:17" hidden="1" x14ac:dyDescent="0.3">
      <c r="A947" t="s">
        <v>2045</v>
      </c>
      <c r="B947" t="s">
        <v>2046</v>
      </c>
      <c r="C947" t="str">
        <f>IFERROR(VLOOKUP(Table1[[#This Row],[Ticker]],[1]!Table2[[Symbol]:[Industry]],2,FALSE),"-")</f>
        <v>-</v>
      </c>
      <c r="D947" t="s">
        <v>133</v>
      </c>
      <c r="E947">
        <v>2994.2196828599999</v>
      </c>
      <c r="F947">
        <v>17.34</v>
      </c>
      <c r="G947">
        <v>46.3659763854738</v>
      </c>
      <c r="H947">
        <v>-4.4334569279294396</v>
      </c>
      <c r="I947">
        <v>-53.148479107800902</v>
      </c>
      <c r="J947">
        <v>0.50292536575979696</v>
      </c>
      <c r="K947">
        <v>18.643221239656999</v>
      </c>
      <c r="L947">
        <v>17.8753053643917</v>
      </c>
      <c r="M947">
        <v>38.903304295770297</v>
      </c>
      <c r="N947">
        <v>0.59990479296994204</v>
      </c>
      <c r="O947">
        <v>95.790080738177593</v>
      </c>
      <c r="P947">
        <v>98.625429553264496</v>
      </c>
      <c r="Q947">
        <v>9.8935729700269995E-2</v>
      </c>
    </row>
    <row r="948" spans="1:17" hidden="1" x14ac:dyDescent="0.3">
      <c r="A948" t="s">
        <v>2047</v>
      </c>
      <c r="B948" t="s">
        <v>2048</v>
      </c>
      <c r="C948" t="str">
        <f>IFERROR(VLOOKUP(Table1[[#This Row],[Ticker]],[1]!Table2[[Symbol]:[Industry]],2,FALSE),"-")</f>
        <v>-</v>
      </c>
      <c r="D948" t="s">
        <v>228</v>
      </c>
      <c r="E948">
        <v>2978.8929315599999</v>
      </c>
      <c r="F948">
        <v>133.63999999999999</v>
      </c>
      <c r="G948">
        <v>22.924627258880498</v>
      </c>
      <c r="H948">
        <v>31.761767147961901</v>
      </c>
      <c r="I948">
        <v>25.068316004972601</v>
      </c>
      <c r="J948">
        <v>8.6102883734269007</v>
      </c>
      <c r="K948">
        <v>108.000863729138</v>
      </c>
      <c r="L948">
        <v>89.156479864476907</v>
      </c>
      <c r="M948">
        <v>72.245272418779194</v>
      </c>
      <c r="N948">
        <v>1.6417088317131501</v>
      </c>
      <c r="O948">
        <v>6.1209218796767404</v>
      </c>
      <c r="P948">
        <v>92.287769784172596</v>
      </c>
      <c r="Q948">
        <v>0.264799779644938</v>
      </c>
    </row>
    <row r="949" spans="1:17" x14ac:dyDescent="0.3">
      <c r="A949" t="s">
        <v>2049</v>
      </c>
      <c r="B949" t="s">
        <v>2050</v>
      </c>
      <c r="C949" t="str">
        <f>IFERROR(VLOOKUP(Table1[[#This Row],[Ticker]],[1]!Table2[[Symbol]:[Industry]],2,FALSE),"-")</f>
        <v>-</v>
      </c>
      <c r="D949" t="s">
        <v>116</v>
      </c>
      <c r="E949">
        <v>2974.3806166200002</v>
      </c>
      <c r="F949">
        <v>17.54</v>
      </c>
      <c r="G949">
        <v>-52.385798999964898</v>
      </c>
      <c r="H949">
        <v>-13.449919845614801</v>
      </c>
      <c r="I949">
        <v>-69.056259596385402</v>
      </c>
      <c r="J949">
        <v>-4.9373877457861903</v>
      </c>
      <c r="K949">
        <v>20.253519304846499</v>
      </c>
      <c r="L949">
        <v>24.165367252594098</v>
      </c>
      <c r="M949">
        <v>64.314195734013794</v>
      </c>
      <c r="N949">
        <v>0.89210365090368304</v>
      </c>
      <c r="O949">
        <v>157.41163055872201</v>
      </c>
      <c r="P949">
        <v>5.0299401197604698</v>
      </c>
    </row>
    <row r="950" spans="1:17" x14ac:dyDescent="0.3">
      <c r="A950" t="s">
        <v>2051</v>
      </c>
      <c r="B950" t="s">
        <v>2052</v>
      </c>
      <c r="C950" t="str">
        <f>IFERROR(VLOOKUP(Table1[[#This Row],[Ticker]],[1]!Table2[[Symbol]:[Industry]],2,FALSE),"-")</f>
        <v>-</v>
      </c>
      <c r="D950" t="s">
        <v>92</v>
      </c>
      <c r="E950">
        <v>2962.5919496799902</v>
      </c>
      <c r="F950">
        <v>689.2</v>
      </c>
      <c r="G950">
        <v>-53.693393542165801</v>
      </c>
      <c r="H950">
        <v>-15.682266451738901</v>
      </c>
      <c r="I950">
        <v>-15.556640386039501</v>
      </c>
      <c r="J950">
        <v>-2.8554068015831402</v>
      </c>
      <c r="K950">
        <v>755.50184560243201</v>
      </c>
      <c r="L950">
        <v>797.53876552767099</v>
      </c>
      <c r="M950">
        <v>28.841535804880898</v>
      </c>
      <c r="N950">
        <v>1.19319285818742</v>
      </c>
      <c r="O950">
        <v>55.107370864770701</v>
      </c>
      <c r="P950">
        <v>11.3768584356819</v>
      </c>
    </row>
    <row r="951" spans="1:17" hidden="1" x14ac:dyDescent="0.3">
      <c r="A951" t="s">
        <v>2053</v>
      </c>
      <c r="B951" t="s">
        <v>2054</v>
      </c>
      <c r="C951" t="str">
        <f>IFERROR(VLOOKUP(Table1[[#This Row],[Ticker]],[1]!Table2[[Symbol]:[Industry]],2,FALSE),"-")</f>
        <v>-</v>
      </c>
      <c r="D951" t="s">
        <v>260</v>
      </c>
      <c r="E951">
        <v>2962.46</v>
      </c>
      <c r="F951">
        <v>15101.45</v>
      </c>
      <c r="G951">
        <v>-9.5795309871518501</v>
      </c>
      <c r="H951">
        <v>-8.8928920372598999</v>
      </c>
      <c r="I951">
        <v>5.3521702571589103</v>
      </c>
      <c r="J951">
        <v>3.1259267351234801</v>
      </c>
      <c r="K951">
        <v>15056.425361409099</v>
      </c>
      <c r="L951">
        <v>13658.4020462312</v>
      </c>
      <c r="M951">
        <v>38.316654134343302</v>
      </c>
      <c r="N951">
        <v>0.46739672391906101</v>
      </c>
      <c r="O951">
        <v>12.5723026596783</v>
      </c>
      <c r="P951">
        <v>45.192289202961199</v>
      </c>
      <c r="Q951">
        <v>0.15041542880057199</v>
      </c>
    </row>
    <row r="952" spans="1:17" hidden="1" x14ac:dyDescent="0.3">
      <c r="A952" t="s">
        <v>2055</v>
      </c>
      <c r="B952" t="s">
        <v>2056</v>
      </c>
      <c r="C952" t="str">
        <f>IFERROR(VLOOKUP(Table1[[#This Row],[Ticker]],[1]!Table2[[Symbol]:[Industry]],2,FALSE),"-")</f>
        <v>-</v>
      </c>
      <c r="D952" t="s">
        <v>46</v>
      </c>
      <c r="E952">
        <v>2961.5716346839999</v>
      </c>
      <c r="F952">
        <v>18.940000000000001</v>
      </c>
      <c r="G952">
        <v>11.0508073754226</v>
      </c>
      <c r="H952">
        <v>3.6550340252509201</v>
      </c>
      <c r="I952">
        <v>-28.503173191762698</v>
      </c>
      <c r="J952">
        <v>-7.2348417165708403</v>
      </c>
      <c r="K952">
        <v>19.1570933941248</v>
      </c>
      <c r="L952">
        <v>18.4438036683974</v>
      </c>
      <c r="M952">
        <v>45.896291035426898</v>
      </c>
      <c r="N952">
        <v>1.49056635153975</v>
      </c>
      <c r="O952">
        <v>41.006212285606601</v>
      </c>
      <c r="P952">
        <v>59.369830515153097</v>
      </c>
      <c r="Q952">
        <v>0.119686735464092</v>
      </c>
    </row>
    <row r="953" spans="1:17" hidden="1" x14ac:dyDescent="0.3">
      <c r="A953" t="s">
        <v>2057</v>
      </c>
      <c r="B953" t="s">
        <v>2058</v>
      </c>
      <c r="C953" t="str">
        <f>IFERROR(VLOOKUP(Table1[[#This Row],[Ticker]],[1]!Table2[[Symbol]:[Industry]],2,FALSE),"-")</f>
        <v>-</v>
      </c>
      <c r="D953" t="s">
        <v>193</v>
      </c>
      <c r="E953">
        <v>2948.6702307299902</v>
      </c>
      <c r="F953">
        <v>2037.55</v>
      </c>
      <c r="G953">
        <v>33.847749677047297</v>
      </c>
      <c r="H953">
        <v>1.64908275461024</v>
      </c>
      <c r="I953">
        <v>25.9419499396463</v>
      </c>
      <c r="J953">
        <v>-4.1080739635493799</v>
      </c>
      <c r="K953">
        <v>2070.69763505832</v>
      </c>
      <c r="L953">
        <v>1823.3092406703199</v>
      </c>
      <c r="M953">
        <v>44.412490308158802</v>
      </c>
      <c r="N953">
        <v>1.7641316792661099</v>
      </c>
      <c r="O953">
        <v>21.714804544673701</v>
      </c>
      <c r="P953">
        <v>78.107517482517395</v>
      </c>
      <c r="Q953">
        <v>0.125190049207347</v>
      </c>
    </row>
    <row r="954" spans="1:17" hidden="1" x14ac:dyDescent="0.3">
      <c r="A954" t="s">
        <v>2059</v>
      </c>
      <c r="B954" t="s">
        <v>2060</v>
      </c>
      <c r="C954" t="str">
        <f>IFERROR(VLOOKUP(Table1[[#This Row],[Ticker]],[1]!Table2[[Symbol]:[Industry]],2,FALSE),"-")</f>
        <v>-</v>
      </c>
      <c r="D954" t="s">
        <v>24</v>
      </c>
      <c r="E954">
        <v>2947.8666483500001</v>
      </c>
      <c r="F954">
        <v>354.25</v>
      </c>
      <c r="G954">
        <v>-24.420011640842301</v>
      </c>
      <c r="H954">
        <v>13.2642944155254</v>
      </c>
      <c r="I954">
        <v>9.7745318891039403</v>
      </c>
      <c r="J954">
        <v>6.2236948918443504</v>
      </c>
      <c r="K954">
        <v>312.41473126993498</v>
      </c>
      <c r="L954">
        <v>297.37270664331498</v>
      </c>
      <c r="M954">
        <v>69.411942560160398</v>
      </c>
      <c r="N954">
        <v>1.56451814648467</v>
      </c>
      <c r="O954">
        <v>11.757233592095901</v>
      </c>
      <c r="P954">
        <v>42.040898155573302</v>
      </c>
      <c r="Q954">
        <v>-4.7788087211960997E-2</v>
      </c>
    </row>
    <row r="955" spans="1:17" hidden="1" x14ac:dyDescent="0.3">
      <c r="A955" t="s">
        <v>2061</v>
      </c>
      <c r="B955" t="s">
        <v>2062</v>
      </c>
      <c r="C955" t="str">
        <f>IFERROR(VLOOKUP(Table1[[#This Row],[Ticker]],[1]!Table2[[Symbol]:[Industry]],2,FALSE),"-")</f>
        <v>-</v>
      </c>
      <c r="D955" t="s">
        <v>436</v>
      </c>
      <c r="E955">
        <v>2945.4510540000001</v>
      </c>
      <c r="F955">
        <v>455</v>
      </c>
      <c r="G955">
        <v>187.39758470094401</v>
      </c>
      <c r="H955">
        <v>-10.030543902544499</v>
      </c>
      <c r="I955">
        <v>-0.564933830696846</v>
      </c>
      <c r="J955">
        <v>-0.43680337164527</v>
      </c>
      <c r="K955">
        <v>431.200661830233</v>
      </c>
      <c r="L955">
        <v>357.90425204762403</v>
      </c>
      <c r="M955">
        <v>58.543166415718702</v>
      </c>
      <c r="N955">
        <v>0.68002993035056203</v>
      </c>
      <c r="O955">
        <v>12.9010989010989</v>
      </c>
      <c r="P955">
        <v>227.33812949640199</v>
      </c>
      <c r="Q955">
        <v>0.13287135098696801</v>
      </c>
    </row>
    <row r="956" spans="1:17" x14ac:dyDescent="0.3">
      <c r="A956" t="s">
        <v>2063</v>
      </c>
      <c r="B956" t="s">
        <v>2064</v>
      </c>
      <c r="C956" t="str">
        <f>IFERROR(VLOOKUP(Table1[[#This Row],[Ticker]],[1]!Table2[[Symbol]:[Industry]],2,FALSE),"-")</f>
        <v>-</v>
      </c>
      <c r="D956" t="s">
        <v>133</v>
      </c>
      <c r="E956">
        <v>2942.5954740000002</v>
      </c>
      <c r="F956">
        <v>1010.8</v>
      </c>
      <c r="G956">
        <v>-23.303769112565899</v>
      </c>
      <c r="H956">
        <v>-17.025585049536399</v>
      </c>
      <c r="I956">
        <v>-14.792451279019399</v>
      </c>
      <c r="J956">
        <v>-2.5625798607210402</v>
      </c>
      <c r="K956">
        <v>1141.9777534032801</v>
      </c>
      <c r="L956">
        <v>1129.4661965861101</v>
      </c>
      <c r="M956">
        <v>25.1243230455846</v>
      </c>
      <c r="N956">
        <v>1.0240353607722701</v>
      </c>
      <c r="O956">
        <v>34.447962010288798</v>
      </c>
      <c r="P956">
        <v>5.8429319371727697</v>
      </c>
      <c r="Q956">
        <v>-1.7539627291023999E-2</v>
      </c>
    </row>
    <row r="957" spans="1:17" x14ac:dyDescent="0.3">
      <c r="A957" t="s">
        <v>2065</v>
      </c>
      <c r="B957" t="s">
        <v>2066</v>
      </c>
      <c r="C957" t="str">
        <f>IFERROR(VLOOKUP(Table1[[#This Row],[Ticker]],[1]!Table2[[Symbol]:[Industry]],2,FALSE),"-")</f>
        <v>-</v>
      </c>
      <c r="D957" t="s">
        <v>78</v>
      </c>
      <c r="E957">
        <v>2941.5733677399999</v>
      </c>
      <c r="F957">
        <v>225.05</v>
      </c>
      <c r="G957">
        <v>-34.056040268746301</v>
      </c>
      <c r="H957">
        <v>-7.4715794548771903</v>
      </c>
      <c r="I957">
        <v>-21.502091289626801</v>
      </c>
      <c r="J957">
        <v>-8.4427653072036009</v>
      </c>
      <c r="K957">
        <v>237.713835558017</v>
      </c>
      <c r="L957">
        <v>236.42340150939</v>
      </c>
      <c r="M957">
        <v>30.945597239518602</v>
      </c>
      <c r="N957">
        <v>0.86809202174247901</v>
      </c>
      <c r="O957">
        <v>35.525438791379599</v>
      </c>
      <c r="P957">
        <v>16.005154639175199</v>
      </c>
      <c r="Q957">
        <v>-7.7129802607778006E-2</v>
      </c>
    </row>
    <row r="958" spans="1:17" hidden="1" x14ac:dyDescent="0.3">
      <c r="A958" t="s">
        <v>2067</v>
      </c>
      <c r="B958" t="s">
        <v>2068</v>
      </c>
      <c r="C958" t="str">
        <f>IFERROR(VLOOKUP(Table1[[#This Row],[Ticker]],[1]!Table2[[Symbol]:[Industry]],2,FALSE),"-")</f>
        <v>-</v>
      </c>
      <c r="D958" t="s">
        <v>1869</v>
      </c>
      <c r="E958">
        <v>2939.3365155000001</v>
      </c>
      <c r="F958">
        <v>734.75</v>
      </c>
      <c r="G958">
        <v>6294.5167967099696</v>
      </c>
      <c r="H958">
        <v>9.5002417982011291</v>
      </c>
      <c r="I958">
        <v>210.54621941168301</v>
      </c>
      <c r="J958">
        <v>3.1352142053025198</v>
      </c>
      <c r="K958">
        <v>663.62794054341396</v>
      </c>
      <c r="L958">
        <v>392.257485794724</v>
      </c>
      <c r="M958">
        <v>72.290951862933994</v>
      </c>
      <c r="N958">
        <v>0.79991086429928704</v>
      </c>
      <c r="O958">
        <v>29.118747873426301</v>
      </c>
    </row>
    <row r="959" spans="1:17" hidden="1" x14ac:dyDescent="0.3">
      <c r="A959" t="s">
        <v>2069</v>
      </c>
      <c r="B959" t="s">
        <v>2070</v>
      </c>
      <c r="C959" t="str">
        <f>IFERROR(VLOOKUP(Table1[[#This Row],[Ticker]],[1]!Table2[[Symbol]:[Industry]],2,FALSE),"-")</f>
        <v>-</v>
      </c>
      <c r="D959" t="s">
        <v>609</v>
      </c>
      <c r="E959">
        <v>2938.8905989999998</v>
      </c>
      <c r="F959">
        <v>668.65</v>
      </c>
      <c r="G959">
        <v>6.1127834986175502</v>
      </c>
      <c r="H959">
        <v>3.4653016071419298</v>
      </c>
      <c r="I959">
        <v>14.9954192243083</v>
      </c>
      <c r="J959">
        <v>7.0559380748055096</v>
      </c>
      <c r="K959">
        <v>611.55921791724495</v>
      </c>
      <c r="L959">
        <v>558.60961099758401</v>
      </c>
      <c r="M959">
        <v>68.621207191778893</v>
      </c>
      <c r="N959">
        <v>1.8109219319280301</v>
      </c>
      <c r="O959">
        <v>4.6885515591116498</v>
      </c>
      <c r="P959">
        <v>46.956043956043899</v>
      </c>
      <c r="Q959">
        <v>1.3850864475386001E-2</v>
      </c>
    </row>
    <row r="960" spans="1:17" hidden="1" x14ac:dyDescent="0.3">
      <c r="A960" t="s">
        <v>2071</v>
      </c>
      <c r="B960" t="s">
        <v>2072</v>
      </c>
      <c r="C960" t="str">
        <f>IFERROR(VLOOKUP(Table1[[#This Row],[Ticker]],[1]!Table2[[Symbol]:[Industry]],2,FALSE),"-")</f>
        <v>-</v>
      </c>
      <c r="D960" t="s">
        <v>46</v>
      </c>
      <c r="E960">
        <v>2936.5691860500001</v>
      </c>
      <c r="F960">
        <v>2346.9</v>
      </c>
      <c r="G960">
        <v>57.834048898983902</v>
      </c>
      <c r="H960">
        <v>10.2699450014305</v>
      </c>
      <c r="I960">
        <v>26.363405872826299</v>
      </c>
      <c r="J960">
        <v>-4.3330252364661401</v>
      </c>
      <c r="K960">
        <v>2263.9916383073401</v>
      </c>
      <c r="L960">
        <v>1893.80068924284</v>
      </c>
      <c r="M960">
        <v>43.964531565951603</v>
      </c>
      <c r="N960">
        <v>0.76542829838121695</v>
      </c>
      <c r="O960">
        <v>12.488815032596101</v>
      </c>
      <c r="P960">
        <v>88.490884266324002</v>
      </c>
      <c r="Q960">
        <v>0.163324962386938</v>
      </c>
    </row>
    <row r="961" spans="1:17" hidden="1" x14ac:dyDescent="0.3">
      <c r="A961" t="s">
        <v>2073</v>
      </c>
      <c r="B961" t="s">
        <v>2074</v>
      </c>
      <c r="C961" t="str">
        <f>IFERROR(VLOOKUP(Table1[[#This Row],[Ticker]],[1]!Table2[[Symbol]:[Industry]],2,FALSE),"-")</f>
        <v>-</v>
      </c>
      <c r="D961" t="s">
        <v>728</v>
      </c>
      <c r="E961">
        <v>2932.7839205</v>
      </c>
      <c r="F961">
        <v>715.25</v>
      </c>
      <c r="G961">
        <v>-18.786062947145702</v>
      </c>
      <c r="H961">
        <v>-8.3437210536399107</v>
      </c>
      <c r="I961">
        <v>-7.4346053341126597</v>
      </c>
      <c r="J961">
        <v>-0.52486149269067395</v>
      </c>
      <c r="K961">
        <v>742.99008810034695</v>
      </c>
      <c r="L961">
        <v>699.73039147895304</v>
      </c>
      <c r="M961">
        <v>38.881305979711001</v>
      </c>
      <c r="N961">
        <v>0.47264308803140298</v>
      </c>
      <c r="O961">
        <v>21.999300943725899</v>
      </c>
      <c r="P961">
        <v>27.450106913756201</v>
      </c>
      <c r="Q961">
        <v>-1.3119298567556E-2</v>
      </c>
    </row>
    <row r="962" spans="1:17" hidden="1" x14ac:dyDescent="0.3">
      <c r="A962" t="s">
        <v>2075</v>
      </c>
      <c r="B962" t="s">
        <v>2076</v>
      </c>
      <c r="C962" t="str">
        <f>IFERROR(VLOOKUP(Table1[[#This Row],[Ticker]],[1]!Table2[[Symbol]:[Industry]],2,FALSE),"-")</f>
        <v>-</v>
      </c>
      <c r="D962" t="s">
        <v>228</v>
      </c>
      <c r="E962">
        <v>2917.4179016500002</v>
      </c>
      <c r="F962">
        <v>1869.35</v>
      </c>
      <c r="G962">
        <v>66.489703205108299</v>
      </c>
      <c r="H962">
        <v>-3.4301389072362301</v>
      </c>
      <c r="I962">
        <v>-6.0119116108784798</v>
      </c>
      <c r="J962">
        <v>-4.2882834254489897</v>
      </c>
      <c r="K962">
        <v>1941.7010869231599</v>
      </c>
      <c r="L962">
        <v>1527.5175689773801</v>
      </c>
      <c r="M962">
        <v>34.807377928566297</v>
      </c>
      <c r="N962">
        <v>0.285779711472406</v>
      </c>
      <c r="O962">
        <v>34.806216064407401</v>
      </c>
      <c r="P962">
        <v>107.70555555555499</v>
      </c>
    </row>
    <row r="963" spans="1:17" hidden="1" x14ac:dyDescent="0.3">
      <c r="A963" t="s">
        <v>2077</v>
      </c>
      <c r="B963" t="s">
        <v>2078</v>
      </c>
      <c r="C963" t="str">
        <f>IFERROR(VLOOKUP(Table1[[#This Row],[Ticker]],[1]!Table2[[Symbol]:[Industry]],2,FALSE),"-")</f>
        <v>-</v>
      </c>
      <c r="D963" t="s">
        <v>101</v>
      </c>
      <c r="E963">
        <v>2914.7210546400001</v>
      </c>
      <c r="F963">
        <v>773.8</v>
      </c>
      <c r="G963">
        <v>40.663074048908101</v>
      </c>
      <c r="H963">
        <v>-7.4183490142603796</v>
      </c>
      <c r="I963">
        <v>3.93735705459265</v>
      </c>
      <c r="J963">
        <v>-0.96953028316644096</v>
      </c>
      <c r="K963">
        <v>824.16717470040305</v>
      </c>
      <c r="L963">
        <v>755.69880365857796</v>
      </c>
      <c r="M963">
        <v>41.989257776091897</v>
      </c>
      <c r="N963">
        <v>0.244909761075638</v>
      </c>
      <c r="O963">
        <v>31.300077539415799</v>
      </c>
      <c r="P963">
        <v>75.624148887880096</v>
      </c>
      <c r="Q963">
        <v>6.2988818443527994E-2</v>
      </c>
    </row>
    <row r="964" spans="1:17" x14ac:dyDescent="0.3">
      <c r="A964" t="s">
        <v>2079</v>
      </c>
      <c r="B964" t="s">
        <v>2080</v>
      </c>
      <c r="C964" t="str">
        <f>IFERROR(VLOOKUP(Table1[[#This Row],[Ticker]],[1]!Table2[[Symbol]:[Industry]],2,FALSE),"-")</f>
        <v>-</v>
      </c>
      <c r="D964" t="s">
        <v>564</v>
      </c>
      <c r="E964">
        <v>2907.0029020749998</v>
      </c>
      <c r="F964">
        <v>972.25</v>
      </c>
      <c r="G964">
        <v>2.5767833383080001</v>
      </c>
      <c r="H964">
        <v>-10.394438571141</v>
      </c>
      <c r="I964">
        <v>-23.054500997175701</v>
      </c>
      <c r="J964">
        <v>0.18619521848971199</v>
      </c>
      <c r="K964">
        <v>1034.4549888351401</v>
      </c>
      <c r="L964">
        <v>1011.00606076029</v>
      </c>
      <c r="M964">
        <v>41.3425088710446</v>
      </c>
      <c r="N964">
        <v>1.4796885136842799</v>
      </c>
      <c r="O964">
        <v>30.002571355104099</v>
      </c>
      <c r="P964">
        <v>31.7858353100643</v>
      </c>
      <c r="Q964">
        <v>2.7541890116227E-2</v>
      </c>
    </row>
    <row r="965" spans="1:17" hidden="1" x14ac:dyDescent="0.3">
      <c r="A965" t="s">
        <v>2081</v>
      </c>
      <c r="B965" t="s">
        <v>2082</v>
      </c>
      <c r="C965" t="str">
        <f>IFERROR(VLOOKUP(Table1[[#This Row],[Ticker]],[1]!Table2[[Symbol]:[Industry]],2,FALSE),"-")</f>
        <v>-</v>
      </c>
      <c r="D965" t="s">
        <v>536</v>
      </c>
      <c r="E965">
        <v>2903.1997752500001</v>
      </c>
      <c r="F965">
        <v>578.95000000000005</v>
      </c>
      <c r="G965">
        <v>83.388648010963706</v>
      </c>
      <c r="H965">
        <v>10.5212340317719</v>
      </c>
      <c r="I965">
        <v>67.752453666549997</v>
      </c>
      <c r="J965">
        <v>0.72525936978393801</v>
      </c>
      <c r="K965">
        <v>508.75220054166402</v>
      </c>
      <c r="L965">
        <v>402.91090721291903</v>
      </c>
      <c r="M965">
        <v>63.726141412522097</v>
      </c>
      <c r="N965">
        <v>1.9701651238143401</v>
      </c>
      <c r="O965">
        <v>1.83090076863285</v>
      </c>
      <c r="P965">
        <v>122.673076923076</v>
      </c>
    </row>
    <row r="966" spans="1:17" hidden="1" x14ac:dyDescent="0.3">
      <c r="A966" t="s">
        <v>2083</v>
      </c>
      <c r="B966" t="s">
        <v>2084</v>
      </c>
      <c r="C966" t="str">
        <f>IFERROR(VLOOKUP(Table1[[#This Row],[Ticker]],[1]!Table2[[Symbol]:[Industry]],2,FALSE),"-")</f>
        <v>-</v>
      </c>
      <c r="D966" t="s">
        <v>206</v>
      </c>
      <c r="E966">
        <v>2899.8368827499999</v>
      </c>
      <c r="F966">
        <v>1918.9</v>
      </c>
      <c r="G966">
        <v>-35.974608823060997</v>
      </c>
      <c r="H966">
        <v>-6.6573445763778096</v>
      </c>
      <c r="I966">
        <v>-11.782477683986899</v>
      </c>
      <c r="J966">
        <v>-7.1481754971309703</v>
      </c>
      <c r="K966">
        <v>2008.6381808419401</v>
      </c>
      <c r="L966">
        <v>2035.17674399572</v>
      </c>
      <c r="M966">
        <v>30.854076077746601</v>
      </c>
      <c r="N966">
        <v>0.98535112721076101</v>
      </c>
      <c r="O966">
        <v>28.1984470269425</v>
      </c>
      <c r="P966">
        <v>10.145509858508101</v>
      </c>
      <c r="Q966">
        <v>2.9883227995031E-2</v>
      </c>
    </row>
    <row r="967" spans="1:17" hidden="1" x14ac:dyDescent="0.3">
      <c r="A967" t="s">
        <v>2085</v>
      </c>
      <c r="B967" t="s">
        <v>2086</v>
      </c>
      <c r="C967" t="str">
        <f>IFERROR(VLOOKUP(Table1[[#This Row],[Ticker]],[1]!Table2[[Symbol]:[Industry]],2,FALSE),"-")</f>
        <v>-</v>
      </c>
      <c r="D967" t="s">
        <v>46</v>
      </c>
      <c r="E967">
        <v>2895.9963918899998</v>
      </c>
      <c r="F967">
        <v>342.3</v>
      </c>
      <c r="G967">
        <v>45.661829047663097</v>
      </c>
      <c r="H967">
        <v>15.3326907365607</v>
      </c>
      <c r="I967">
        <v>25.195776512742199</v>
      </c>
      <c r="J967">
        <v>7.0021920128703803</v>
      </c>
      <c r="K967">
        <v>307.88352559098001</v>
      </c>
      <c r="L967">
        <v>276.48487637241698</v>
      </c>
      <c r="M967">
        <v>71.773035861243301</v>
      </c>
      <c r="N967">
        <v>1.59754113213046</v>
      </c>
      <c r="O967">
        <v>3.8562664329535301</v>
      </c>
      <c r="P967">
        <v>82.754938601174501</v>
      </c>
      <c r="Q967">
        <v>5.2545093827502998E-2</v>
      </c>
    </row>
    <row r="968" spans="1:17" hidden="1" x14ac:dyDescent="0.3">
      <c r="A968" t="s">
        <v>2087</v>
      </c>
      <c r="B968" t="s">
        <v>2088</v>
      </c>
      <c r="C968" t="str">
        <f>IFERROR(VLOOKUP(Table1[[#This Row],[Ticker]],[1]!Table2[[Symbol]:[Industry]],2,FALSE),"-")</f>
        <v>-</v>
      </c>
      <c r="D968" t="s">
        <v>739</v>
      </c>
      <c r="E968">
        <v>2892.7062000000001</v>
      </c>
      <c r="F968">
        <v>34.03</v>
      </c>
      <c r="G968">
        <v>136.30110520490899</v>
      </c>
      <c r="H968">
        <v>-16.8728435300279</v>
      </c>
      <c r="I968">
        <v>-20.123365162808401</v>
      </c>
      <c r="J968">
        <v>5.2241285611897998</v>
      </c>
      <c r="K968">
        <v>35.8498302425443</v>
      </c>
      <c r="L968">
        <v>31.892776803366701</v>
      </c>
      <c r="M968">
        <v>46.820508766077701</v>
      </c>
      <c r="N968">
        <v>1.21824116329876</v>
      </c>
      <c r="O968">
        <v>32.970908022333198</v>
      </c>
      <c r="P968">
        <v>177.456176110884</v>
      </c>
      <c r="Q968">
        <v>0.14163460897762101</v>
      </c>
    </row>
    <row r="969" spans="1:17" hidden="1" x14ac:dyDescent="0.3">
      <c r="A969" t="s">
        <v>2089</v>
      </c>
      <c r="B969" t="s">
        <v>2090</v>
      </c>
      <c r="C969" t="str">
        <f>IFERROR(VLOOKUP(Table1[[#This Row],[Ticker]],[1]!Table2[[Symbol]:[Industry]],2,FALSE),"-")</f>
        <v>-</v>
      </c>
      <c r="D969" t="s">
        <v>288</v>
      </c>
      <c r="E969">
        <v>2886.3244049999998</v>
      </c>
      <c r="F969">
        <v>314.85000000000002</v>
      </c>
      <c r="G969">
        <v>76.251309989256697</v>
      </c>
      <c r="H969">
        <v>29.063793239743202</v>
      </c>
      <c r="I969">
        <v>54.5282986876338</v>
      </c>
      <c r="J969">
        <v>22.5141678546142</v>
      </c>
      <c r="K969">
        <v>261.58555127600198</v>
      </c>
      <c r="L969">
        <v>216.48788365616099</v>
      </c>
      <c r="M969">
        <v>70.753017760200706</v>
      </c>
      <c r="N969">
        <v>2.7815333722501299</v>
      </c>
      <c r="O969">
        <v>8.9090042877560496</v>
      </c>
      <c r="P969">
        <v>114.54855195911399</v>
      </c>
      <c r="Q969">
        <v>0.13652875387014701</v>
      </c>
    </row>
    <row r="970" spans="1:17" hidden="1" x14ac:dyDescent="0.3">
      <c r="A970" t="s">
        <v>2091</v>
      </c>
      <c r="B970" t="s">
        <v>2092</v>
      </c>
      <c r="C970" t="str">
        <f>IFERROR(VLOOKUP(Table1[[#This Row],[Ticker]],[1]!Table2[[Symbol]:[Industry]],2,FALSE),"-")</f>
        <v>-</v>
      </c>
      <c r="D970" t="s">
        <v>465</v>
      </c>
      <c r="E970">
        <v>2886.2833467999999</v>
      </c>
      <c r="F970">
        <v>508.9</v>
      </c>
      <c r="G970">
        <v>2.14680305924951</v>
      </c>
      <c r="H970">
        <v>-0.68837616434647697</v>
      </c>
      <c r="I970">
        <v>-3.5800045659817199</v>
      </c>
      <c r="J970">
        <v>2.4610413015394799</v>
      </c>
      <c r="K970">
        <v>530.09499688367896</v>
      </c>
      <c r="L970">
        <v>506.89633613028599</v>
      </c>
      <c r="M970">
        <v>44.464162321431701</v>
      </c>
      <c r="N970">
        <v>1.1560882912247801</v>
      </c>
      <c r="O970">
        <v>29.681666339162899</v>
      </c>
      <c r="P970">
        <v>32.096041531472999</v>
      </c>
      <c r="Q970">
        <v>2.9007446608586E-2</v>
      </c>
    </row>
    <row r="971" spans="1:17" hidden="1" x14ac:dyDescent="0.3">
      <c r="A971" t="s">
        <v>2093</v>
      </c>
      <c r="B971" t="s">
        <v>2094</v>
      </c>
      <c r="C971" t="str">
        <f>IFERROR(VLOOKUP(Table1[[#This Row],[Ticker]],[1]!Table2[[Symbol]:[Industry]],2,FALSE),"-")</f>
        <v>-</v>
      </c>
      <c r="D971" t="s">
        <v>78</v>
      </c>
      <c r="E971">
        <v>2868.2379676800001</v>
      </c>
      <c r="F971">
        <v>222.48</v>
      </c>
      <c r="G971">
        <v>66.310715045386303</v>
      </c>
      <c r="H971">
        <v>-12.581588972392799</v>
      </c>
      <c r="I971">
        <v>-9.0584803535248195</v>
      </c>
      <c r="J971">
        <v>-4.84944819714008</v>
      </c>
      <c r="K971">
        <v>232.157670335647</v>
      </c>
      <c r="L971">
        <v>192.01700470119201</v>
      </c>
      <c r="M971">
        <v>29.532514195688002</v>
      </c>
      <c r="N971">
        <v>0.41179785069366898</v>
      </c>
      <c r="O971">
        <v>26.6585760517799</v>
      </c>
      <c r="P971">
        <v>98.642857142857096</v>
      </c>
      <c r="Q971">
        <v>3.6045124097890999E-2</v>
      </c>
    </row>
    <row r="972" spans="1:17" hidden="1" x14ac:dyDescent="0.3">
      <c r="A972" t="s">
        <v>2095</v>
      </c>
      <c r="B972" t="s">
        <v>2096</v>
      </c>
      <c r="C972" t="str">
        <f>IFERROR(VLOOKUP(Table1[[#This Row],[Ticker]],[1]!Table2[[Symbol]:[Industry]],2,FALSE),"-")</f>
        <v>-</v>
      </c>
      <c r="D972" t="s">
        <v>21</v>
      </c>
      <c r="E972">
        <v>2856.5720160000001</v>
      </c>
      <c r="F972">
        <v>282.39999999999998</v>
      </c>
      <c r="G972">
        <v>-39.2983067653511</v>
      </c>
      <c r="H972">
        <v>-2.8036157635041699</v>
      </c>
      <c r="I972">
        <v>-8.36954638504365</v>
      </c>
      <c r="J972">
        <v>2.4606539117236301</v>
      </c>
      <c r="K972">
        <v>285.00125108418098</v>
      </c>
      <c r="L972">
        <v>282.82343502792298</v>
      </c>
      <c r="M972">
        <v>45.123380262888404</v>
      </c>
      <c r="N972">
        <v>1.17405768482521</v>
      </c>
      <c r="O972">
        <v>42.422096317280399</v>
      </c>
      <c r="P972">
        <v>34.508216241962302</v>
      </c>
      <c r="Q972">
        <v>0.130705448370039</v>
      </c>
    </row>
    <row r="973" spans="1:17" x14ac:dyDescent="0.3">
      <c r="A973" t="s">
        <v>2097</v>
      </c>
      <c r="B973" t="s">
        <v>2098</v>
      </c>
      <c r="C973" t="str">
        <f>IFERROR(VLOOKUP(Table1[[#This Row],[Ticker]],[1]!Table2[[Symbol]:[Industry]],2,FALSE),"-")</f>
        <v>-</v>
      </c>
      <c r="D973" t="s">
        <v>1180</v>
      </c>
      <c r="E973">
        <v>2847.0320351</v>
      </c>
      <c r="F973">
        <v>393.8</v>
      </c>
      <c r="G973">
        <v>-49.506238037816601</v>
      </c>
      <c r="H973">
        <v>-9.6919409933902507</v>
      </c>
      <c r="I973">
        <v>-26.302648662856502</v>
      </c>
      <c r="J973">
        <v>-2.47973398532061</v>
      </c>
      <c r="K973">
        <v>424.45970825649101</v>
      </c>
      <c r="L973">
        <v>431.77914281791402</v>
      </c>
      <c r="M973">
        <v>20.071128771253701</v>
      </c>
      <c r="N973">
        <v>0.61119130147702305</v>
      </c>
      <c r="O973">
        <v>56.157948197054303</v>
      </c>
      <c r="P973">
        <v>25.015873015873002</v>
      </c>
      <c r="Q973">
        <v>-5.5457703360789999E-3</v>
      </c>
    </row>
    <row r="974" spans="1:17" hidden="1" x14ac:dyDescent="0.3">
      <c r="A974" t="s">
        <v>2099</v>
      </c>
      <c r="B974" t="s">
        <v>2100</v>
      </c>
      <c r="C974" t="str">
        <f>IFERROR(VLOOKUP(Table1[[#This Row],[Ticker]],[1]!Table2[[Symbol]:[Industry]],2,FALSE),"-")</f>
        <v>-</v>
      </c>
      <c r="D974" t="s">
        <v>288</v>
      </c>
      <c r="E974">
        <v>2840.642186175</v>
      </c>
      <c r="F974">
        <v>264.85000000000002</v>
      </c>
      <c r="G974">
        <v>16.162508923343001</v>
      </c>
      <c r="H974">
        <v>-9.8532403538397997</v>
      </c>
      <c r="I974">
        <v>-21.541895908557301</v>
      </c>
      <c r="J974">
        <v>-4.8707806383810004</v>
      </c>
      <c r="K974">
        <v>276.94236708887303</v>
      </c>
      <c r="L974">
        <v>266.12469923555199</v>
      </c>
      <c r="M974">
        <v>32.250188431847597</v>
      </c>
      <c r="N974">
        <v>0.61235775297243999</v>
      </c>
      <c r="O974">
        <v>28.1857655276571</v>
      </c>
      <c r="P974">
        <v>43.084819016747701</v>
      </c>
      <c r="Q974">
        <v>2.2292708184339999E-2</v>
      </c>
    </row>
    <row r="975" spans="1:17" hidden="1" x14ac:dyDescent="0.3">
      <c r="A975" t="s">
        <v>2101</v>
      </c>
      <c r="B975" t="s">
        <v>2102</v>
      </c>
      <c r="C975" t="str">
        <f>IFERROR(VLOOKUP(Table1[[#This Row],[Ticker]],[1]!Table2[[Symbol]:[Industry]],2,FALSE),"-")</f>
        <v>-</v>
      </c>
      <c r="D975" t="s">
        <v>436</v>
      </c>
      <c r="E975">
        <v>2806.6810070000001</v>
      </c>
      <c r="F975">
        <v>159.37</v>
      </c>
      <c r="G975">
        <v>81.656834042668095</v>
      </c>
      <c r="H975">
        <v>9.6540651646827893</v>
      </c>
      <c r="I975">
        <v>-4.47082493864829E-2</v>
      </c>
      <c r="J975">
        <v>2.5289692848410499</v>
      </c>
      <c r="K975">
        <v>141.14106438388899</v>
      </c>
      <c r="L975">
        <v>126.61405745575701</v>
      </c>
      <c r="M975">
        <v>69.133220722983907</v>
      </c>
      <c r="N975">
        <v>1.29387106364348</v>
      </c>
      <c r="O975">
        <v>6.6700131768839803</v>
      </c>
      <c r="P975">
        <v>112.493333333333</v>
      </c>
      <c r="Q975">
        <v>0.10397039304273201</v>
      </c>
    </row>
    <row r="976" spans="1:17" x14ac:dyDescent="0.3">
      <c r="A976" t="s">
        <v>2103</v>
      </c>
      <c r="B976" t="s">
        <v>2104</v>
      </c>
      <c r="C976" t="str">
        <f>IFERROR(VLOOKUP(Table1[[#This Row],[Ticker]],[1]!Table2[[Symbol]:[Industry]],2,FALSE),"-")</f>
        <v>-</v>
      </c>
      <c r="D976" t="s">
        <v>46</v>
      </c>
      <c r="E976">
        <v>2794.5480565449998</v>
      </c>
      <c r="F976">
        <v>704.95</v>
      </c>
      <c r="G976">
        <v>-37.440103923379802</v>
      </c>
      <c r="H976">
        <v>-1.9128895520429201</v>
      </c>
      <c r="I976">
        <v>-11.544059238954199</v>
      </c>
      <c r="J976">
        <v>-2.2484507338338098</v>
      </c>
      <c r="K976">
        <v>680.41773271884995</v>
      </c>
      <c r="L976">
        <v>696.73590037070096</v>
      </c>
      <c r="M976">
        <v>59.1957168002671</v>
      </c>
      <c r="N976">
        <v>1.20756479471734</v>
      </c>
      <c r="O976">
        <v>20.008511241931998</v>
      </c>
      <c r="P976">
        <v>17.511251875312499</v>
      </c>
      <c r="Q976">
        <v>3.5134052371791999E-2</v>
      </c>
    </row>
    <row r="977" spans="1:17" x14ac:dyDescent="0.3">
      <c r="A977" t="s">
        <v>2105</v>
      </c>
      <c r="B977" t="s">
        <v>2106</v>
      </c>
      <c r="C977" t="str">
        <f>IFERROR(VLOOKUP(Table1[[#This Row],[Ticker]],[1]!Table2[[Symbol]:[Industry]],2,FALSE),"-")</f>
        <v>-</v>
      </c>
      <c r="D977" t="s">
        <v>260</v>
      </c>
      <c r="E977">
        <v>2784.5489292000002</v>
      </c>
      <c r="F977">
        <v>407.9</v>
      </c>
      <c r="G977">
        <v>-55.243321462366197</v>
      </c>
      <c r="H977">
        <v>-13.602327451345399</v>
      </c>
      <c r="I977">
        <v>-32.778770138854398</v>
      </c>
      <c r="J977">
        <v>-5.1233973855629502</v>
      </c>
      <c r="K977">
        <v>443.58957242608</v>
      </c>
      <c r="L977">
        <v>485.19429663240999</v>
      </c>
      <c r="M977">
        <v>30.398017557569599</v>
      </c>
      <c r="N977">
        <v>0.718700755768924</v>
      </c>
      <c r="O977">
        <v>48.529051238048503</v>
      </c>
      <c r="P977">
        <v>1.9749999999999901</v>
      </c>
      <c r="Q977">
        <v>-7.9139649069882995E-2</v>
      </c>
    </row>
    <row r="978" spans="1:17" x14ac:dyDescent="0.3">
      <c r="A978" t="s">
        <v>2107</v>
      </c>
      <c r="B978" t="s">
        <v>2108</v>
      </c>
      <c r="C978" t="str">
        <f>IFERROR(VLOOKUP(Table1[[#This Row],[Ticker]],[1]!Table2[[Symbol]:[Industry]],2,FALSE),"-")</f>
        <v>-</v>
      </c>
      <c r="D978" t="s">
        <v>141</v>
      </c>
      <c r="E978">
        <v>2783.6614796250001</v>
      </c>
      <c r="F978">
        <v>366.25</v>
      </c>
      <c r="G978">
        <v>-43.124642559724101</v>
      </c>
      <c r="H978">
        <v>-10.429644646592701</v>
      </c>
      <c r="I978">
        <v>-36.553716547771998</v>
      </c>
      <c r="J978">
        <v>-2.6552106159055899</v>
      </c>
      <c r="K978">
        <v>419.558314020811</v>
      </c>
      <c r="L978">
        <v>451.46713541044198</v>
      </c>
      <c r="M978">
        <v>23.199396034179902</v>
      </c>
      <c r="N978">
        <v>1.5558410766763999</v>
      </c>
      <c r="O978">
        <v>59.726962457337798</v>
      </c>
      <c r="P978">
        <v>2.8503229429935399</v>
      </c>
      <c r="Q978">
        <v>4.5581772999570003E-2</v>
      </c>
    </row>
    <row r="979" spans="1:17" hidden="1" x14ac:dyDescent="0.3">
      <c r="A979" t="s">
        <v>2109</v>
      </c>
      <c r="B979" t="s">
        <v>2110</v>
      </c>
      <c r="C979" t="str">
        <f>IFERROR(VLOOKUP(Table1[[#This Row],[Ticker]],[1]!Table2[[Symbol]:[Industry]],2,FALSE),"-")</f>
        <v>-</v>
      </c>
      <c r="D979" t="s">
        <v>54</v>
      </c>
      <c r="E979">
        <v>2778.9133757310001</v>
      </c>
      <c r="F979">
        <v>127.43</v>
      </c>
      <c r="G979">
        <v>68.935856849129905</v>
      </c>
      <c r="H979">
        <v>-3.84679026126277</v>
      </c>
      <c r="I979">
        <v>8.43973485633731</v>
      </c>
      <c r="J979">
        <v>-6.0374473050476496</v>
      </c>
      <c r="K979">
        <v>123.997338743958</v>
      </c>
      <c r="L979">
        <v>104.056310833075</v>
      </c>
      <c r="M979">
        <v>37.639261838404799</v>
      </c>
      <c r="N979">
        <v>1.0462717372577801</v>
      </c>
      <c r="O979">
        <v>19.744173271600001</v>
      </c>
      <c r="P979">
        <v>109.761316872427</v>
      </c>
      <c r="Q979">
        <v>4.8035274404352998E-2</v>
      </c>
    </row>
    <row r="980" spans="1:17" hidden="1" x14ac:dyDescent="0.3">
      <c r="A980" t="s">
        <v>2111</v>
      </c>
      <c r="B980" t="s">
        <v>2112</v>
      </c>
      <c r="C980" t="str">
        <f>IFERROR(VLOOKUP(Table1[[#This Row],[Ticker]],[1]!Table2[[Symbol]:[Industry]],2,FALSE),"-")</f>
        <v>-</v>
      </c>
      <c r="D980" t="s">
        <v>536</v>
      </c>
      <c r="E980">
        <v>2778.16</v>
      </c>
      <c r="F980">
        <v>157.85</v>
      </c>
      <c r="G980">
        <v>225.07126533834199</v>
      </c>
      <c r="H980">
        <v>19.716767690219601</v>
      </c>
      <c r="I980">
        <v>86.420325116122299</v>
      </c>
      <c r="J980">
        <v>7.2780804709506697</v>
      </c>
      <c r="K980">
        <v>135.51899978668001</v>
      </c>
      <c r="L980">
        <v>104.35026073146101</v>
      </c>
      <c r="M980">
        <v>73.924540846148602</v>
      </c>
      <c r="N980">
        <v>1.7779097436126099</v>
      </c>
      <c r="O980">
        <v>7.1586949635730202</v>
      </c>
      <c r="P980">
        <v>263.70967741935402</v>
      </c>
      <c r="Q980">
        <v>3.6372310311399002E-2</v>
      </c>
    </row>
    <row r="981" spans="1:17" hidden="1" x14ac:dyDescent="0.3">
      <c r="A981" t="s">
        <v>2113</v>
      </c>
      <c r="B981" t="s">
        <v>2114</v>
      </c>
      <c r="C981" t="str">
        <f>IFERROR(VLOOKUP(Table1[[#This Row],[Ticker]],[1]!Table2[[Symbol]:[Industry]],2,FALSE),"-")</f>
        <v>-</v>
      </c>
      <c r="D981" t="s">
        <v>133</v>
      </c>
      <c r="E981">
        <v>2776.6748160000002</v>
      </c>
      <c r="F981">
        <v>575.1</v>
      </c>
      <c r="G981">
        <v>-4.77642479658528</v>
      </c>
      <c r="H981">
        <v>-15.2155253996012</v>
      </c>
      <c r="I981">
        <v>20.045763819670501</v>
      </c>
      <c r="J981">
        <v>-2.1703838881946198</v>
      </c>
      <c r="K981">
        <v>598.28280419358805</v>
      </c>
      <c r="L981">
        <v>534.24393169048597</v>
      </c>
      <c r="M981">
        <v>43.4656172249042</v>
      </c>
      <c r="N981">
        <v>0.50450959241642501</v>
      </c>
      <c r="O981">
        <v>26.8996696226742</v>
      </c>
      <c r="P981">
        <v>39.4181818181818</v>
      </c>
      <c r="Q981">
        <v>3.5953520653909998E-2</v>
      </c>
    </row>
    <row r="982" spans="1:17" hidden="1" x14ac:dyDescent="0.3">
      <c r="A982" t="s">
        <v>2115</v>
      </c>
      <c r="B982" t="s">
        <v>2116</v>
      </c>
      <c r="C982" t="str">
        <f>IFERROR(VLOOKUP(Table1[[#This Row],[Ticker]],[1]!Table2[[Symbol]:[Industry]],2,FALSE),"-")</f>
        <v>-</v>
      </c>
      <c r="D982" t="s">
        <v>21</v>
      </c>
      <c r="E982">
        <v>2774.9173251799998</v>
      </c>
      <c r="F982">
        <v>683.85</v>
      </c>
      <c r="G982">
        <v>116.36861828246001</v>
      </c>
      <c r="H982">
        <v>-2.77780721041532</v>
      </c>
      <c r="I982">
        <v>37.005050323834197</v>
      </c>
      <c r="J982">
        <v>-2.6738963715806698</v>
      </c>
      <c r="K982">
        <v>634.82522795602301</v>
      </c>
      <c r="L982">
        <v>541.22454517470305</v>
      </c>
      <c r="M982">
        <v>57.760965011746002</v>
      </c>
      <c r="N982">
        <v>0.90033788560773897</v>
      </c>
      <c r="O982">
        <v>12.4076917452657</v>
      </c>
      <c r="P982">
        <v>157.08646616541299</v>
      </c>
      <c r="Q982">
        <v>0.13705928558950201</v>
      </c>
    </row>
    <row r="983" spans="1:17" hidden="1" x14ac:dyDescent="0.3">
      <c r="A983" t="s">
        <v>2117</v>
      </c>
      <c r="B983" t="s">
        <v>2118</v>
      </c>
      <c r="C983" t="str">
        <f>IFERROR(VLOOKUP(Table1[[#This Row],[Ticker]],[1]!Table2[[Symbol]:[Industry]],2,FALSE),"-")</f>
        <v>-</v>
      </c>
      <c r="D983" t="s">
        <v>400</v>
      </c>
      <c r="E983">
        <v>2762.3295457849999</v>
      </c>
      <c r="F983">
        <v>1197.55</v>
      </c>
      <c r="G983">
        <v>-36.517696157963201</v>
      </c>
      <c r="H983">
        <v>0.73895822653384302</v>
      </c>
      <c r="I983">
        <v>-21.116571007408599</v>
      </c>
      <c r="J983">
        <v>-2.35588833515917</v>
      </c>
      <c r="K983">
        <v>1188.6596817428101</v>
      </c>
      <c r="L983">
        <v>1215.0261677629301</v>
      </c>
      <c r="M983">
        <v>53.496839808102102</v>
      </c>
      <c r="N983">
        <v>1.23276030891823</v>
      </c>
      <c r="O983">
        <v>20.245501231681299</v>
      </c>
      <c r="P983">
        <v>9.7662694775435295</v>
      </c>
      <c r="Q983">
        <v>-2.2373119162272002E-2</v>
      </c>
    </row>
    <row r="984" spans="1:17" x14ac:dyDescent="0.3">
      <c r="A984" t="s">
        <v>2119</v>
      </c>
      <c r="B984" t="s">
        <v>2120</v>
      </c>
      <c r="C984" t="str">
        <f>IFERROR(VLOOKUP(Table1[[#This Row],[Ticker]],[1]!Table2[[Symbol]:[Industry]],2,FALSE),"-")</f>
        <v>-</v>
      </c>
      <c r="D984" t="s">
        <v>1866</v>
      </c>
      <c r="E984">
        <v>2758.2017186919902</v>
      </c>
      <c r="F984">
        <v>14.98</v>
      </c>
      <c r="G984">
        <v>-46.057932672098602</v>
      </c>
      <c r="H984">
        <v>-0.55178038634506998</v>
      </c>
      <c r="I984">
        <v>-36.3998026558262</v>
      </c>
      <c r="J984">
        <v>-4.5597183652676998</v>
      </c>
      <c r="K984">
        <v>15.704970149486099</v>
      </c>
      <c r="L984">
        <v>17.187614642459302</v>
      </c>
      <c r="M984">
        <v>36.896736515622401</v>
      </c>
      <c r="N984">
        <v>0.84005090476768696</v>
      </c>
      <c r="O984">
        <v>73.898531375166797</v>
      </c>
      <c r="P984">
        <v>16.5758754863813</v>
      </c>
      <c r="Q984">
        <v>1.8932836610040998E-2</v>
      </c>
    </row>
    <row r="985" spans="1:17" hidden="1" x14ac:dyDescent="0.3">
      <c r="A985" t="s">
        <v>2121</v>
      </c>
      <c r="B985" t="s">
        <v>2122</v>
      </c>
      <c r="C985" t="str">
        <f>IFERROR(VLOOKUP(Table1[[#This Row],[Ticker]],[1]!Table2[[Symbol]:[Industry]],2,FALSE),"-")</f>
        <v>-</v>
      </c>
      <c r="D985" t="s">
        <v>1450</v>
      </c>
      <c r="E985">
        <v>2752.7892272650001</v>
      </c>
      <c r="F985">
        <v>3032.15</v>
      </c>
      <c r="G985">
        <v>46.466276427375298</v>
      </c>
      <c r="H985">
        <v>24.549679399887701</v>
      </c>
      <c r="I985">
        <v>25.081554268503201</v>
      </c>
      <c r="J985">
        <v>1.48084059513213</v>
      </c>
      <c r="K985">
        <v>2614.5622920503602</v>
      </c>
      <c r="L985">
        <v>2261.8875505669998</v>
      </c>
      <c r="M985">
        <v>59.544779332675802</v>
      </c>
      <c r="N985">
        <v>2.6770517015462501</v>
      </c>
      <c r="O985">
        <v>6.8548719555430804</v>
      </c>
      <c r="P985">
        <v>78.110314849624004</v>
      </c>
      <c r="Q985">
        <v>0.16884061743038001</v>
      </c>
    </row>
    <row r="986" spans="1:17" hidden="1" x14ac:dyDescent="0.3">
      <c r="A986" t="s">
        <v>2123</v>
      </c>
      <c r="B986" t="s">
        <v>2124</v>
      </c>
      <c r="C986" t="str">
        <f>IFERROR(VLOOKUP(Table1[[#This Row],[Ticker]],[1]!Table2[[Symbol]:[Industry]],2,FALSE),"-")</f>
        <v>-</v>
      </c>
      <c r="D986" t="s">
        <v>168</v>
      </c>
      <c r="E986">
        <v>2749.5211021999999</v>
      </c>
      <c r="F986">
        <v>423.05</v>
      </c>
      <c r="G986">
        <v>6.6796879438371404</v>
      </c>
      <c r="H986">
        <v>-4.3555543062065896</v>
      </c>
      <c r="I986">
        <v>22.677151347727801</v>
      </c>
      <c r="J986">
        <v>-5.1204512576168204</v>
      </c>
      <c r="K986">
        <v>412.48213185633301</v>
      </c>
      <c r="L986">
        <v>355.633554736684</v>
      </c>
      <c r="M986">
        <v>37.266724240294401</v>
      </c>
      <c r="N986">
        <v>0.54919834629013498</v>
      </c>
      <c r="O986">
        <v>14.407280463302101</v>
      </c>
      <c r="P986">
        <v>71.275303643724698</v>
      </c>
      <c r="Q986">
        <v>0.12542659486652699</v>
      </c>
    </row>
    <row r="987" spans="1:17" hidden="1" x14ac:dyDescent="0.3">
      <c r="A987" t="s">
        <v>2125</v>
      </c>
      <c r="B987" t="s">
        <v>2126</v>
      </c>
      <c r="C987" t="str">
        <f>IFERROR(VLOOKUP(Table1[[#This Row],[Ticker]],[1]!Table2[[Symbol]:[Industry]],2,FALSE),"-")</f>
        <v>-</v>
      </c>
      <c r="D987" t="s">
        <v>2127</v>
      </c>
      <c r="E987">
        <v>2736.44</v>
      </c>
      <c r="F987">
        <v>977.3</v>
      </c>
      <c r="G987">
        <v>131.630356379408</v>
      </c>
      <c r="H987">
        <v>-24.7907668694499</v>
      </c>
      <c r="I987">
        <v>18.169821457790199</v>
      </c>
      <c r="J987">
        <v>-8.4659058030713705</v>
      </c>
      <c r="K987">
        <v>1125.0834749077801</v>
      </c>
      <c r="L987">
        <v>856.76219248621101</v>
      </c>
      <c r="M987">
        <v>22.198900624277201</v>
      </c>
      <c r="N987">
        <v>0.26762904606121601</v>
      </c>
      <c r="O987">
        <v>49.181418192980601</v>
      </c>
      <c r="P987">
        <v>162.71505376344001</v>
      </c>
      <c r="Q987">
        <v>0.103675042530974</v>
      </c>
    </row>
    <row r="988" spans="1:17" hidden="1" x14ac:dyDescent="0.3">
      <c r="A988" t="s">
        <v>2128</v>
      </c>
      <c r="B988" t="s">
        <v>2129</v>
      </c>
      <c r="C988" t="str">
        <f>IFERROR(VLOOKUP(Table1[[#This Row],[Ticker]],[1]!Table2[[Symbol]:[Industry]],2,FALSE),"-")</f>
        <v>-</v>
      </c>
      <c r="D988" t="s">
        <v>273</v>
      </c>
      <c r="E988">
        <v>2735.1313554599901</v>
      </c>
      <c r="F988">
        <v>1064.0999999999999</v>
      </c>
      <c r="G988">
        <v>65.724100707780295</v>
      </c>
      <c r="H988">
        <v>29.3076412417876</v>
      </c>
      <c r="I988">
        <v>75.569142746154398</v>
      </c>
      <c r="J988">
        <v>20.1557635761427</v>
      </c>
      <c r="K988">
        <v>855.27192727708405</v>
      </c>
      <c r="L988">
        <v>679.59147676820203</v>
      </c>
      <c r="M988">
        <v>83.671071508526097</v>
      </c>
      <c r="N988">
        <v>2.1458696707204501</v>
      </c>
      <c r="O988">
        <v>3.36434545625412</v>
      </c>
      <c r="P988">
        <v>164.70149253731299</v>
      </c>
      <c r="Q988">
        <v>0.20772367916662801</v>
      </c>
    </row>
    <row r="989" spans="1:17" hidden="1" x14ac:dyDescent="0.3">
      <c r="A989" t="s">
        <v>2130</v>
      </c>
      <c r="B989" t="s">
        <v>2131</v>
      </c>
      <c r="C989" t="str">
        <f>IFERROR(VLOOKUP(Table1[[#This Row],[Ticker]],[1]!Table2[[Symbol]:[Industry]],2,FALSE),"-")</f>
        <v>-</v>
      </c>
      <c r="D989" t="s">
        <v>95</v>
      </c>
      <c r="E989">
        <v>2729.703317</v>
      </c>
      <c r="F989">
        <v>1207.25</v>
      </c>
      <c r="G989">
        <v>202.65075156225799</v>
      </c>
      <c r="H989">
        <v>-11.1851711649783</v>
      </c>
      <c r="I989">
        <v>59.510689273193897</v>
      </c>
      <c r="J989">
        <v>-0.55308187173231205</v>
      </c>
      <c r="K989">
        <v>1260.48244841772</v>
      </c>
      <c r="L989">
        <v>983.22320836922199</v>
      </c>
      <c r="M989">
        <v>27.539974200583799</v>
      </c>
      <c r="N989">
        <v>0.37270838232139197</v>
      </c>
      <c r="O989">
        <v>20.443155932905299</v>
      </c>
      <c r="P989">
        <v>249.92753623188401</v>
      </c>
      <c r="Q989">
        <v>0.16794399772825899</v>
      </c>
    </row>
    <row r="990" spans="1:17" hidden="1" x14ac:dyDescent="0.3">
      <c r="A990" t="s">
        <v>2132</v>
      </c>
      <c r="B990" t="s">
        <v>2133</v>
      </c>
      <c r="C990" t="str">
        <f>IFERROR(VLOOKUP(Table1[[#This Row],[Ticker]],[1]!Table2[[Symbol]:[Industry]],2,FALSE),"-")</f>
        <v>-</v>
      </c>
      <c r="D990" t="s">
        <v>54</v>
      </c>
      <c r="E990">
        <v>2728.9503384250002</v>
      </c>
      <c r="F990">
        <v>1107.2</v>
      </c>
      <c r="G990">
        <v>26.749831829114498</v>
      </c>
      <c r="H990">
        <v>-1.7326048886577801</v>
      </c>
      <c r="I990">
        <v>11.6518951180212</v>
      </c>
      <c r="J990">
        <v>-0.882471459637028</v>
      </c>
      <c r="K990">
        <v>1119.7570432908301</v>
      </c>
      <c r="L990">
        <v>984.97584545144105</v>
      </c>
      <c r="M990">
        <v>28.677076400886499</v>
      </c>
      <c r="N990">
        <v>1.26540820692822</v>
      </c>
      <c r="O990">
        <v>11.994219653179099</v>
      </c>
      <c r="P990">
        <v>84.548712392699301</v>
      </c>
      <c r="Q990">
        <v>2.0078746241128001E-2</v>
      </c>
    </row>
    <row r="991" spans="1:17" x14ac:dyDescent="0.3">
      <c r="A991" t="s">
        <v>2134</v>
      </c>
      <c r="B991" t="s">
        <v>2135</v>
      </c>
      <c r="C991" t="str">
        <f>IFERROR(VLOOKUP(Table1[[#This Row],[Ticker]],[1]!Table2[[Symbol]:[Industry]],2,FALSE),"-")</f>
        <v>-</v>
      </c>
      <c r="D991" t="s">
        <v>267</v>
      </c>
      <c r="E991">
        <v>2725.5270105</v>
      </c>
      <c r="F991">
        <v>945</v>
      </c>
      <c r="G991">
        <v>-32.1357099020722</v>
      </c>
      <c r="H991">
        <v>10.2683393866286</v>
      </c>
      <c r="I991">
        <v>4.4592175593165901</v>
      </c>
      <c r="J991">
        <v>-1.4172846317510099</v>
      </c>
      <c r="K991">
        <v>855.15670100731495</v>
      </c>
      <c r="L991">
        <v>833.487222673632</v>
      </c>
      <c r="M991">
        <v>56.655924587936497</v>
      </c>
      <c r="N991">
        <v>1.6669783880307001</v>
      </c>
      <c r="O991">
        <v>12.592592592592499</v>
      </c>
      <c r="P991">
        <v>42.9003477997883</v>
      </c>
      <c r="Q991">
        <v>-3.8861559485460001E-3</v>
      </c>
    </row>
    <row r="992" spans="1:17" hidden="1" x14ac:dyDescent="0.3">
      <c r="A992" t="s">
        <v>2136</v>
      </c>
      <c r="B992" t="s">
        <v>2137</v>
      </c>
      <c r="C992" t="str">
        <f>IFERROR(VLOOKUP(Table1[[#This Row],[Ticker]],[1]!Table2[[Symbol]:[Industry]],2,FALSE),"-")</f>
        <v>-</v>
      </c>
      <c r="D992" t="s">
        <v>377</v>
      </c>
      <c r="E992">
        <v>2717.821382525</v>
      </c>
      <c r="F992">
        <v>918.25</v>
      </c>
      <c r="G992">
        <v>73.890965135569104</v>
      </c>
      <c r="H992">
        <v>25.937647303236599</v>
      </c>
      <c r="I992">
        <v>50.263031643723899</v>
      </c>
      <c r="J992">
        <v>19.564501720439502</v>
      </c>
      <c r="K992">
        <v>730.04185061998805</v>
      </c>
      <c r="L992">
        <v>621.85807324523296</v>
      </c>
      <c r="M992">
        <v>83.016281767181496</v>
      </c>
      <c r="N992">
        <v>2.0391968613734202</v>
      </c>
      <c r="O992">
        <v>5.0912060985570404</v>
      </c>
      <c r="P992">
        <v>101.17208894731</v>
      </c>
      <c r="Q992">
        <v>5.8980695228880997E-2</v>
      </c>
    </row>
    <row r="993" spans="1:17" x14ac:dyDescent="0.3">
      <c r="A993" t="s">
        <v>2138</v>
      </c>
      <c r="B993" t="s">
        <v>2139</v>
      </c>
      <c r="C993" t="str">
        <f>IFERROR(VLOOKUP(Table1[[#This Row],[Ticker]],[1]!Table2[[Symbol]:[Industry]],2,FALSE),"-")</f>
        <v>-</v>
      </c>
      <c r="D993" t="s">
        <v>411</v>
      </c>
      <c r="E993">
        <v>2715.7382854819998</v>
      </c>
      <c r="F993">
        <v>81.739999999999995</v>
      </c>
      <c r="G993">
        <v>-10.594384913814</v>
      </c>
      <c r="H993">
        <v>1.9689717302369201</v>
      </c>
      <c r="I993">
        <v>-25.211439454890101</v>
      </c>
      <c r="J993">
        <v>-1.9960470682976399</v>
      </c>
      <c r="K993">
        <v>84.559773081070105</v>
      </c>
      <c r="L993">
        <v>85.872802451417996</v>
      </c>
      <c r="M993">
        <v>37.640230327672597</v>
      </c>
      <c r="N993">
        <v>1.09881197416448</v>
      </c>
      <c r="O993">
        <v>46.806948862246102</v>
      </c>
      <c r="P993">
        <v>30.679456434852099</v>
      </c>
      <c r="Q993">
        <v>9.0475350933450008E-3</v>
      </c>
    </row>
    <row r="994" spans="1:17" hidden="1" x14ac:dyDescent="0.3">
      <c r="A994" t="s">
        <v>2140</v>
      </c>
      <c r="B994" t="s">
        <v>2141</v>
      </c>
      <c r="C994" t="str">
        <f>IFERROR(VLOOKUP(Table1[[#This Row],[Ticker]],[1]!Table2[[Symbol]:[Industry]],2,FALSE),"-")</f>
        <v>-</v>
      </c>
      <c r="D994" t="s">
        <v>260</v>
      </c>
      <c r="E994">
        <v>2713.277502075</v>
      </c>
      <c r="F994">
        <v>18749.5</v>
      </c>
      <c r="G994">
        <v>0.864743717503767</v>
      </c>
      <c r="H994">
        <v>11.851391556918999</v>
      </c>
      <c r="I994">
        <v>11.5802183770609</v>
      </c>
      <c r="J994">
        <v>-10.2522525418344</v>
      </c>
      <c r="K994">
        <v>17508.899926712402</v>
      </c>
      <c r="L994">
        <v>15103.117110695999</v>
      </c>
      <c r="M994">
        <v>44.189416630312898</v>
      </c>
      <c r="N994">
        <v>0.849485110848747</v>
      </c>
      <c r="O994">
        <v>11.4696391903784</v>
      </c>
      <c r="P994">
        <v>48.8055555555555</v>
      </c>
      <c r="Q994">
        <v>0.138127824940252</v>
      </c>
    </row>
    <row r="995" spans="1:17" hidden="1" x14ac:dyDescent="0.3">
      <c r="A995" t="s">
        <v>2142</v>
      </c>
      <c r="B995" t="s">
        <v>2143</v>
      </c>
      <c r="C995" t="str">
        <f>IFERROR(VLOOKUP(Table1[[#This Row],[Ticker]],[1]!Table2[[Symbol]:[Industry]],2,FALSE),"-")</f>
        <v>-</v>
      </c>
      <c r="D995" t="s">
        <v>101</v>
      </c>
      <c r="E995">
        <v>2711.9488500000002</v>
      </c>
      <c r="F995">
        <v>406.65</v>
      </c>
      <c r="G995">
        <v>233.75565575076101</v>
      </c>
      <c r="H995">
        <v>-7.0477857363759</v>
      </c>
      <c r="I995">
        <v>-9.7236121152417798</v>
      </c>
      <c r="J995">
        <v>5.8181478481953901</v>
      </c>
      <c r="K995">
        <v>412.28473251717298</v>
      </c>
      <c r="L995">
        <v>346.39509580562901</v>
      </c>
      <c r="M995">
        <v>54.112328465667197</v>
      </c>
      <c r="N995">
        <v>1.1719630013959199</v>
      </c>
      <c r="O995">
        <v>26.374031722611502</v>
      </c>
      <c r="P995">
        <v>266.73681046144497</v>
      </c>
      <c r="Q995">
        <v>0.24647045380152999</v>
      </c>
    </row>
    <row r="996" spans="1:17" hidden="1" x14ac:dyDescent="0.3">
      <c r="A996" t="s">
        <v>2144</v>
      </c>
      <c r="B996" t="s">
        <v>2145</v>
      </c>
      <c r="C996" t="str">
        <f>IFERROR(VLOOKUP(Table1[[#This Row],[Ticker]],[1]!Table2[[Symbol]:[Industry]],2,FALSE),"-")</f>
        <v>-</v>
      </c>
      <c r="D996" t="s">
        <v>372</v>
      </c>
      <c r="E996">
        <v>2709.5574768749998</v>
      </c>
      <c r="F996">
        <v>1815.75</v>
      </c>
      <c r="G996">
        <v>-52.976554481158601</v>
      </c>
      <c r="H996">
        <v>-2.9151604255586099</v>
      </c>
      <c r="I996">
        <v>-22.011784707157599</v>
      </c>
      <c r="J996">
        <v>-2.4714694325958799</v>
      </c>
      <c r="K996">
        <v>1908.34356620772</v>
      </c>
      <c r="L996">
        <v>1995.62205411115</v>
      </c>
      <c r="M996">
        <v>31.7367014268399</v>
      </c>
      <c r="N996">
        <v>1.47805818314244</v>
      </c>
      <c r="O996">
        <v>39.8870989949056</v>
      </c>
      <c r="P996">
        <v>7.4408284023668596</v>
      </c>
      <c r="Q996">
        <v>-0.10209830996821</v>
      </c>
    </row>
    <row r="997" spans="1:17" hidden="1" x14ac:dyDescent="0.3">
      <c r="A997" t="s">
        <v>2146</v>
      </c>
      <c r="B997" t="s">
        <v>2147</v>
      </c>
      <c r="C997" t="str">
        <f>IFERROR(VLOOKUP(Table1[[#This Row],[Ticker]],[1]!Table2[[Symbol]:[Industry]],2,FALSE),"-")</f>
        <v>-</v>
      </c>
      <c r="D997" t="s">
        <v>183</v>
      </c>
      <c r="E997">
        <v>2696.967549</v>
      </c>
      <c r="F997">
        <v>100.5</v>
      </c>
      <c r="G997">
        <v>502.70967887007902</v>
      </c>
      <c r="H997">
        <v>20.417790237603398</v>
      </c>
      <c r="I997">
        <v>-8.2725286314273099</v>
      </c>
      <c r="J997">
        <v>18.641163758110402</v>
      </c>
      <c r="K997">
        <v>93.010061509566</v>
      </c>
      <c r="L997">
        <v>82.372498852931002</v>
      </c>
      <c r="M997">
        <v>63.181845312615202</v>
      </c>
      <c r="N997">
        <v>0.85601081314846605</v>
      </c>
      <c r="O997">
        <v>39.3034825870646</v>
      </c>
      <c r="P997">
        <v>550.80135988343795</v>
      </c>
      <c r="Q997">
        <v>0.203113071469603</v>
      </c>
    </row>
    <row r="998" spans="1:17" hidden="1" x14ac:dyDescent="0.3">
      <c r="A998" t="s">
        <v>2148</v>
      </c>
      <c r="B998" t="s">
        <v>2149</v>
      </c>
      <c r="C998" t="str">
        <f>IFERROR(VLOOKUP(Table1[[#This Row],[Ticker]],[1]!Table2[[Symbol]:[Industry]],2,FALSE),"-")</f>
        <v>-</v>
      </c>
      <c r="D998" t="s">
        <v>1345</v>
      </c>
      <c r="E998">
        <v>2676.7607336999999</v>
      </c>
      <c r="F998">
        <v>516.20000000000005</v>
      </c>
      <c r="G998">
        <v>63.697820884460498</v>
      </c>
      <c r="H998">
        <v>16.620177495168999</v>
      </c>
      <c r="I998">
        <v>96.608094977153002</v>
      </c>
      <c r="J998">
        <v>-1.75085938513477</v>
      </c>
      <c r="K998">
        <v>432.13176624851098</v>
      </c>
      <c r="L998">
        <v>326.05864670638903</v>
      </c>
      <c r="M998">
        <v>54.507946397016497</v>
      </c>
      <c r="N998">
        <v>0.88540970196294599</v>
      </c>
      <c r="O998">
        <v>6.7415730337078497</v>
      </c>
      <c r="P998">
        <v>143.893219938577</v>
      </c>
      <c r="Q998">
        <v>8.9323471216847999E-2</v>
      </c>
    </row>
    <row r="999" spans="1:17" hidden="1" x14ac:dyDescent="0.3">
      <c r="A999" t="s">
        <v>2150</v>
      </c>
      <c r="B999" t="s">
        <v>2151</v>
      </c>
      <c r="C999" t="str">
        <f>IFERROR(VLOOKUP(Table1[[#This Row],[Ticker]],[1]!Table2[[Symbol]:[Industry]],2,FALSE),"-")</f>
        <v>-</v>
      </c>
      <c r="D999" t="s">
        <v>228</v>
      </c>
      <c r="E999">
        <v>2674.5098857500002</v>
      </c>
      <c r="F999">
        <v>149.69999999999999</v>
      </c>
      <c r="G999">
        <v>40.463538965651999</v>
      </c>
      <c r="H999">
        <v>-3.73157013547661</v>
      </c>
      <c r="I999">
        <v>2.6085948783897002</v>
      </c>
      <c r="J999">
        <v>3.5131575578101701</v>
      </c>
      <c r="K999">
        <v>150.92599464238901</v>
      </c>
      <c r="L999">
        <v>133.75288136920599</v>
      </c>
      <c r="M999">
        <v>42.8619725480726</v>
      </c>
      <c r="N999">
        <v>0.49098068689774199</v>
      </c>
      <c r="O999">
        <v>17.2344689378757</v>
      </c>
      <c r="P999">
        <v>70.017035775127695</v>
      </c>
      <c r="Q999">
        <v>0.142695340471336</v>
      </c>
    </row>
    <row r="1000" spans="1:17" hidden="1" x14ac:dyDescent="0.3">
      <c r="A1000" t="s">
        <v>2152</v>
      </c>
      <c r="B1000" t="s">
        <v>2153</v>
      </c>
      <c r="C1000" t="str">
        <f>IFERROR(VLOOKUP(Table1[[#This Row],[Ticker]],[1]!Table2[[Symbol]:[Industry]],2,FALSE),"-")</f>
        <v>-</v>
      </c>
      <c r="D1000" t="s">
        <v>525</v>
      </c>
      <c r="E1000">
        <v>2663.9113531799999</v>
      </c>
      <c r="F1000">
        <v>767.8</v>
      </c>
      <c r="G1000">
        <v>66.5608538014923</v>
      </c>
      <c r="H1000">
        <v>-7.4662878718497199</v>
      </c>
      <c r="I1000">
        <v>46.975288886133001</v>
      </c>
      <c r="J1000">
        <v>-8.6187677559333196</v>
      </c>
      <c r="K1000">
        <v>757.991302047354</v>
      </c>
      <c r="L1000">
        <v>599.85621693806399</v>
      </c>
      <c r="M1000">
        <v>38.977680989745998</v>
      </c>
      <c r="N1000">
        <v>1.3881071264154099</v>
      </c>
      <c r="O1000">
        <v>22.167231049752498</v>
      </c>
      <c r="P1000">
        <v>102.39884012125999</v>
      </c>
      <c r="Q1000">
        <v>0.17930177135428699</v>
      </c>
    </row>
    <row r="1001" spans="1:17" hidden="1" x14ac:dyDescent="0.3">
      <c r="A1001" t="s">
        <v>2154</v>
      </c>
      <c r="B1001" t="s">
        <v>2155</v>
      </c>
      <c r="C1001" t="str">
        <f>IFERROR(VLOOKUP(Table1[[#This Row],[Ticker]],[1]!Table2[[Symbol]:[Industry]],2,FALSE),"-")</f>
        <v>-</v>
      </c>
      <c r="D1001" t="s">
        <v>221</v>
      </c>
      <c r="E1001">
        <v>2661.8491242320001</v>
      </c>
      <c r="F1001">
        <v>54.44</v>
      </c>
      <c r="G1001">
        <v>80.894929280763293</v>
      </c>
      <c r="H1001">
        <v>9.7421206298263296</v>
      </c>
      <c r="I1001">
        <v>-0.38647666752585802</v>
      </c>
      <c r="J1001">
        <v>-8.1370360242015902</v>
      </c>
      <c r="K1001">
        <v>50.352343875936697</v>
      </c>
      <c r="L1001">
        <v>42.448272529871701</v>
      </c>
      <c r="M1001">
        <v>45.233530194119197</v>
      </c>
      <c r="N1001">
        <v>1.73208344365322</v>
      </c>
      <c r="O1001">
        <v>26.524614254224801</v>
      </c>
      <c r="P1001">
        <v>113.90962671905601</v>
      </c>
      <c r="Q1001">
        <v>7.6367325775860001E-2</v>
      </c>
    </row>
    <row r="1002" spans="1:17" hidden="1" x14ac:dyDescent="0.3">
      <c r="A1002" t="s">
        <v>2156</v>
      </c>
      <c r="B1002" t="s">
        <v>2157</v>
      </c>
      <c r="C1002" t="str">
        <f>IFERROR(VLOOKUP(Table1[[#This Row],[Ticker]],[1]!Table2[[Symbol]:[Industry]],2,FALSE),"-")</f>
        <v>-</v>
      </c>
      <c r="D1002" t="s">
        <v>54</v>
      </c>
      <c r="E1002">
        <v>2660.8666798449999</v>
      </c>
      <c r="F1002">
        <v>625.1</v>
      </c>
      <c r="G1002">
        <v>58.343605446606503</v>
      </c>
      <c r="H1002">
        <v>4.3890398672046098</v>
      </c>
      <c r="I1002">
        <v>68.6438317079444</v>
      </c>
      <c r="J1002">
        <v>-6.7255183217002799</v>
      </c>
      <c r="K1002">
        <v>563.84308329152395</v>
      </c>
      <c r="L1002">
        <v>454.44413749184901</v>
      </c>
      <c r="M1002">
        <v>48.974519813337899</v>
      </c>
      <c r="N1002">
        <v>0.378730375154407</v>
      </c>
      <c r="O1002">
        <v>10.358342665173501</v>
      </c>
      <c r="P1002">
        <v>137.185718571857</v>
      </c>
      <c r="Q1002">
        <v>-6.9156485559885003E-2</v>
      </c>
    </row>
    <row r="1003" spans="1:17" hidden="1" x14ac:dyDescent="0.3">
      <c r="A1003" t="s">
        <v>2158</v>
      </c>
      <c r="B1003" t="s">
        <v>2159</v>
      </c>
      <c r="C1003" t="str">
        <f>IFERROR(VLOOKUP(Table1[[#This Row],[Ticker]],[1]!Table2[[Symbol]:[Industry]],2,FALSE),"-")</f>
        <v>-</v>
      </c>
      <c r="D1003" t="s">
        <v>24</v>
      </c>
      <c r="E1003">
        <v>2655.7492874220002</v>
      </c>
      <c r="F1003">
        <v>51.59</v>
      </c>
      <c r="G1003">
        <v>-50.6032165511985</v>
      </c>
      <c r="H1003">
        <v>-4.5460731297886801</v>
      </c>
      <c r="I1003">
        <v>-31.0041525124951</v>
      </c>
      <c r="J1003">
        <v>-2.2410633188229498</v>
      </c>
      <c r="K1003">
        <v>52.499472171294201</v>
      </c>
      <c r="M1003">
        <v>61.234909105932999</v>
      </c>
      <c r="N1003">
        <v>1.1174234245746599</v>
      </c>
      <c r="O1003">
        <v>59.720876138786501</v>
      </c>
      <c r="P1003">
        <v>5.28571428571429</v>
      </c>
    </row>
    <row r="1004" spans="1:17" hidden="1" x14ac:dyDescent="0.3">
      <c r="A1004" t="s">
        <v>2160</v>
      </c>
      <c r="B1004" t="s">
        <v>2161</v>
      </c>
      <c r="C1004" t="str">
        <f>IFERROR(VLOOKUP(Table1[[#This Row],[Ticker]],[1]!Table2[[Symbol]:[Industry]],2,FALSE),"-")</f>
        <v>-</v>
      </c>
      <c r="D1004" t="s">
        <v>938</v>
      </c>
      <c r="E1004">
        <v>2651.4730212750001</v>
      </c>
      <c r="F1004">
        <v>402.35</v>
      </c>
      <c r="G1004">
        <v>-0.169446985790212</v>
      </c>
      <c r="H1004">
        <v>-4.3227987254570097</v>
      </c>
      <c r="I1004">
        <v>12.5138455976294</v>
      </c>
      <c r="J1004">
        <v>12.2425083034283</v>
      </c>
      <c r="K1004">
        <v>382.44340794875001</v>
      </c>
      <c r="M1004">
        <v>49.734625900140401</v>
      </c>
      <c r="N1004">
        <v>0.71274683137911699</v>
      </c>
      <c r="O1004">
        <v>18.031564558220399</v>
      </c>
      <c r="P1004">
        <v>42.576187101346498</v>
      </c>
    </row>
    <row r="1005" spans="1:17" hidden="1" x14ac:dyDescent="0.3">
      <c r="A1005" t="s">
        <v>2162</v>
      </c>
      <c r="B1005" t="s">
        <v>2163</v>
      </c>
      <c r="C1005" t="str">
        <f>IFERROR(VLOOKUP(Table1[[#This Row],[Ticker]],[1]!Table2[[Symbol]:[Industry]],2,FALSE),"-")</f>
        <v>-</v>
      </c>
      <c r="D1005" t="s">
        <v>1643</v>
      </c>
      <c r="E1005">
        <v>2644.090741</v>
      </c>
      <c r="F1005">
        <v>60.84</v>
      </c>
      <c r="G1005">
        <v>-7.3187435217379999</v>
      </c>
      <c r="H1005">
        <v>-4.3236530063608098</v>
      </c>
      <c r="I1005">
        <v>-0.50710244414167904</v>
      </c>
      <c r="J1005">
        <v>-2.5627116998772599</v>
      </c>
      <c r="K1005">
        <v>61.931105218091098</v>
      </c>
      <c r="L1005">
        <v>58.903466158650403</v>
      </c>
      <c r="M1005">
        <v>53.860821394049402</v>
      </c>
      <c r="N1005">
        <v>1.9562003988971699</v>
      </c>
      <c r="O1005">
        <v>8.3990795529257092</v>
      </c>
      <c r="P1005">
        <v>23.885155772754999</v>
      </c>
      <c r="Q1005">
        <v>-2.7484158448541001E-2</v>
      </c>
    </row>
    <row r="1006" spans="1:17" hidden="1" x14ac:dyDescent="0.3">
      <c r="A1006" t="s">
        <v>2164</v>
      </c>
      <c r="B1006" t="s">
        <v>2165</v>
      </c>
      <c r="C1006" t="str">
        <f>IFERROR(VLOOKUP(Table1[[#This Row],[Ticker]],[1]!Table2[[Symbol]:[Industry]],2,FALSE),"-")</f>
        <v>-</v>
      </c>
      <c r="D1006" t="s">
        <v>206</v>
      </c>
      <c r="E1006">
        <v>2643.3606569499998</v>
      </c>
      <c r="F1006">
        <v>475.15</v>
      </c>
      <c r="G1006">
        <v>4.3281013837853699</v>
      </c>
      <c r="H1006">
        <v>8.3264006906260697</v>
      </c>
      <c r="I1006">
        <v>18.333575845005502</v>
      </c>
      <c r="J1006">
        <v>8.0755191667385695</v>
      </c>
      <c r="K1006">
        <v>424.53398258867003</v>
      </c>
      <c r="L1006">
        <v>387.39865136397401</v>
      </c>
      <c r="M1006">
        <v>75.8059686601745</v>
      </c>
      <c r="N1006">
        <v>0.91020732339549304</v>
      </c>
      <c r="O1006">
        <v>1.4416500052615</v>
      </c>
      <c r="P1006">
        <v>51.780865676409498</v>
      </c>
      <c r="Q1006">
        <v>4.3128106154973998E-2</v>
      </c>
    </row>
    <row r="1007" spans="1:17" hidden="1" x14ac:dyDescent="0.3">
      <c r="A1007" t="s">
        <v>2166</v>
      </c>
      <c r="B1007" t="s">
        <v>2167</v>
      </c>
      <c r="C1007" t="str">
        <f>IFERROR(VLOOKUP(Table1[[#This Row],[Ticker]],[1]!Table2[[Symbol]:[Industry]],2,FALSE),"-")</f>
        <v>-</v>
      </c>
      <c r="D1007" t="s">
        <v>950</v>
      </c>
      <c r="E1007">
        <v>2633.1122839599998</v>
      </c>
      <c r="F1007">
        <v>395.35</v>
      </c>
      <c r="G1007">
        <v>426.891756696615</v>
      </c>
      <c r="H1007">
        <v>31.7785320192312</v>
      </c>
      <c r="I1007">
        <v>190.82787529129999</v>
      </c>
      <c r="J1007">
        <v>-1.82674496391053</v>
      </c>
      <c r="K1007">
        <v>309.691230071684</v>
      </c>
      <c r="L1007">
        <v>206.387294928523</v>
      </c>
      <c r="M1007">
        <v>74.782678520407899</v>
      </c>
      <c r="N1007">
        <v>1.03535379003621</v>
      </c>
      <c r="O1007">
        <v>5.7291007967623599</v>
      </c>
      <c r="Q1007">
        <v>0.184703136754305</v>
      </c>
    </row>
    <row r="1008" spans="1:17" x14ac:dyDescent="0.3">
      <c r="A1008" t="s">
        <v>2168</v>
      </c>
      <c r="B1008" t="s">
        <v>2169</v>
      </c>
      <c r="C1008" t="str">
        <f>IFERROR(VLOOKUP(Table1[[#This Row],[Ticker]],[1]!Table2[[Symbol]:[Industry]],2,FALSE),"-")</f>
        <v>-</v>
      </c>
      <c r="D1008" t="s">
        <v>293</v>
      </c>
      <c r="E1008">
        <v>2631.6490769099901</v>
      </c>
      <c r="F1008">
        <v>1763.1</v>
      </c>
      <c r="G1008">
        <v>1.86307208076071</v>
      </c>
      <c r="H1008">
        <v>-1.0890124834849999</v>
      </c>
      <c r="I1008">
        <v>-17.344073648708299</v>
      </c>
      <c r="J1008">
        <v>0.39691076003237802</v>
      </c>
      <c r="K1008">
        <v>1774.9883653484801</v>
      </c>
      <c r="L1008">
        <v>1679.98144860053</v>
      </c>
      <c r="M1008">
        <v>43.2906407480762</v>
      </c>
      <c r="N1008">
        <v>1.2098190606863299</v>
      </c>
      <c r="O1008">
        <v>20.6624695139243</v>
      </c>
      <c r="P1008">
        <v>34.5877862595419</v>
      </c>
      <c r="Q1008">
        <v>2.0675293851832002E-2</v>
      </c>
    </row>
    <row r="1009" spans="1:17" hidden="1" x14ac:dyDescent="0.3">
      <c r="A1009" t="s">
        <v>2170</v>
      </c>
      <c r="B1009" t="s">
        <v>2171</v>
      </c>
      <c r="C1009" t="str">
        <f>IFERROR(VLOOKUP(Table1[[#This Row],[Ticker]],[1]!Table2[[Symbol]:[Industry]],2,FALSE),"-")</f>
        <v>-</v>
      </c>
      <c r="D1009" t="s">
        <v>380</v>
      </c>
      <c r="E1009">
        <v>2623.0905055200001</v>
      </c>
      <c r="F1009">
        <v>792.8</v>
      </c>
      <c r="G1009">
        <v>3.0610770347177501</v>
      </c>
      <c r="H1009">
        <v>7.3629394684669398</v>
      </c>
      <c r="I1009">
        <v>4.1862583180162396</v>
      </c>
      <c r="J1009">
        <v>-5.1987175087496098</v>
      </c>
      <c r="K1009">
        <v>742.37739627064798</v>
      </c>
      <c r="L1009">
        <v>685.66217008993704</v>
      </c>
      <c r="M1009">
        <v>53.284166724772298</v>
      </c>
      <c r="N1009">
        <v>2.6522055762895902</v>
      </c>
      <c r="O1009">
        <v>10.872855701311799</v>
      </c>
      <c r="P1009">
        <v>54.934531952315801</v>
      </c>
      <c r="Q1009">
        <v>1.0473937403617999E-2</v>
      </c>
    </row>
    <row r="1010" spans="1:17" x14ac:dyDescent="0.3">
      <c r="A1010" t="s">
        <v>2172</v>
      </c>
      <c r="B1010" t="s">
        <v>2173</v>
      </c>
      <c r="C1010" t="str">
        <f>IFERROR(VLOOKUP(Table1[[#This Row],[Ticker]],[1]!Table2[[Symbol]:[Industry]],2,FALSE),"-")</f>
        <v>-</v>
      </c>
      <c r="D1010" t="s">
        <v>380</v>
      </c>
      <c r="E1010">
        <v>2620.0274366399999</v>
      </c>
      <c r="F1010">
        <v>52.32</v>
      </c>
      <c r="G1010">
        <v>-43.117663258930499</v>
      </c>
      <c r="H1010">
        <v>-1.4520983181348199</v>
      </c>
      <c r="I1010">
        <v>-42.827361656143701</v>
      </c>
      <c r="J1010">
        <v>-1.788838693088</v>
      </c>
      <c r="K1010">
        <v>53.661234706561302</v>
      </c>
      <c r="L1010">
        <v>60.425717788223899</v>
      </c>
      <c r="M1010">
        <v>52.105227870978702</v>
      </c>
      <c r="N1010">
        <v>0.86196362261674497</v>
      </c>
      <c r="O1010">
        <v>60.646024464831797</v>
      </c>
      <c r="P1010">
        <v>8.7733887733887794</v>
      </c>
    </row>
    <row r="1011" spans="1:17" x14ac:dyDescent="0.3">
      <c r="A1011" t="s">
        <v>2174</v>
      </c>
      <c r="B1011" t="s">
        <v>2175</v>
      </c>
      <c r="C1011" t="str">
        <f>IFERROR(VLOOKUP(Table1[[#This Row],[Ticker]],[1]!Table2[[Symbol]:[Industry]],2,FALSE),"-")</f>
        <v>-</v>
      </c>
      <c r="D1011" t="s">
        <v>829</v>
      </c>
      <c r="E1011">
        <v>2616.1528367699998</v>
      </c>
      <c r="F1011">
        <v>491.7</v>
      </c>
      <c r="G1011">
        <v>-37.403728673714298</v>
      </c>
      <c r="H1011">
        <v>-1.0569592781644599</v>
      </c>
      <c r="I1011">
        <v>-11.053484101579301</v>
      </c>
      <c r="J1011">
        <v>-1.91843105559662</v>
      </c>
      <c r="K1011">
        <v>487.94879928615597</v>
      </c>
      <c r="L1011">
        <v>488.12884961909901</v>
      </c>
      <c r="M1011">
        <v>42.976691073703599</v>
      </c>
      <c r="N1011">
        <v>0.93638799430043895</v>
      </c>
      <c r="O1011">
        <v>24.0593858043522</v>
      </c>
      <c r="P1011">
        <v>26.3685427910562</v>
      </c>
      <c r="Q1011">
        <v>-9.8691573971397994E-2</v>
      </c>
    </row>
    <row r="1012" spans="1:17" hidden="1" x14ac:dyDescent="0.3">
      <c r="A1012" t="s">
        <v>2176</v>
      </c>
      <c r="B1012" t="s">
        <v>2177</v>
      </c>
      <c r="C1012" t="str">
        <f>IFERROR(VLOOKUP(Table1[[#This Row],[Ticker]],[1]!Table2[[Symbol]:[Industry]],2,FALSE),"-")</f>
        <v>-</v>
      </c>
      <c r="D1012" t="s">
        <v>206</v>
      </c>
      <c r="E1012">
        <v>2610.96176358</v>
      </c>
      <c r="F1012">
        <v>2793.15</v>
      </c>
      <c r="G1012">
        <v>6.0911494391109402</v>
      </c>
      <c r="H1012">
        <v>-3.88186323902843</v>
      </c>
      <c r="I1012">
        <v>10.9486062379742</v>
      </c>
      <c r="J1012">
        <v>-3.2544613840702801</v>
      </c>
      <c r="K1012">
        <v>2805.7027326756102</v>
      </c>
      <c r="L1012">
        <v>2553.3277976327599</v>
      </c>
      <c r="M1012">
        <v>37.586658569626998</v>
      </c>
      <c r="N1012">
        <v>0.61863038285231597</v>
      </c>
      <c r="O1012">
        <v>8.6157206021874906</v>
      </c>
      <c r="P1012">
        <v>34.153838764679001</v>
      </c>
      <c r="Q1012">
        <v>6.2276005305392998E-2</v>
      </c>
    </row>
    <row r="1013" spans="1:17" hidden="1" x14ac:dyDescent="0.3">
      <c r="A1013" t="s">
        <v>2178</v>
      </c>
      <c r="B1013" t="s">
        <v>2179</v>
      </c>
      <c r="C1013" t="str">
        <f>IFERROR(VLOOKUP(Table1[[#This Row],[Ticker]],[1]!Table2[[Symbol]:[Industry]],2,FALSE),"-")</f>
        <v>-</v>
      </c>
      <c r="D1013" t="s">
        <v>539</v>
      </c>
      <c r="E1013">
        <v>2606.7405244319998</v>
      </c>
      <c r="F1013">
        <v>188.32</v>
      </c>
      <c r="G1013">
        <v>2.9661868152361199</v>
      </c>
      <c r="H1013">
        <v>-3.1658530919172798</v>
      </c>
      <c r="I1013">
        <v>-22.765132943738699</v>
      </c>
      <c r="J1013">
        <v>1.9884666878505</v>
      </c>
      <c r="K1013">
        <v>193.04940592548601</v>
      </c>
      <c r="L1013">
        <v>182.900585555367</v>
      </c>
      <c r="M1013">
        <v>44.4944536134769</v>
      </c>
      <c r="N1013">
        <v>0.69430345628902901</v>
      </c>
      <c r="O1013">
        <v>23.1945624468989</v>
      </c>
      <c r="P1013">
        <v>46.438569206842899</v>
      </c>
      <c r="Q1013">
        <v>1.2377499996149999E-2</v>
      </c>
    </row>
    <row r="1014" spans="1:17" hidden="1" x14ac:dyDescent="0.3">
      <c r="A1014" t="s">
        <v>2180</v>
      </c>
      <c r="B1014" t="s">
        <v>2181</v>
      </c>
      <c r="C1014" t="str">
        <f>IFERROR(VLOOKUP(Table1[[#This Row],[Ticker]],[1]!Table2[[Symbol]:[Industry]],2,FALSE),"-")</f>
        <v>-</v>
      </c>
      <c r="D1014" t="s">
        <v>133</v>
      </c>
      <c r="E1014">
        <v>2595.7427920199998</v>
      </c>
      <c r="F1014">
        <v>375.9</v>
      </c>
      <c r="G1014">
        <v>-13.215319093471599</v>
      </c>
      <c r="H1014">
        <v>-5.2396784350359003</v>
      </c>
      <c r="I1014">
        <v>-0.53202651005203205</v>
      </c>
      <c r="J1014">
        <v>-1.59450211097803</v>
      </c>
      <c r="M1014">
        <v>66.585510082347</v>
      </c>
      <c r="O1014">
        <v>6.41127959563714</v>
      </c>
      <c r="P1014">
        <v>21.258064516129</v>
      </c>
    </row>
    <row r="1015" spans="1:17" hidden="1" x14ac:dyDescent="0.3">
      <c r="A1015" t="s">
        <v>2182</v>
      </c>
      <c r="B1015" t="s">
        <v>2183</v>
      </c>
      <c r="C1015" t="str">
        <f>IFERROR(VLOOKUP(Table1[[#This Row],[Ticker]],[1]!Table2[[Symbol]:[Industry]],2,FALSE),"-")</f>
        <v>-</v>
      </c>
      <c r="D1015" t="s">
        <v>2184</v>
      </c>
      <c r="E1015">
        <v>2594</v>
      </c>
      <c r="F1015">
        <v>519</v>
      </c>
      <c r="G1015">
        <v>121.825665211499</v>
      </c>
      <c r="H1015">
        <v>-5.4203616898342002</v>
      </c>
      <c r="I1015">
        <v>134.50895779491799</v>
      </c>
      <c r="J1015">
        <v>-3.1498505628781999</v>
      </c>
      <c r="K1015">
        <v>543.92414550019305</v>
      </c>
      <c r="M1015">
        <v>44.080787870732202</v>
      </c>
      <c r="N1015">
        <v>0.59461081838191099</v>
      </c>
      <c r="O1015">
        <v>38.102119460500901</v>
      </c>
      <c r="P1015">
        <v>159.5</v>
      </c>
    </row>
    <row r="1016" spans="1:17" hidden="1" x14ac:dyDescent="0.3">
      <c r="A1016" t="s">
        <v>2185</v>
      </c>
      <c r="B1016" t="s">
        <v>2186</v>
      </c>
      <c r="C1016" t="str">
        <f>IFERROR(VLOOKUP(Table1[[#This Row],[Ticker]],[1]!Table2[[Symbol]:[Industry]],2,FALSE),"-")</f>
        <v>-</v>
      </c>
      <c r="D1016" t="s">
        <v>141</v>
      </c>
      <c r="E1016">
        <v>2584.9054344360002</v>
      </c>
      <c r="F1016">
        <v>9.8800000000000008</v>
      </c>
      <c r="G1016">
        <v>556.06211841346897</v>
      </c>
      <c r="H1016">
        <v>-9.5890124834849999</v>
      </c>
      <c r="I1016">
        <v>-49.7039630422057</v>
      </c>
      <c r="J1016">
        <v>-4.6530429489083396</v>
      </c>
      <c r="K1016">
        <v>10.7520713589323</v>
      </c>
      <c r="L1016">
        <v>9.4923667921675001</v>
      </c>
      <c r="M1016">
        <v>33.742754249572499</v>
      </c>
      <c r="N1016">
        <v>1.0317208226390799</v>
      </c>
      <c r="O1016">
        <v>100.40485829959501</v>
      </c>
      <c r="P1016">
        <v>631.85185185185105</v>
      </c>
      <c r="Q1016">
        <v>0.130013247541649</v>
      </c>
    </row>
    <row r="1017" spans="1:17" hidden="1" x14ac:dyDescent="0.3">
      <c r="A1017" t="s">
        <v>2187</v>
      </c>
      <c r="B1017" t="s">
        <v>2188</v>
      </c>
      <c r="C1017" t="str">
        <f>IFERROR(VLOOKUP(Table1[[#This Row],[Ticker]],[1]!Table2[[Symbol]:[Industry]],2,FALSE),"-")</f>
        <v>-</v>
      </c>
      <c r="D1017" t="s">
        <v>1324</v>
      </c>
      <c r="E1017">
        <v>2580.8388</v>
      </c>
      <c r="F1017">
        <v>999.99</v>
      </c>
      <c r="G1017">
        <v>-25.318191931357799</v>
      </c>
      <c r="H1017">
        <v>0.63320973873721798</v>
      </c>
      <c r="I1017">
        <v>-12.6348993479382</v>
      </c>
      <c r="J1017">
        <v>-1.2103603385258199</v>
      </c>
      <c r="K1017">
        <v>999.99547847703695</v>
      </c>
      <c r="L1017">
        <v>999.99643627898104</v>
      </c>
      <c r="M1017">
        <v>55.379180563809697</v>
      </c>
      <c r="N1017">
        <v>0.83681716944147699</v>
      </c>
      <c r="O1017">
        <v>3.0010300103000902</v>
      </c>
      <c r="P1017">
        <v>3.09175257731959</v>
      </c>
      <c r="Q1017">
        <v>-0.101916752053546</v>
      </c>
    </row>
    <row r="1018" spans="1:17" hidden="1" x14ac:dyDescent="0.3">
      <c r="A1018" t="s">
        <v>2189</v>
      </c>
      <c r="B1018" t="s">
        <v>2190</v>
      </c>
      <c r="C1018" t="str">
        <f>IFERROR(VLOOKUP(Table1[[#This Row],[Ticker]],[1]!Table2[[Symbol]:[Industry]],2,FALSE),"-")</f>
        <v>-</v>
      </c>
      <c r="D1018" t="s">
        <v>293</v>
      </c>
      <c r="E1018">
        <v>2579.7841211999998</v>
      </c>
      <c r="F1018">
        <v>1780.35</v>
      </c>
      <c r="G1018">
        <v>437.63932980777201</v>
      </c>
      <c r="H1018">
        <v>7.55144873244791</v>
      </c>
      <c r="I1018">
        <v>113.29884176881301</v>
      </c>
      <c r="J1018">
        <v>1.5697762899263099</v>
      </c>
      <c r="K1018">
        <v>1605.2821070940599</v>
      </c>
      <c r="L1018">
        <v>1128.9155105175701</v>
      </c>
      <c r="M1018">
        <v>62.353813798902003</v>
      </c>
      <c r="N1018">
        <v>0.61149170371141603</v>
      </c>
      <c r="O1018">
        <v>12.3374617350521</v>
      </c>
      <c r="P1018">
        <v>462.95652173912998</v>
      </c>
      <c r="Q1018">
        <v>0.25844611336670098</v>
      </c>
    </row>
    <row r="1019" spans="1:17" hidden="1" x14ac:dyDescent="0.3">
      <c r="A1019" t="s">
        <v>2191</v>
      </c>
      <c r="B1019" t="s">
        <v>2192</v>
      </c>
      <c r="C1019" t="str">
        <f>IFERROR(VLOOKUP(Table1[[#This Row],[Ticker]],[1]!Table2[[Symbol]:[Industry]],2,FALSE),"-")</f>
        <v>-</v>
      </c>
      <c r="D1019" t="s">
        <v>372</v>
      </c>
      <c r="E1019">
        <v>2577.4007144099901</v>
      </c>
      <c r="F1019">
        <v>775.65</v>
      </c>
      <c r="G1019">
        <v>-42.801234484549298</v>
      </c>
      <c r="H1019">
        <v>-2.10197208513459</v>
      </c>
      <c r="I1019">
        <v>-23.708705882761901</v>
      </c>
      <c r="J1019">
        <v>-1.34631311505762</v>
      </c>
      <c r="K1019">
        <v>795.76581937589299</v>
      </c>
      <c r="L1019">
        <v>836.57147604529598</v>
      </c>
      <c r="M1019">
        <v>36.697155465900202</v>
      </c>
      <c r="N1019">
        <v>1.43962341497219</v>
      </c>
      <c r="O1019">
        <v>30.2004770192741</v>
      </c>
      <c r="P1019">
        <v>8.5432409739714501</v>
      </c>
      <c r="Q1019">
        <v>3.7915898873166001E-2</v>
      </c>
    </row>
    <row r="1020" spans="1:17" hidden="1" x14ac:dyDescent="0.3">
      <c r="A1020" t="s">
        <v>2193</v>
      </c>
      <c r="B1020" t="s">
        <v>2194</v>
      </c>
      <c r="C1020" t="str">
        <f>IFERROR(VLOOKUP(Table1[[#This Row],[Ticker]],[1]!Table2[[Symbol]:[Industry]],2,FALSE),"-")</f>
        <v>-</v>
      </c>
      <c r="D1020" t="s">
        <v>2195</v>
      </c>
      <c r="E1020">
        <v>2571.21481864</v>
      </c>
      <c r="F1020">
        <v>519</v>
      </c>
      <c r="G1020">
        <v>132.85323039366801</v>
      </c>
      <c r="H1020">
        <v>-1.7001235945961199</v>
      </c>
      <c r="I1020">
        <v>5.6971540036349504</v>
      </c>
      <c r="J1020">
        <v>6.4343550719884099</v>
      </c>
      <c r="K1020">
        <v>510.85866660305697</v>
      </c>
      <c r="L1020">
        <v>409.95023171158101</v>
      </c>
      <c r="M1020">
        <v>42.527836539260697</v>
      </c>
      <c r="N1020">
        <v>0.64750645482342195</v>
      </c>
      <c r="O1020">
        <v>19.075144508670501</v>
      </c>
      <c r="P1020">
        <v>167.52577319587601</v>
      </c>
    </row>
    <row r="1021" spans="1:17" hidden="1" x14ac:dyDescent="0.3">
      <c r="A1021" t="s">
        <v>2196</v>
      </c>
      <c r="B1021" t="s">
        <v>2197</v>
      </c>
      <c r="C1021" t="str">
        <f>IFERROR(VLOOKUP(Table1[[#This Row],[Ticker]],[1]!Table2[[Symbol]:[Industry]],2,FALSE),"-")</f>
        <v>-</v>
      </c>
      <c r="D1021" t="s">
        <v>46</v>
      </c>
      <c r="E1021">
        <v>2569.7905599999999</v>
      </c>
      <c r="F1021">
        <v>113.99</v>
      </c>
      <c r="G1021">
        <v>123.027034648162</v>
      </c>
      <c r="H1021">
        <v>15.1924802554545</v>
      </c>
      <c r="I1021">
        <v>36.081038682068197</v>
      </c>
      <c r="J1021">
        <v>10.562067883977001</v>
      </c>
      <c r="K1021">
        <v>96.295761291656305</v>
      </c>
      <c r="L1021">
        <v>76.484865829617206</v>
      </c>
      <c r="M1021">
        <v>71.694728797919893</v>
      </c>
      <c r="N1021">
        <v>0.71570524387540801</v>
      </c>
      <c r="O1021">
        <v>2.9914904816211898</v>
      </c>
      <c r="P1021">
        <v>171.40476190476099</v>
      </c>
      <c r="Q1021">
        <v>0.15347505688121099</v>
      </c>
    </row>
    <row r="1022" spans="1:17" hidden="1" x14ac:dyDescent="0.3">
      <c r="A1022" t="s">
        <v>2198</v>
      </c>
      <c r="B1022" t="s">
        <v>2199</v>
      </c>
      <c r="C1022" t="str">
        <f>IFERROR(VLOOKUP(Table1[[#This Row],[Ticker]],[1]!Table2[[Symbol]:[Industry]],2,FALSE),"-")</f>
        <v>-</v>
      </c>
      <c r="D1022" t="s">
        <v>380</v>
      </c>
      <c r="E1022">
        <v>2560.30348</v>
      </c>
      <c r="F1022">
        <v>9977.7999999999993</v>
      </c>
      <c r="G1022">
        <v>-70.503752536086694</v>
      </c>
      <c r="H1022">
        <v>-1.1477003092215901</v>
      </c>
      <c r="I1022">
        <v>-36.938417043192899</v>
      </c>
      <c r="J1022">
        <v>0.67033833701503298</v>
      </c>
      <c r="K1022">
        <v>10355.1557617093</v>
      </c>
      <c r="L1022">
        <v>11919.898079344301</v>
      </c>
      <c r="M1022">
        <v>51.667494114881102</v>
      </c>
      <c r="N1022">
        <v>2.3450148625658498</v>
      </c>
      <c r="O1022">
        <v>88.418288600693501</v>
      </c>
      <c r="P1022">
        <v>9.6461538461538296</v>
      </c>
      <c r="Q1022">
        <v>-0.103977618167422</v>
      </c>
    </row>
    <row r="1023" spans="1:17" hidden="1" x14ac:dyDescent="0.3">
      <c r="A1023" t="s">
        <v>2200</v>
      </c>
      <c r="B1023" t="s">
        <v>2201</v>
      </c>
      <c r="C1023" t="str">
        <f>IFERROR(VLOOKUP(Table1[[#This Row],[Ticker]],[1]!Table2[[Symbol]:[Industry]],2,FALSE),"-")</f>
        <v>-</v>
      </c>
      <c r="D1023" t="s">
        <v>525</v>
      </c>
      <c r="E1023">
        <v>2525.79185788</v>
      </c>
      <c r="F1023">
        <v>83.24</v>
      </c>
      <c r="G1023">
        <v>37.738635688622502</v>
      </c>
      <c r="H1023">
        <v>5.9915223288066501</v>
      </c>
      <c r="I1023">
        <v>-21.760536902523299</v>
      </c>
      <c r="J1023">
        <v>4.84165297074086</v>
      </c>
      <c r="K1023">
        <v>76.612653238979604</v>
      </c>
      <c r="L1023">
        <v>73.403575004264397</v>
      </c>
      <c r="M1023">
        <v>62.386336672511902</v>
      </c>
      <c r="N1023">
        <v>2.9951131894738401</v>
      </c>
      <c r="O1023">
        <v>40.377222489187801</v>
      </c>
      <c r="P1023">
        <v>76.169312169312093</v>
      </c>
      <c r="Q1023">
        <v>0.14321213811448799</v>
      </c>
    </row>
    <row r="1024" spans="1:17" hidden="1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-</v>
      </c>
      <c r="D1024" t="s">
        <v>539</v>
      </c>
      <c r="E1024">
        <v>2512.9654110000001</v>
      </c>
      <c r="F1024">
        <v>1094.8499999999999</v>
      </c>
      <c r="G1024">
        <v>92.087494327577701</v>
      </c>
      <c r="H1024">
        <v>18.010488087035501</v>
      </c>
      <c r="I1024">
        <v>57.8238306847567</v>
      </c>
      <c r="J1024">
        <v>11.325368348829601</v>
      </c>
      <c r="K1024">
        <v>865.07586809269799</v>
      </c>
      <c r="L1024">
        <v>712.24406044269699</v>
      </c>
      <c r="N1024">
        <v>1.4469872236136101</v>
      </c>
      <c r="O1024">
        <v>6.4072704023382299</v>
      </c>
      <c r="P1024">
        <v>127.47766465821699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Row],[Ticker]],[1]!Table2[[Symbol]:[Industry]],2,FALSE),"-")</f>
        <v>-</v>
      </c>
      <c r="D1025" t="s">
        <v>380</v>
      </c>
      <c r="E1025">
        <v>2500.6052857949999</v>
      </c>
      <c r="F1025">
        <v>227.61</v>
      </c>
      <c r="G1025">
        <v>-20.789063343527701</v>
      </c>
      <c r="H1025">
        <v>-5.8398193069059303</v>
      </c>
      <c r="I1025">
        <v>9.4417241436144792</v>
      </c>
      <c r="J1025">
        <v>-0.77020353733211899</v>
      </c>
      <c r="K1025">
        <v>227.47211887887499</v>
      </c>
      <c r="L1025">
        <v>214.21460388638701</v>
      </c>
      <c r="M1025">
        <v>49.978827194178201</v>
      </c>
      <c r="N1025">
        <v>0.83406029314136998</v>
      </c>
      <c r="O1025">
        <v>15.087210579500001</v>
      </c>
      <c r="P1025">
        <v>27.156424581005599</v>
      </c>
      <c r="Q1025">
        <v>2.8009916324539998E-2</v>
      </c>
    </row>
    <row r="1026" spans="1:17" x14ac:dyDescent="0.3">
      <c r="A1026" t="s">
        <v>2206</v>
      </c>
      <c r="B1026" t="s">
        <v>2207</v>
      </c>
      <c r="C1026" t="str">
        <f>IFERROR(VLOOKUP(Table1[[#This Row],[Ticker]],[1]!Table2[[Symbol]:[Industry]],2,FALSE),"-")</f>
        <v>-</v>
      </c>
      <c r="D1026" t="s">
        <v>1612</v>
      </c>
      <c r="E1026">
        <v>2495.7670003500002</v>
      </c>
      <c r="F1026">
        <v>603.85</v>
      </c>
      <c r="G1026">
        <v>-42.027536758944002</v>
      </c>
      <c r="H1026">
        <v>-10.0953553434484</v>
      </c>
      <c r="I1026">
        <v>-31.7213976730085</v>
      </c>
      <c r="J1026">
        <v>-4.7630762112568901</v>
      </c>
      <c r="K1026">
        <v>663.83272399806401</v>
      </c>
      <c r="L1026">
        <v>709.931658674809</v>
      </c>
      <c r="M1026">
        <v>23.095324558874001</v>
      </c>
      <c r="N1026">
        <v>0.75892763707060196</v>
      </c>
      <c r="O1026">
        <v>49.8716568684275</v>
      </c>
      <c r="P1026">
        <v>0.56624198517778401</v>
      </c>
    </row>
    <row r="1027" spans="1:17" hidden="1" x14ac:dyDescent="0.3">
      <c r="A1027" t="s">
        <v>2208</v>
      </c>
      <c r="B1027" t="s">
        <v>2209</v>
      </c>
      <c r="C1027" t="str">
        <f>IFERROR(VLOOKUP(Table1[[#This Row],[Ticker]],[1]!Table2[[Symbol]:[Industry]],2,FALSE),"-")</f>
        <v>-</v>
      </c>
      <c r="D1027" t="s">
        <v>257</v>
      </c>
      <c r="E1027">
        <v>2479.1664100500002</v>
      </c>
      <c r="F1027">
        <v>5679.25</v>
      </c>
      <c r="G1027">
        <v>137.076543052933</v>
      </c>
      <c r="H1027">
        <v>-11.818470195257101</v>
      </c>
      <c r="I1027">
        <v>40.795069597503499</v>
      </c>
      <c r="J1027">
        <v>-4.0935637383564298</v>
      </c>
      <c r="K1027">
        <v>5640.5358467269298</v>
      </c>
      <c r="L1027">
        <v>4352.2260219631398</v>
      </c>
      <c r="M1027">
        <v>32.873122295144299</v>
      </c>
      <c r="N1027">
        <v>0.122544081305339</v>
      </c>
      <c r="O1027">
        <v>19.032442664084101</v>
      </c>
      <c r="P1027">
        <v>167.23367212497601</v>
      </c>
      <c r="Q1027">
        <v>0.10535463618334</v>
      </c>
    </row>
    <row r="1028" spans="1:17" hidden="1" x14ac:dyDescent="0.3">
      <c r="A1028" t="s">
        <v>2210</v>
      </c>
      <c r="B1028" t="s">
        <v>2211</v>
      </c>
      <c r="C1028" t="str">
        <f>IFERROR(VLOOKUP(Table1[[#This Row],[Ticker]],[1]!Table2[[Symbol]:[Industry]],2,FALSE),"-")</f>
        <v>-</v>
      </c>
      <c r="D1028" t="s">
        <v>141</v>
      </c>
      <c r="E1028">
        <v>2479.1507918749999</v>
      </c>
      <c r="F1028">
        <v>698.65</v>
      </c>
      <c r="G1028">
        <v>80.395475734592196</v>
      </c>
      <c r="H1028">
        <v>-0.24162566655305301</v>
      </c>
      <c r="I1028">
        <v>-1.29316567960083</v>
      </c>
      <c r="J1028">
        <v>-3.4068277706222299</v>
      </c>
      <c r="K1028">
        <v>675.55786399275496</v>
      </c>
      <c r="L1028">
        <v>593.59665691361704</v>
      </c>
      <c r="M1028">
        <v>56.653559892597499</v>
      </c>
      <c r="N1028">
        <v>0.61332643112158203</v>
      </c>
      <c r="O1028">
        <v>17.1971471771202</v>
      </c>
      <c r="P1028">
        <v>132.029517290749</v>
      </c>
      <c r="Q1028">
        <v>7.6640959226599997E-2</v>
      </c>
    </row>
    <row r="1029" spans="1:17" hidden="1" x14ac:dyDescent="0.3">
      <c r="A1029" t="s">
        <v>2212</v>
      </c>
      <c r="B1029" t="s">
        <v>2213</v>
      </c>
      <c r="C1029" t="str">
        <f>IFERROR(VLOOKUP(Table1[[#This Row],[Ticker]],[1]!Table2[[Symbol]:[Industry]],2,FALSE),"-")</f>
        <v>-</v>
      </c>
      <c r="D1029" t="s">
        <v>377</v>
      </c>
      <c r="E1029">
        <v>2478.639444675</v>
      </c>
      <c r="F1029">
        <v>1263.95</v>
      </c>
      <c r="G1029">
        <v>-29.527119934389301</v>
      </c>
      <c r="H1029">
        <v>-3.2859760428213298</v>
      </c>
      <c r="I1029">
        <v>32.9153866953598</v>
      </c>
      <c r="J1029">
        <v>3.9686512919496701</v>
      </c>
      <c r="K1029">
        <v>1255.23545117925</v>
      </c>
      <c r="L1029">
        <v>1218.06558950366</v>
      </c>
      <c r="M1029">
        <v>56.126089165341398</v>
      </c>
      <c r="N1029">
        <v>0.939929859241591</v>
      </c>
      <c r="O1029">
        <v>16.650183947149799</v>
      </c>
      <c r="P1029">
        <v>53.196775952972501</v>
      </c>
      <c r="Q1029">
        <v>-3.3834027127340002E-2</v>
      </c>
    </row>
    <row r="1030" spans="1:17" hidden="1" x14ac:dyDescent="0.3">
      <c r="A1030" t="s">
        <v>2214</v>
      </c>
      <c r="B1030" t="s">
        <v>2215</v>
      </c>
      <c r="C1030" t="str">
        <f>IFERROR(VLOOKUP(Table1[[#This Row],[Ticker]],[1]!Table2[[Symbol]:[Industry]],2,FALSE),"-")</f>
        <v>-</v>
      </c>
      <c r="D1030" t="s">
        <v>78</v>
      </c>
      <c r="E1030">
        <v>2473.9641799999999</v>
      </c>
      <c r="F1030">
        <v>797.95</v>
      </c>
      <c r="G1030">
        <v>72.390934926917595</v>
      </c>
      <c r="H1030">
        <v>11.7443208498483</v>
      </c>
      <c r="I1030">
        <v>49.518102277747602</v>
      </c>
      <c r="J1030">
        <v>7.4698855096583001</v>
      </c>
      <c r="K1030">
        <v>702.50687121007502</v>
      </c>
      <c r="L1030">
        <v>571.88386456755097</v>
      </c>
      <c r="M1030">
        <v>60.846068339211797</v>
      </c>
      <c r="N1030">
        <v>1.27293029606724</v>
      </c>
      <c r="O1030">
        <v>6.5229650980637803</v>
      </c>
      <c r="P1030">
        <v>101.502525252525</v>
      </c>
      <c r="Q1030">
        <v>5.4218616051031003E-2</v>
      </c>
    </row>
    <row r="1031" spans="1:17" x14ac:dyDescent="0.3">
      <c r="A1031" t="s">
        <v>2216</v>
      </c>
      <c r="B1031" t="s">
        <v>2217</v>
      </c>
      <c r="C1031" t="str">
        <f>IFERROR(VLOOKUP(Table1[[#This Row],[Ticker]],[1]!Table2[[Symbol]:[Industry]],2,FALSE),"-")</f>
        <v>-</v>
      </c>
      <c r="D1031" t="s">
        <v>1866</v>
      </c>
      <c r="E1031">
        <v>2472.5080300039999</v>
      </c>
      <c r="F1031">
        <v>51.86</v>
      </c>
      <c r="G1031">
        <v>-2.8614658392681398</v>
      </c>
      <c r="H1031">
        <v>-2.6792672579503098</v>
      </c>
      <c r="I1031">
        <v>-18.599447852017999</v>
      </c>
      <c r="J1031">
        <v>-3.1889722888244298</v>
      </c>
      <c r="K1031">
        <v>53.4346743123576</v>
      </c>
      <c r="L1031">
        <v>51.815486344499902</v>
      </c>
      <c r="M1031">
        <v>40.789166959091098</v>
      </c>
      <c r="N1031">
        <v>1.1154279354077401</v>
      </c>
      <c r="O1031">
        <v>33.821827998457302</v>
      </c>
      <c r="P1031">
        <v>27.420147420147401</v>
      </c>
      <c r="Q1031">
        <v>-9.882011967719E-3</v>
      </c>
    </row>
    <row r="1032" spans="1:17" x14ac:dyDescent="0.3">
      <c r="A1032" t="s">
        <v>2218</v>
      </c>
      <c r="B1032" t="s">
        <v>2219</v>
      </c>
      <c r="C1032" t="str">
        <f>IFERROR(VLOOKUP(Table1[[#This Row],[Ticker]],[1]!Table2[[Symbol]:[Industry]],2,FALSE),"-")</f>
        <v>-</v>
      </c>
      <c r="D1032" t="s">
        <v>377</v>
      </c>
      <c r="E1032">
        <v>2464.0384171679998</v>
      </c>
      <c r="F1032">
        <v>213.96</v>
      </c>
      <c r="G1032">
        <v>-27.057720059945598</v>
      </c>
      <c r="H1032">
        <v>-0.95171709281170103</v>
      </c>
      <c r="I1032">
        <v>-56.202407853806598</v>
      </c>
      <c r="J1032">
        <v>-5.5034400066144897</v>
      </c>
      <c r="K1032">
        <v>222.42127130285999</v>
      </c>
      <c r="L1032">
        <v>258.04849350438099</v>
      </c>
      <c r="M1032">
        <v>49.467583826958503</v>
      </c>
      <c r="N1032">
        <v>0.704472741253233</v>
      </c>
      <c r="O1032">
        <v>101.79005421574099</v>
      </c>
      <c r="P1032">
        <v>11.7284595300261</v>
      </c>
      <c r="Q1032">
        <v>-4.4609007718968002E-2</v>
      </c>
    </row>
    <row r="1033" spans="1:17" hidden="1" x14ac:dyDescent="0.3">
      <c r="A1033" t="s">
        <v>2220</v>
      </c>
      <c r="B1033" t="s">
        <v>2221</v>
      </c>
      <c r="C1033" t="str">
        <f>IFERROR(VLOOKUP(Table1[[#This Row],[Ticker]],[1]!Table2[[Symbol]:[Industry]],2,FALSE),"-")</f>
        <v>-</v>
      </c>
      <c r="D1033" t="s">
        <v>536</v>
      </c>
      <c r="E1033">
        <v>2462.231586672</v>
      </c>
      <c r="F1033">
        <v>104.68</v>
      </c>
      <c r="G1033">
        <v>97.643404447768802</v>
      </c>
      <c r="H1033">
        <v>-0.51882047844880397</v>
      </c>
      <c r="I1033">
        <v>26.383364928290199</v>
      </c>
      <c r="J1033">
        <v>-3.28806755151937</v>
      </c>
      <c r="K1033">
        <v>105.08618700779699</v>
      </c>
      <c r="L1033">
        <v>87.143821924476697</v>
      </c>
      <c r="M1033">
        <v>38.874911673526903</v>
      </c>
      <c r="N1033">
        <v>0.61640565272098402</v>
      </c>
      <c r="O1033">
        <v>19.889186090943799</v>
      </c>
      <c r="P1033">
        <v>128.55895196506501</v>
      </c>
      <c r="Q1033">
        <v>1.6478438050952001E-2</v>
      </c>
    </row>
    <row r="1034" spans="1:17" hidden="1" x14ac:dyDescent="0.3">
      <c r="A1034" t="s">
        <v>2222</v>
      </c>
      <c r="B1034" t="s">
        <v>2223</v>
      </c>
      <c r="C1034" t="str">
        <f>IFERROR(VLOOKUP(Table1[[#This Row],[Ticker]],[1]!Table2[[Symbol]:[Industry]],2,FALSE),"-")</f>
        <v>-</v>
      </c>
      <c r="D1034" t="s">
        <v>539</v>
      </c>
      <c r="E1034">
        <v>2458.4598227199999</v>
      </c>
      <c r="F1034">
        <v>406.4</v>
      </c>
      <c r="G1034">
        <v>16.532720808607198</v>
      </c>
      <c r="H1034">
        <v>-0.34240001736034198</v>
      </c>
      <c r="I1034">
        <v>19.743950814928201</v>
      </c>
      <c r="J1034">
        <v>-3.2974570565929602</v>
      </c>
      <c r="K1034">
        <v>398.03489821437802</v>
      </c>
      <c r="L1034">
        <v>357.37895061112903</v>
      </c>
      <c r="M1034">
        <v>46.052886607753997</v>
      </c>
      <c r="N1034">
        <v>0.91184807341095397</v>
      </c>
      <c r="O1034">
        <v>11.343503937007799</v>
      </c>
      <c r="P1034">
        <v>42.997888810696601</v>
      </c>
      <c r="Q1034">
        <v>3.3546544284514E-2</v>
      </c>
    </row>
    <row r="1035" spans="1:17" hidden="1" x14ac:dyDescent="0.3">
      <c r="A1035" t="s">
        <v>2224</v>
      </c>
      <c r="B1035" t="s">
        <v>2225</v>
      </c>
      <c r="C1035" t="str">
        <f>IFERROR(VLOOKUP(Table1[[#This Row],[Ticker]],[1]!Table2[[Symbol]:[Industry]],2,FALSE),"-")</f>
        <v>-</v>
      </c>
      <c r="D1035" t="s">
        <v>609</v>
      </c>
      <c r="E1035">
        <v>2456.5329000000002</v>
      </c>
      <c r="F1035">
        <v>436.95</v>
      </c>
      <c r="G1035">
        <v>55.0915611652565</v>
      </c>
      <c r="H1035">
        <v>22.118843936354502</v>
      </c>
      <c r="I1035">
        <v>9.9671107530718697</v>
      </c>
      <c r="J1035">
        <v>1.9791158419502599</v>
      </c>
      <c r="K1035">
        <v>391.47981039903101</v>
      </c>
      <c r="L1035">
        <v>347.32602798894601</v>
      </c>
      <c r="M1035">
        <v>55.908667693733904</v>
      </c>
      <c r="N1035">
        <v>1.76931060302177</v>
      </c>
      <c r="O1035">
        <v>8.4792310332990102</v>
      </c>
      <c r="P1035">
        <v>86.690878017517605</v>
      </c>
      <c r="Q1035">
        <v>7.3993922550428998E-2</v>
      </c>
    </row>
    <row r="1036" spans="1:17" hidden="1" x14ac:dyDescent="0.3">
      <c r="A1036" t="s">
        <v>2226</v>
      </c>
      <c r="B1036" t="s">
        <v>2227</v>
      </c>
      <c r="C1036" t="str">
        <f>IFERROR(VLOOKUP(Table1[[#This Row],[Ticker]],[1]!Table2[[Symbol]:[Industry]],2,FALSE),"-")</f>
        <v>-</v>
      </c>
      <c r="D1036" t="s">
        <v>153</v>
      </c>
      <c r="E1036">
        <v>2454.6237299999998</v>
      </c>
      <c r="F1036">
        <v>1350</v>
      </c>
      <c r="G1036">
        <v>388.96852235435603</v>
      </c>
      <c r="H1036">
        <v>2.51914129767257</v>
      </c>
      <c r="I1036">
        <v>401.65181493777601</v>
      </c>
      <c r="J1036">
        <v>9.4244778017630892</v>
      </c>
      <c r="K1036">
        <v>1237.7073335012501</v>
      </c>
      <c r="M1036">
        <v>59.8318198523652</v>
      </c>
      <c r="N1036">
        <v>0.425690571910258</v>
      </c>
      <c r="O1036">
        <v>16.2222222222222</v>
      </c>
      <c r="P1036">
        <v>483.53144586124898</v>
      </c>
    </row>
    <row r="1037" spans="1:17" hidden="1" x14ac:dyDescent="0.3">
      <c r="A1037" t="s">
        <v>2228</v>
      </c>
      <c r="B1037" t="s">
        <v>2229</v>
      </c>
      <c r="C1037" t="str">
        <f>IFERROR(VLOOKUP(Table1[[#This Row],[Ticker]],[1]!Table2[[Symbol]:[Industry]],2,FALSE),"-")</f>
        <v>-</v>
      </c>
      <c r="D1037" t="s">
        <v>311</v>
      </c>
      <c r="E1037">
        <v>2444.84417502</v>
      </c>
      <c r="F1037">
        <v>136.88999999999999</v>
      </c>
      <c r="G1037">
        <v>39.0165415620394</v>
      </c>
      <c r="H1037">
        <v>-1.54772146149234</v>
      </c>
      <c r="I1037">
        <v>-4.8889170575013896</v>
      </c>
      <c r="J1037">
        <v>1.8888286873908899</v>
      </c>
      <c r="K1037">
        <v>136.64865528130201</v>
      </c>
      <c r="L1037">
        <v>126.118128545375</v>
      </c>
      <c r="M1037">
        <v>52.7907857942199</v>
      </c>
      <c r="N1037">
        <v>1.1111340618372301</v>
      </c>
      <c r="O1037">
        <v>13.083497698882301</v>
      </c>
      <c r="P1037">
        <v>73.168880455407901</v>
      </c>
      <c r="Q1037">
        <v>0.14511360585182401</v>
      </c>
    </row>
    <row r="1038" spans="1:17" hidden="1" x14ac:dyDescent="0.3">
      <c r="A1038" t="s">
        <v>2230</v>
      </c>
      <c r="B1038" t="s">
        <v>2231</v>
      </c>
      <c r="C1038" t="str">
        <f>IFERROR(VLOOKUP(Table1[[#This Row],[Ticker]],[1]!Table2[[Symbol]:[Industry]],2,FALSE),"-")</f>
        <v>-</v>
      </c>
      <c r="D1038" t="s">
        <v>2232</v>
      </c>
      <c r="E1038">
        <v>2438.8845969599902</v>
      </c>
      <c r="F1038">
        <v>4939.2</v>
      </c>
      <c r="G1038">
        <v>69.580706855265305</v>
      </c>
      <c r="H1038">
        <v>-15.958677678481299</v>
      </c>
      <c r="I1038">
        <v>45.579980242689103</v>
      </c>
      <c r="J1038">
        <v>-3.4080211910807501</v>
      </c>
      <c r="K1038">
        <v>5135.9609735150798</v>
      </c>
      <c r="L1038">
        <v>3973.8039667394401</v>
      </c>
      <c r="M1038">
        <v>30.344534013839201</v>
      </c>
      <c r="N1038">
        <v>1.24582597050427</v>
      </c>
      <c r="O1038">
        <v>30.446226109491398</v>
      </c>
      <c r="P1038">
        <v>108.053917438921</v>
      </c>
      <c r="Q1038">
        <v>0.148559088516694</v>
      </c>
    </row>
    <row r="1039" spans="1:17" hidden="1" x14ac:dyDescent="0.3">
      <c r="A1039" t="s">
        <v>2233</v>
      </c>
      <c r="B1039" t="s">
        <v>2234</v>
      </c>
      <c r="C1039" t="str">
        <f>IFERROR(VLOOKUP(Table1[[#This Row],[Ticker]],[1]!Table2[[Symbol]:[Industry]],2,FALSE),"-")</f>
        <v>-</v>
      </c>
      <c r="D1039" t="s">
        <v>78</v>
      </c>
      <c r="E1039">
        <v>2436.5355757799998</v>
      </c>
      <c r="F1039">
        <v>886.1</v>
      </c>
      <c r="G1039">
        <v>134.57428775774599</v>
      </c>
      <c r="H1039">
        <v>1.4749605804880599</v>
      </c>
      <c r="I1039">
        <v>24.692718242143101</v>
      </c>
      <c r="J1039">
        <v>-4.4996656065852196</v>
      </c>
      <c r="K1039">
        <v>894.29359119562798</v>
      </c>
      <c r="L1039">
        <v>742.40814096046302</v>
      </c>
      <c r="M1039">
        <v>39.113877296334799</v>
      </c>
      <c r="N1039">
        <v>1.2091431173420699</v>
      </c>
      <c r="O1039">
        <v>11.0089154722943</v>
      </c>
      <c r="P1039">
        <v>174.33436532507699</v>
      </c>
      <c r="Q1039">
        <v>6.6815564880327999E-2</v>
      </c>
    </row>
    <row r="1040" spans="1:17" hidden="1" x14ac:dyDescent="0.3">
      <c r="A1040" t="s">
        <v>2235</v>
      </c>
      <c r="B1040" t="s">
        <v>2236</v>
      </c>
      <c r="C1040" t="str">
        <f>IFERROR(VLOOKUP(Table1[[#This Row],[Ticker]],[1]!Table2[[Symbol]:[Industry]],2,FALSE),"-")</f>
        <v>-</v>
      </c>
      <c r="D1040" t="s">
        <v>54</v>
      </c>
      <c r="E1040">
        <v>2434.5923828</v>
      </c>
      <c r="F1040">
        <v>287.60000000000002</v>
      </c>
      <c r="G1040">
        <v>101.317953852724</v>
      </c>
      <c r="H1040">
        <v>13.3168143437392</v>
      </c>
      <c r="I1040">
        <v>83.747118064147799</v>
      </c>
      <c r="J1040">
        <v>-8.3133076566587896</v>
      </c>
      <c r="K1040">
        <v>254.35329856822199</v>
      </c>
      <c r="L1040">
        <v>192.05296080888101</v>
      </c>
      <c r="M1040">
        <v>51.634798296745501</v>
      </c>
      <c r="N1040">
        <v>1.3093726634348899</v>
      </c>
      <c r="O1040">
        <v>13.0041724617524</v>
      </c>
      <c r="P1040">
        <v>157.130084935181</v>
      </c>
      <c r="Q1040">
        <v>4.3386448652953997E-2</v>
      </c>
    </row>
    <row r="1041" spans="1:17" hidden="1" x14ac:dyDescent="0.3">
      <c r="A1041" t="s">
        <v>2237</v>
      </c>
      <c r="B1041" t="s">
        <v>2238</v>
      </c>
      <c r="C1041" t="str">
        <f>IFERROR(VLOOKUP(Table1[[#This Row],[Ticker]],[1]!Table2[[Symbol]:[Industry]],2,FALSE),"-")</f>
        <v>-</v>
      </c>
      <c r="D1041" t="s">
        <v>1450</v>
      </c>
      <c r="E1041">
        <v>2433.5665067750001</v>
      </c>
      <c r="F1041">
        <v>939.55</v>
      </c>
      <c r="G1041">
        <v>23.593181315333599</v>
      </c>
      <c r="H1041">
        <v>14.329027675273</v>
      </c>
      <c r="I1041">
        <v>51.853145469988903</v>
      </c>
      <c r="J1041">
        <v>13.758983660963899</v>
      </c>
      <c r="K1041">
        <v>806.58313078474805</v>
      </c>
      <c r="L1041">
        <v>683.552724766967</v>
      </c>
      <c r="M1041">
        <v>61.740559814921397</v>
      </c>
      <c r="N1041">
        <v>1.7347857076455899</v>
      </c>
      <c r="O1041">
        <v>5.0130381565643001</v>
      </c>
      <c r="P1041">
        <v>108.095238095238</v>
      </c>
      <c r="Q1041">
        <v>3.5412755722590001E-3</v>
      </c>
    </row>
    <row r="1042" spans="1:17" x14ac:dyDescent="0.3">
      <c r="A1042" t="s">
        <v>2239</v>
      </c>
      <c r="B1042" t="s">
        <v>2240</v>
      </c>
      <c r="C1042" t="str">
        <f>IFERROR(VLOOKUP(Table1[[#This Row],[Ticker]],[1]!Table2[[Symbol]:[Industry]],2,FALSE),"-")</f>
        <v>-</v>
      </c>
      <c r="D1042" t="s">
        <v>395</v>
      </c>
      <c r="E1042">
        <v>2432.6725492700002</v>
      </c>
      <c r="F1042">
        <v>458.35</v>
      </c>
      <c r="G1042">
        <v>-43.094571068500201</v>
      </c>
      <c r="H1042">
        <v>-2.7946494074142301</v>
      </c>
      <c r="I1042">
        <v>-19.131247369154</v>
      </c>
      <c r="J1042">
        <v>0.84132900383412701</v>
      </c>
      <c r="K1042">
        <v>477.33536482160002</v>
      </c>
      <c r="L1042">
        <v>499.16953884599701</v>
      </c>
      <c r="M1042">
        <v>41.224914622170303</v>
      </c>
      <c r="N1042">
        <v>1.01278685879055</v>
      </c>
      <c r="O1042">
        <v>26.977200829060699</v>
      </c>
      <c r="P1042">
        <v>4.1704545454545396</v>
      </c>
    </row>
    <row r="1043" spans="1:17" hidden="1" x14ac:dyDescent="0.3">
      <c r="A1043" t="s">
        <v>2241</v>
      </c>
      <c r="B1043" t="s">
        <v>2242</v>
      </c>
      <c r="C1043" t="str">
        <f>IFERROR(VLOOKUP(Table1[[#This Row],[Ticker]],[1]!Table2[[Symbol]:[Industry]],2,FALSE),"-")</f>
        <v>-</v>
      </c>
      <c r="D1043" t="s">
        <v>609</v>
      </c>
      <c r="E1043">
        <v>2432.49829056</v>
      </c>
      <c r="F1043">
        <v>1797.9</v>
      </c>
      <c r="G1043">
        <v>266.38215447387</v>
      </c>
      <c r="H1043">
        <v>-5.0533187586721002</v>
      </c>
      <c r="I1043">
        <v>36.112687894553702</v>
      </c>
      <c r="J1043">
        <v>2.1796254229659402</v>
      </c>
      <c r="K1043">
        <v>1840.7041074609699</v>
      </c>
      <c r="L1043">
        <v>1384.3033844486299</v>
      </c>
      <c r="M1043">
        <v>40.209895503651403</v>
      </c>
      <c r="N1043">
        <v>0.45943426580497998</v>
      </c>
      <c r="O1043">
        <v>24.890149618999899</v>
      </c>
      <c r="P1043">
        <v>303.25221487047202</v>
      </c>
      <c r="Q1043">
        <v>0.23625132602242299</v>
      </c>
    </row>
    <row r="1044" spans="1:17" hidden="1" x14ac:dyDescent="0.3">
      <c r="A1044" t="s">
        <v>2243</v>
      </c>
      <c r="B1044" t="s">
        <v>2244</v>
      </c>
      <c r="C1044" t="str">
        <f>IFERROR(VLOOKUP(Table1[[#This Row],[Ticker]],[1]!Table2[[Symbol]:[Industry]],2,FALSE),"-")</f>
        <v>-</v>
      </c>
      <c r="D1044" t="s">
        <v>206</v>
      </c>
      <c r="E1044">
        <v>2431.7964288799999</v>
      </c>
      <c r="F1044">
        <v>1703.2</v>
      </c>
      <c r="G1044">
        <v>47.974765132283501</v>
      </c>
      <c r="H1044">
        <v>-8.6516326935752605</v>
      </c>
      <c r="I1044">
        <v>37.414554532777103</v>
      </c>
      <c r="J1044">
        <v>-0.65787183341260902</v>
      </c>
      <c r="K1044">
        <v>1545.0204756523499</v>
      </c>
      <c r="L1044">
        <v>1313.6742696132001</v>
      </c>
      <c r="M1044">
        <v>62.730808747693303</v>
      </c>
      <c r="N1044">
        <v>0.362209412319143</v>
      </c>
      <c r="O1044">
        <v>10.674025364020601</v>
      </c>
      <c r="P1044">
        <v>77.029414821744098</v>
      </c>
      <c r="Q1044">
        <v>9.8320460724852995E-2</v>
      </c>
    </row>
    <row r="1045" spans="1:17" hidden="1" x14ac:dyDescent="0.3">
      <c r="A1045" t="s">
        <v>2245</v>
      </c>
      <c r="B1045" t="s">
        <v>2246</v>
      </c>
      <c r="C1045" t="str">
        <f>IFERROR(VLOOKUP(Table1[[#This Row],[Ticker]],[1]!Table2[[Symbol]:[Industry]],2,FALSE),"-")</f>
        <v>-</v>
      </c>
      <c r="D1045" t="s">
        <v>465</v>
      </c>
      <c r="E1045">
        <v>2423.9085888</v>
      </c>
      <c r="F1045">
        <v>304.8</v>
      </c>
      <c r="G1045">
        <v>-9.2692193442647604</v>
      </c>
      <c r="H1045">
        <v>9.0559282194827695</v>
      </c>
      <c r="I1045">
        <v>-0.73962622018490598</v>
      </c>
      <c r="J1045">
        <v>-0.12939313541116301</v>
      </c>
      <c r="K1045">
        <v>287.70079879565702</v>
      </c>
      <c r="L1045">
        <v>273.42172846287201</v>
      </c>
      <c r="M1045">
        <v>49.801308370085103</v>
      </c>
      <c r="N1045">
        <v>2.9067742077290801</v>
      </c>
      <c r="O1045">
        <v>8.5629921259842305</v>
      </c>
      <c r="P1045">
        <v>34.3619131584747</v>
      </c>
      <c r="Q1045">
        <v>-5.7902745677220001E-2</v>
      </c>
    </row>
    <row r="1046" spans="1:17" hidden="1" x14ac:dyDescent="0.3">
      <c r="A1046" t="s">
        <v>2247</v>
      </c>
      <c r="B1046" t="s">
        <v>2248</v>
      </c>
      <c r="C1046" t="str">
        <f>IFERROR(VLOOKUP(Table1[[#This Row],[Ticker]],[1]!Table2[[Symbol]:[Industry]],2,FALSE),"-")</f>
        <v>-</v>
      </c>
      <c r="D1046" t="s">
        <v>133</v>
      </c>
      <c r="E1046">
        <v>2417.6966745959999</v>
      </c>
      <c r="F1046">
        <v>179.16</v>
      </c>
      <c r="G1046">
        <v>81.445647076143501</v>
      </c>
      <c r="H1046">
        <v>1.79724280402428</v>
      </c>
      <c r="I1046">
        <v>13.401978246152501</v>
      </c>
      <c r="J1046">
        <v>1.91274397936173</v>
      </c>
      <c r="K1046">
        <v>171.17064667348501</v>
      </c>
      <c r="L1046">
        <v>142.06985347301199</v>
      </c>
      <c r="M1046">
        <v>48.110987279398302</v>
      </c>
      <c r="N1046">
        <v>0.98160361109167005</v>
      </c>
      <c r="O1046">
        <v>13.9316811788345</v>
      </c>
      <c r="P1046">
        <v>114.562874251496</v>
      </c>
      <c r="Q1046">
        <v>0.17633862338407499</v>
      </c>
    </row>
    <row r="1047" spans="1:17" hidden="1" x14ac:dyDescent="0.3">
      <c r="A1047" t="s">
        <v>2249</v>
      </c>
      <c r="B1047" t="s">
        <v>2250</v>
      </c>
      <c r="C1047" t="str">
        <f>IFERROR(VLOOKUP(Table1[[#This Row],[Ticker]],[1]!Table2[[Symbol]:[Industry]],2,FALSE),"-")</f>
        <v>-</v>
      </c>
      <c r="D1047" t="s">
        <v>78</v>
      </c>
      <c r="E1047">
        <v>2415.9173577000001</v>
      </c>
      <c r="F1047">
        <v>34.979999999999997</v>
      </c>
      <c r="G1047">
        <v>-15.317191931357801</v>
      </c>
      <c r="H1047">
        <v>-20.3047764804226</v>
      </c>
      <c r="I1047">
        <v>-22.035608749647601</v>
      </c>
      <c r="J1047">
        <v>-1.8260571912193999</v>
      </c>
      <c r="K1047">
        <v>40.175366852902798</v>
      </c>
      <c r="L1047">
        <v>37.382808955495697</v>
      </c>
      <c r="M1047">
        <v>55.893273104758201</v>
      </c>
      <c r="N1047">
        <v>1.41267330945489</v>
      </c>
      <c r="O1047">
        <v>38.9365351629502</v>
      </c>
      <c r="P1047">
        <v>21.4583333333333</v>
      </c>
    </row>
    <row r="1048" spans="1:17" hidden="1" x14ac:dyDescent="0.3">
      <c r="A1048" t="s">
        <v>2251</v>
      </c>
      <c r="B1048" t="s">
        <v>2252</v>
      </c>
      <c r="C1048" t="str">
        <f>IFERROR(VLOOKUP(Table1[[#This Row],[Ticker]],[1]!Table2[[Symbol]:[Industry]],2,FALSE),"-")</f>
        <v>-</v>
      </c>
      <c r="D1048" t="s">
        <v>293</v>
      </c>
      <c r="E1048">
        <v>2398.358228865</v>
      </c>
      <c r="F1048">
        <v>1587.65</v>
      </c>
      <c r="G1048">
        <v>45.673653518292099</v>
      </c>
      <c r="H1048">
        <v>-7.8180559578942299</v>
      </c>
      <c r="I1048">
        <v>-6.9596448218466298</v>
      </c>
      <c r="J1048">
        <v>-0.73948534852592296</v>
      </c>
      <c r="K1048">
        <v>1648.89234229311</v>
      </c>
      <c r="L1048">
        <v>1488.6843996769101</v>
      </c>
      <c r="M1048">
        <v>33.4256768139565</v>
      </c>
      <c r="N1048">
        <v>0.677850191441697</v>
      </c>
      <c r="O1048">
        <v>23.150568450225101</v>
      </c>
      <c r="P1048">
        <v>72.937203855999101</v>
      </c>
      <c r="Q1048">
        <v>7.0895075137370001E-3</v>
      </c>
    </row>
    <row r="1049" spans="1:17" hidden="1" x14ac:dyDescent="0.3">
      <c r="A1049" t="s">
        <v>2253</v>
      </c>
      <c r="B1049" t="s">
        <v>2254</v>
      </c>
      <c r="C1049" t="str">
        <f>IFERROR(VLOOKUP(Table1[[#This Row],[Ticker]],[1]!Table2[[Symbol]:[Industry]],2,FALSE),"-")</f>
        <v>-</v>
      </c>
      <c r="D1049" t="s">
        <v>436</v>
      </c>
      <c r="E1049">
        <v>2393.3474879400001</v>
      </c>
      <c r="F1049">
        <v>581.15</v>
      </c>
      <c r="G1049">
        <v>-43.349631987775297</v>
      </c>
      <c r="H1049">
        <v>-7.2045216515739199</v>
      </c>
      <c r="I1049">
        <v>-34.454037909853803</v>
      </c>
      <c r="J1049">
        <v>-5.8956780674668501</v>
      </c>
      <c r="K1049">
        <v>625.34828673558798</v>
      </c>
      <c r="L1049">
        <v>650.636769972058</v>
      </c>
      <c r="M1049">
        <v>27.4832092818367</v>
      </c>
      <c r="N1049">
        <v>1.0170802369801299</v>
      </c>
      <c r="O1049">
        <v>37.425793684935002</v>
      </c>
      <c r="P1049">
        <v>1.06956521739129</v>
      </c>
      <c r="Q1049">
        <v>7.488074416318E-3</v>
      </c>
    </row>
    <row r="1050" spans="1:17" hidden="1" x14ac:dyDescent="0.3">
      <c r="A1050" t="s">
        <v>2255</v>
      </c>
      <c r="B1050" t="s">
        <v>2256</v>
      </c>
      <c r="C1050" t="str">
        <f>IFERROR(VLOOKUP(Table1[[#This Row],[Ticker]],[1]!Table2[[Symbol]:[Industry]],2,FALSE),"-")</f>
        <v>-</v>
      </c>
      <c r="D1050" t="s">
        <v>349</v>
      </c>
      <c r="E1050">
        <v>2390.17734045</v>
      </c>
      <c r="F1050">
        <v>249.5</v>
      </c>
      <c r="G1050">
        <v>-5.1341476153655696</v>
      </c>
      <c r="H1050">
        <v>-5.5997999700006398</v>
      </c>
      <c r="I1050">
        <v>25.325735708738499</v>
      </c>
      <c r="J1050">
        <v>-4.2434888625821499</v>
      </c>
      <c r="K1050">
        <v>238.75670417321999</v>
      </c>
      <c r="M1050">
        <v>48.049822434822502</v>
      </c>
      <c r="N1050">
        <v>0.59206627248037902</v>
      </c>
      <c r="O1050">
        <v>14.629258517034</v>
      </c>
      <c r="P1050">
        <v>65.670650730411694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1535</v>
      </c>
      <c r="E1051">
        <v>2381.9949999999999</v>
      </c>
      <c r="F1051">
        <v>147</v>
      </c>
      <c r="G1051">
        <v>81.027558209012696</v>
      </c>
      <c r="H1051">
        <v>76.148550103070804</v>
      </c>
      <c r="I1051">
        <v>128.864375664383</v>
      </c>
      <c r="J1051">
        <v>4.9118280572711699</v>
      </c>
      <c r="K1051">
        <v>102.644465705434</v>
      </c>
      <c r="L1051">
        <v>80.940865541610194</v>
      </c>
      <c r="M1051">
        <v>78.199170760871993</v>
      </c>
      <c r="N1051">
        <v>4.0080507654920403</v>
      </c>
      <c r="O1051">
        <v>6.5986394557822896</v>
      </c>
      <c r="P1051">
        <v>182.63795423956901</v>
      </c>
      <c r="Q1051">
        <v>0.18177418469165599</v>
      </c>
    </row>
    <row r="1052" spans="1:17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-</v>
      </c>
      <c r="D1052" t="s">
        <v>302</v>
      </c>
      <c r="E1052">
        <v>2378.1598860200002</v>
      </c>
      <c r="F1052">
        <v>405.1</v>
      </c>
      <c r="G1052">
        <v>-16.404703693691499</v>
      </c>
      <c r="H1052">
        <v>-3.1403751669231501</v>
      </c>
      <c r="I1052">
        <v>-12.5845044356141</v>
      </c>
      <c r="J1052">
        <v>-3.3579007010861699</v>
      </c>
      <c r="K1052">
        <v>408.67319467106802</v>
      </c>
      <c r="L1052">
        <v>407.41856173518801</v>
      </c>
      <c r="M1052">
        <v>38.451953472858101</v>
      </c>
      <c r="N1052">
        <v>1.05016209123643</v>
      </c>
      <c r="O1052">
        <v>32.288323870649201</v>
      </c>
      <c r="P1052">
        <v>22.4421943478917</v>
      </c>
      <c r="Q1052">
        <v>-5.6941946315665001E-2</v>
      </c>
    </row>
    <row r="1053" spans="1:17" hidden="1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800</v>
      </c>
      <c r="E1053">
        <v>2371.2440554</v>
      </c>
      <c r="F1053">
        <v>22</v>
      </c>
      <c r="G1053">
        <v>8.8291495320567694</v>
      </c>
      <c r="H1053">
        <v>-1.9989726965407E-3</v>
      </c>
      <c r="I1053">
        <v>-21.1578078718467</v>
      </c>
      <c r="J1053">
        <v>3.1737683454683498</v>
      </c>
      <c r="K1053">
        <v>22.271929868727799</v>
      </c>
      <c r="L1053">
        <v>22.258018127272098</v>
      </c>
      <c r="M1053">
        <v>56.784167083737401</v>
      </c>
      <c r="N1053">
        <v>1.13632895677094</v>
      </c>
      <c r="O1053">
        <v>46.363636363636303</v>
      </c>
      <c r="P1053">
        <v>43.790849673202601</v>
      </c>
      <c r="Q1053">
        <v>-4.2809804171511999E-2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133</v>
      </c>
      <c r="E1054">
        <v>2371.0887947880001</v>
      </c>
      <c r="F1054">
        <v>44.73</v>
      </c>
      <c r="G1054">
        <v>-4.2289407131661996</v>
      </c>
      <c r="H1054">
        <v>-7.7137290367729898</v>
      </c>
      <c r="I1054">
        <v>-0.16218700194880301</v>
      </c>
      <c r="J1054">
        <v>-3.4746900547283199</v>
      </c>
      <c r="K1054">
        <v>44.122879629627</v>
      </c>
      <c r="L1054">
        <v>39.243674599207097</v>
      </c>
      <c r="M1054">
        <v>37.0807967298786</v>
      </c>
      <c r="N1054">
        <v>0.61231063224215199</v>
      </c>
      <c r="O1054">
        <v>17.370892018779301</v>
      </c>
      <c r="P1054">
        <v>45.795306388526697</v>
      </c>
      <c r="Q1054">
        <v>0.11556647686428601</v>
      </c>
    </row>
    <row r="1055" spans="1:17" hidden="1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89</v>
      </c>
      <c r="E1055">
        <v>2367.3477023999999</v>
      </c>
      <c r="F1055">
        <v>27.2</v>
      </c>
      <c r="G1055">
        <v>111.987350685512</v>
      </c>
      <c r="H1055">
        <v>6.9435289666510904</v>
      </c>
      <c r="I1055">
        <v>-24.436752785032901</v>
      </c>
      <c r="J1055">
        <v>-1.0715002086657801</v>
      </c>
      <c r="K1055">
        <v>26.897027437843001</v>
      </c>
      <c r="L1055">
        <v>22.987423416187401</v>
      </c>
      <c r="M1055">
        <v>46.174402980465103</v>
      </c>
      <c r="N1055">
        <v>1.5049745463870601</v>
      </c>
      <c r="O1055">
        <v>23.345588235294102</v>
      </c>
      <c r="P1055">
        <v>183.34870760223299</v>
      </c>
      <c r="Q1055">
        <v>9.6435552035054994E-2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536</v>
      </c>
      <c r="E1056">
        <v>2359.85866665</v>
      </c>
      <c r="F1056">
        <v>696.75</v>
      </c>
      <c r="G1056">
        <v>89.828708948679093</v>
      </c>
      <c r="H1056">
        <v>30.219616236729902</v>
      </c>
      <c r="I1056">
        <v>-3.0389327730267</v>
      </c>
      <c r="J1056">
        <v>-1.7915480141659099</v>
      </c>
      <c r="K1056">
        <v>595.93033496111195</v>
      </c>
      <c r="L1056">
        <v>526.25906571085704</v>
      </c>
      <c r="M1056">
        <v>66.773922065546301</v>
      </c>
      <c r="N1056">
        <v>2.2320759885962</v>
      </c>
      <c r="O1056">
        <v>5.9203444564047398</v>
      </c>
      <c r="P1056">
        <v>125.521929114743</v>
      </c>
      <c r="Q1056">
        <v>0.14493335987730299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465</v>
      </c>
      <c r="E1057">
        <v>2341.0287395999999</v>
      </c>
      <c r="F1057">
        <v>279.89999999999998</v>
      </c>
      <c r="G1057">
        <v>8.0066148705855102</v>
      </c>
      <c r="H1057">
        <v>10.2135891217607</v>
      </c>
      <c r="I1057">
        <v>12.6009999809208</v>
      </c>
      <c r="J1057">
        <v>6.2886396514740701</v>
      </c>
      <c r="K1057">
        <v>260.52522045292801</v>
      </c>
      <c r="L1057">
        <v>235.83539746568599</v>
      </c>
      <c r="M1057">
        <v>51.500146318701503</v>
      </c>
      <c r="N1057">
        <v>0.74878730677025995</v>
      </c>
      <c r="O1057">
        <v>10.5752054305109</v>
      </c>
      <c r="P1057">
        <v>55.026308501800003</v>
      </c>
      <c r="Q1057">
        <v>0.12919119651264099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302</v>
      </c>
      <c r="E1058">
        <v>2337.4019133009901</v>
      </c>
      <c r="F1058">
        <v>91.91</v>
      </c>
      <c r="G1058">
        <v>-7.8603229217732098</v>
      </c>
      <c r="H1058">
        <v>10.5379027053194</v>
      </c>
      <c r="I1058">
        <v>3.4140804500415598</v>
      </c>
      <c r="J1058">
        <v>5.3508106656277796</v>
      </c>
      <c r="K1058">
        <v>84.436423030495305</v>
      </c>
      <c r="L1058">
        <v>84.289676864653998</v>
      </c>
      <c r="M1058">
        <v>74.921477311137593</v>
      </c>
      <c r="N1058">
        <v>2.1251680916243898</v>
      </c>
      <c r="O1058">
        <v>13.6981830051136</v>
      </c>
      <c r="P1058">
        <v>28.7254901960784</v>
      </c>
      <c r="Q1058">
        <v>-2.1464221985079E-2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372</v>
      </c>
      <c r="E1059">
        <v>2336.5533316400001</v>
      </c>
      <c r="F1059">
        <v>1040.05</v>
      </c>
      <c r="G1059">
        <v>-2.0081635360765899</v>
      </c>
      <c r="H1059">
        <v>4.3714810985148</v>
      </c>
      <c r="I1059">
        <v>-18.745386596866201</v>
      </c>
      <c r="J1059">
        <v>5.9695998484375501</v>
      </c>
      <c r="K1059">
        <v>1019.88409282729</v>
      </c>
      <c r="L1059">
        <v>1017.51271856176</v>
      </c>
      <c r="M1059">
        <v>69.286349997028907</v>
      </c>
      <c r="N1059">
        <v>1.25344509152295</v>
      </c>
      <c r="O1059">
        <v>24.782462381616199</v>
      </c>
      <c r="P1059">
        <v>25.754186566712999</v>
      </c>
      <c r="Q1059">
        <v>0.156609236838506</v>
      </c>
    </row>
    <row r="1060" spans="1:17" hidden="1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70</v>
      </c>
      <c r="E1060">
        <v>2336.4915000000001</v>
      </c>
      <c r="F1060">
        <v>870</v>
      </c>
      <c r="G1060">
        <v>202.428146173746</v>
      </c>
      <c r="H1060">
        <v>-23.445141129451901</v>
      </c>
      <c r="I1060">
        <v>29.279484552233001</v>
      </c>
      <c r="J1060">
        <v>-6.6449848957238702</v>
      </c>
      <c r="K1060">
        <v>1097.70435602763</v>
      </c>
      <c r="L1060">
        <v>912.16284096248603</v>
      </c>
      <c r="M1060">
        <v>8.7191312970649602</v>
      </c>
      <c r="N1060">
        <v>1.1795643258623301</v>
      </c>
      <c r="O1060">
        <v>82.528735632183896</v>
      </c>
      <c r="P1060">
        <v>292.24526600540997</v>
      </c>
      <c r="Q1060">
        <v>0.178398108200855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101</v>
      </c>
      <c r="E1061">
        <v>2336.0845132139998</v>
      </c>
      <c r="F1061">
        <v>22.046229508196699</v>
      </c>
      <c r="G1061">
        <v>45.438648703318201</v>
      </c>
      <c r="H1061">
        <v>8.7227892634172797</v>
      </c>
      <c r="I1061">
        <v>-23.753302333012801</v>
      </c>
      <c r="J1061">
        <v>9.8215035012393201</v>
      </c>
      <c r="K1061">
        <v>19.882665244972699</v>
      </c>
      <c r="L1061">
        <v>18.591193296064599</v>
      </c>
      <c r="M1061">
        <v>69.327630513271203</v>
      </c>
      <c r="N1061">
        <v>2.1817921151047601</v>
      </c>
      <c r="O1061">
        <v>44.626364399664098</v>
      </c>
      <c r="P1061">
        <v>97.676348547717794</v>
      </c>
      <c r="Q1061">
        <v>0.164084108364107</v>
      </c>
    </row>
    <row r="1062" spans="1:17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78</v>
      </c>
      <c r="E1062">
        <v>2328.8088899999998</v>
      </c>
      <c r="F1062">
        <v>90.15</v>
      </c>
      <c r="G1062">
        <v>-43.437082939532203</v>
      </c>
      <c r="H1062">
        <v>-3.8491919175774698</v>
      </c>
      <c r="I1062">
        <v>-30.342708111059999</v>
      </c>
      <c r="J1062">
        <v>0.18424404707847</v>
      </c>
      <c r="K1062">
        <v>95.900138174021095</v>
      </c>
      <c r="L1062">
        <v>99.659611281005297</v>
      </c>
      <c r="M1062">
        <v>27.0339220349809</v>
      </c>
      <c r="N1062">
        <v>0.68882776667942802</v>
      </c>
      <c r="O1062">
        <v>73.044925124791902</v>
      </c>
      <c r="P1062">
        <v>8.7454764776839493</v>
      </c>
      <c r="Q1062">
        <v>2.998932603088E-2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124</v>
      </c>
      <c r="E1063">
        <v>2328.56860091</v>
      </c>
      <c r="F1063">
        <v>195.35</v>
      </c>
      <c r="G1063">
        <v>-5.9465839264693896</v>
      </c>
      <c r="H1063">
        <v>2.3935794163695099</v>
      </c>
      <c r="I1063">
        <v>-43.0028175443381</v>
      </c>
      <c r="J1063">
        <v>-4.5807381889898</v>
      </c>
      <c r="K1063">
        <v>190.766461047907</v>
      </c>
      <c r="L1063">
        <v>195.30437371576701</v>
      </c>
      <c r="M1063">
        <v>57.885084904252302</v>
      </c>
      <c r="N1063">
        <v>0.75677338657812399</v>
      </c>
      <c r="O1063">
        <v>48.3235218837983</v>
      </c>
      <c r="P1063">
        <v>30.407209612816999</v>
      </c>
      <c r="Q1063">
        <v>4.2414366198626999E-2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293</v>
      </c>
      <c r="E1064">
        <v>2308.5193782000001</v>
      </c>
      <c r="F1064">
        <v>3621.9</v>
      </c>
      <c r="G1064">
        <v>1903.75843832074</v>
      </c>
      <c r="H1064">
        <v>-11.1087257451337</v>
      </c>
      <c r="I1064">
        <v>257.13639161683898</v>
      </c>
      <c r="J1064">
        <v>-8.0233494493433604</v>
      </c>
      <c r="K1064">
        <v>3219.1491873397899</v>
      </c>
      <c r="L1064">
        <v>1553.6555359049501</v>
      </c>
      <c r="M1064">
        <v>48.932211828778698</v>
      </c>
      <c r="N1064">
        <v>0.29041147198887002</v>
      </c>
      <c r="O1064">
        <v>15.2709903641734</v>
      </c>
      <c r="P1064">
        <v>2043.1360946745499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133</v>
      </c>
      <c r="E1065">
        <v>2306.871663295</v>
      </c>
      <c r="F1065">
        <v>159.65</v>
      </c>
      <c r="G1065">
        <v>-27.2520813662473</v>
      </c>
      <c r="H1065">
        <v>1.0864744698409801</v>
      </c>
      <c r="I1065">
        <v>-13.039389054737899</v>
      </c>
      <c r="J1065">
        <v>-6.5723159720471802</v>
      </c>
      <c r="K1065">
        <v>167.35418341545099</v>
      </c>
      <c r="L1065">
        <v>164.99629854067399</v>
      </c>
      <c r="M1065">
        <v>35.740733982255598</v>
      </c>
      <c r="N1065">
        <v>1.3603085053939199</v>
      </c>
      <c r="O1065">
        <v>33.291575321014697</v>
      </c>
      <c r="P1065">
        <v>18.259259259259199</v>
      </c>
      <c r="Q1065">
        <v>-3.2495058389330001E-3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536</v>
      </c>
      <c r="E1066">
        <v>2305.0832312399998</v>
      </c>
      <c r="F1066">
        <v>251.4</v>
      </c>
      <c r="G1066">
        <v>-42.619823510305203</v>
      </c>
      <c r="H1066">
        <v>-7.55991388964609</v>
      </c>
      <c r="I1066">
        <v>-17.7480718333128</v>
      </c>
      <c r="J1066">
        <v>-0.87156422619931895</v>
      </c>
      <c r="K1066">
        <v>263.40296808227203</v>
      </c>
      <c r="L1066">
        <v>261.39423216881801</v>
      </c>
      <c r="M1066">
        <v>45.113211428692999</v>
      </c>
      <c r="N1066">
        <v>0.67653678019297003</v>
      </c>
      <c r="O1066">
        <v>26.949085123309398</v>
      </c>
      <c r="P1066">
        <v>18.028169014084501</v>
      </c>
      <c r="Q1066">
        <v>6.0174404102838003E-2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1180</v>
      </c>
      <c r="E1067">
        <v>2302.8007102400002</v>
      </c>
      <c r="F1067">
        <v>810.4</v>
      </c>
      <c r="G1067">
        <v>0.66803931621305401</v>
      </c>
      <c r="H1067">
        <v>5.3546210853548102</v>
      </c>
      <c r="I1067">
        <v>-34.692086412136298</v>
      </c>
      <c r="J1067">
        <v>4.0376989027018304</v>
      </c>
      <c r="K1067">
        <v>816.60036752303995</v>
      </c>
      <c r="L1067">
        <v>833.23598649652297</v>
      </c>
      <c r="M1067">
        <v>56.955160547391998</v>
      </c>
      <c r="N1067">
        <v>1.2380703692460799</v>
      </c>
      <c r="O1067">
        <v>42.0224580454096</v>
      </c>
      <c r="P1067">
        <v>36.649523648933403</v>
      </c>
      <c r="Q1067">
        <v>2.1860822589072001E-2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539</v>
      </c>
      <c r="E1068">
        <v>2290.0821845</v>
      </c>
      <c r="F1068">
        <v>979</v>
      </c>
      <c r="G1068">
        <v>-68.929678972021307</v>
      </c>
      <c r="H1068">
        <v>-13.867178895859899</v>
      </c>
      <c r="I1068">
        <v>-33.9456382861691</v>
      </c>
      <c r="J1068">
        <v>-1.31226852208797</v>
      </c>
      <c r="K1068">
        <v>1066.6002252676301</v>
      </c>
      <c r="L1068">
        <v>1263.56659452448</v>
      </c>
      <c r="M1068">
        <v>37.811296514914503</v>
      </c>
      <c r="N1068">
        <v>1.0005507176819399</v>
      </c>
      <c r="O1068">
        <v>81.041879468845707</v>
      </c>
      <c r="P1068">
        <v>2.7282266526757502</v>
      </c>
      <c r="Q1068">
        <v>-0.15515421824522699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257</v>
      </c>
      <c r="E1069">
        <v>2286.4250195999998</v>
      </c>
      <c r="F1069">
        <v>607</v>
      </c>
      <c r="G1069">
        <v>23.275219329352002</v>
      </c>
      <c r="H1069">
        <v>-7.5793869131657798</v>
      </c>
      <c r="I1069">
        <v>3.0953666196499499</v>
      </c>
      <c r="J1069">
        <v>-3.8626342338762298</v>
      </c>
      <c r="K1069">
        <v>623.73689150302403</v>
      </c>
      <c r="L1069">
        <v>563.22974824610105</v>
      </c>
      <c r="M1069">
        <v>34.236460432160797</v>
      </c>
      <c r="N1069">
        <v>0.360861130628163</v>
      </c>
      <c r="O1069">
        <v>19.934102141680299</v>
      </c>
      <c r="P1069">
        <v>51.977966950425603</v>
      </c>
      <c r="Q1069">
        <v>5.3297632657880997E-2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465</v>
      </c>
      <c r="E1070">
        <v>2285.8103970000002</v>
      </c>
      <c r="F1070">
        <v>910.95</v>
      </c>
      <c r="G1070">
        <v>75.398903694950306</v>
      </c>
      <c r="H1070">
        <v>10.865283708488001</v>
      </c>
      <c r="I1070">
        <v>49.269593054087899</v>
      </c>
      <c r="J1070">
        <v>8.4900412358738304</v>
      </c>
      <c r="K1070">
        <v>788.10120555302399</v>
      </c>
      <c r="L1070">
        <v>646.35685766654399</v>
      </c>
      <c r="M1070">
        <v>55.722693769842401</v>
      </c>
      <c r="N1070">
        <v>2.5450985409862699</v>
      </c>
      <c r="O1070">
        <v>24.386629342993501</v>
      </c>
      <c r="P1070">
        <v>111.72574084834299</v>
      </c>
      <c r="Q1070">
        <v>0.10822226319983499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57</v>
      </c>
      <c r="E1071">
        <v>2284.7811186869999</v>
      </c>
      <c r="F1071">
        <v>207.73</v>
      </c>
      <c r="G1071">
        <v>-29.3680002454456</v>
      </c>
      <c r="H1071">
        <v>-1.3484552302413899</v>
      </c>
      <c r="I1071">
        <v>-26.670729474153799</v>
      </c>
      <c r="J1071">
        <v>-0.40183653900211602</v>
      </c>
      <c r="K1071">
        <v>221.247371226627</v>
      </c>
      <c r="L1071">
        <v>225.70058877516001</v>
      </c>
      <c r="M1071">
        <v>39.129344807484003</v>
      </c>
      <c r="N1071">
        <v>1.55483036866806</v>
      </c>
      <c r="O1071">
        <v>36.4993019785298</v>
      </c>
      <c r="P1071">
        <v>13.482655012291699</v>
      </c>
      <c r="Q1071">
        <v>0.10327710735465299</v>
      </c>
    </row>
    <row r="1072" spans="1:17" hidden="1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119</v>
      </c>
      <c r="E1072">
        <v>2279.6775750000002</v>
      </c>
      <c r="F1072">
        <v>409</v>
      </c>
      <c r="G1072">
        <v>-52.4051676867727</v>
      </c>
      <c r="H1072">
        <v>12.2753325506294</v>
      </c>
      <c r="I1072">
        <v>-26.610132390319102</v>
      </c>
      <c r="J1072">
        <v>-3.2113603485259099</v>
      </c>
      <c r="K1072">
        <v>403.61024435407398</v>
      </c>
      <c r="L1072">
        <v>439.60018915890601</v>
      </c>
      <c r="M1072">
        <v>53.417166210390398</v>
      </c>
      <c r="N1072">
        <v>0.77972807955098999</v>
      </c>
      <c r="O1072">
        <v>46.699266503667403</v>
      </c>
      <c r="P1072">
        <v>25.846153846153801</v>
      </c>
      <c r="Q1072">
        <v>0.28499882121723302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54</v>
      </c>
      <c r="E1073">
        <v>2277.1031629499998</v>
      </c>
      <c r="F1073">
        <v>1611.5</v>
      </c>
      <c r="G1073">
        <v>12.6714196197831</v>
      </c>
      <c r="H1073">
        <v>10.9534944362461</v>
      </c>
      <c r="I1073">
        <v>-3.7745079877869001</v>
      </c>
      <c r="J1073">
        <v>1.4509773138117401</v>
      </c>
      <c r="K1073">
        <v>1507.90295438203</v>
      </c>
      <c r="L1073">
        <v>1433.81460821468</v>
      </c>
      <c r="M1073">
        <v>71.503505086627101</v>
      </c>
      <c r="N1073">
        <v>2.9540817907924302</v>
      </c>
      <c r="O1073">
        <v>12.063295066707999</v>
      </c>
      <c r="P1073">
        <v>46.340355975299602</v>
      </c>
      <c r="Q1073">
        <v>8.4331073910972998E-2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141</v>
      </c>
      <c r="E1074">
        <v>2274.1853143599901</v>
      </c>
      <c r="F1074">
        <v>124.34</v>
      </c>
      <c r="G1074">
        <v>133.18592657176001</v>
      </c>
      <c r="H1074">
        <v>-12.5200749327956</v>
      </c>
      <c r="I1074">
        <v>15.485626669578499</v>
      </c>
      <c r="J1074">
        <v>-11.2045519666513</v>
      </c>
      <c r="K1074">
        <v>122.961666331259</v>
      </c>
      <c r="L1074">
        <v>99.763205311036899</v>
      </c>
      <c r="M1074">
        <v>40.039588602667997</v>
      </c>
      <c r="N1074">
        <v>1.0181728917453301</v>
      </c>
      <c r="O1074">
        <v>30.649831108251501</v>
      </c>
      <c r="P1074">
        <v>195.69560047562399</v>
      </c>
      <c r="Q1074">
        <v>4.3427212771292002E-2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21</v>
      </c>
      <c r="E1075">
        <v>2268.8915026200002</v>
      </c>
      <c r="F1075">
        <v>348.1</v>
      </c>
      <c r="G1075">
        <v>7.09056767305447</v>
      </c>
      <c r="H1075">
        <v>2.5795089289630999</v>
      </c>
      <c r="I1075">
        <v>-32.278405349784897</v>
      </c>
      <c r="J1075">
        <v>-8.35421749138305</v>
      </c>
      <c r="K1075">
        <v>366.027500972788</v>
      </c>
      <c r="L1075">
        <v>372.70868691805703</v>
      </c>
      <c r="M1075">
        <v>39.351851563891998</v>
      </c>
      <c r="N1075">
        <v>2.2054815336654601</v>
      </c>
      <c r="O1075">
        <v>98.434357943119693</v>
      </c>
      <c r="P1075">
        <v>45.618071533151998</v>
      </c>
      <c r="Q1075">
        <v>0.117842761388277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436</v>
      </c>
      <c r="E1076">
        <v>2266.6595974649999</v>
      </c>
      <c r="F1076">
        <v>732.15</v>
      </c>
      <c r="G1076">
        <v>6.2816217650562498</v>
      </c>
      <c r="H1076">
        <v>5.2368314691195099</v>
      </c>
      <c r="I1076">
        <v>26.017743488914299</v>
      </c>
      <c r="J1076">
        <v>-3.4895558372477198</v>
      </c>
      <c r="K1076">
        <v>635.57347386485901</v>
      </c>
      <c r="L1076">
        <v>589.31438643710499</v>
      </c>
      <c r="M1076">
        <v>70.898915243083394</v>
      </c>
      <c r="N1076">
        <v>1.26741605756474</v>
      </c>
      <c r="O1076">
        <v>2.0214436932322699</v>
      </c>
      <c r="P1076">
        <v>66.378820588569397</v>
      </c>
      <c r="Q1076">
        <v>0.13851897789151699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168</v>
      </c>
      <c r="E1077">
        <v>2265.7153128750001</v>
      </c>
      <c r="F1077">
        <v>1503.75</v>
      </c>
      <c r="G1077">
        <v>124.765961236777</v>
      </c>
      <c r="H1077">
        <v>2.5891586611073301</v>
      </c>
      <c r="I1077">
        <v>95.598462349770003</v>
      </c>
      <c r="J1077">
        <v>4.77241603241308</v>
      </c>
      <c r="K1077">
        <v>1451.3209160520901</v>
      </c>
      <c r="L1077">
        <v>1126.69871629004</v>
      </c>
      <c r="M1077">
        <v>55.237741467666702</v>
      </c>
      <c r="N1077">
        <v>1.06369084249256</v>
      </c>
      <c r="O1077">
        <v>18.573566084787998</v>
      </c>
      <c r="P1077">
        <v>180.68128791413901</v>
      </c>
      <c r="Q1077">
        <v>9.1392736848257994E-2</v>
      </c>
    </row>
    <row r="1078" spans="1:17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228</v>
      </c>
      <c r="E1078">
        <v>2261.619714765</v>
      </c>
      <c r="F1078">
        <v>292.64999999999998</v>
      </c>
      <c r="G1078">
        <v>-44.830393251489802</v>
      </c>
      <c r="H1078">
        <v>-1.32789501694181</v>
      </c>
      <c r="I1078">
        <v>-11.4059505412969</v>
      </c>
      <c r="J1078">
        <v>-2.41360013772224</v>
      </c>
      <c r="K1078">
        <v>302.60534471536499</v>
      </c>
      <c r="L1078">
        <v>319.52788299337999</v>
      </c>
      <c r="M1078">
        <v>27.945246178012599</v>
      </c>
      <c r="N1078">
        <v>1.9998414231352299</v>
      </c>
      <c r="O1078">
        <v>34.6659832564496</v>
      </c>
      <c r="P1078">
        <v>19.2299857404766</v>
      </c>
    </row>
    <row r="1079" spans="1:17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609</v>
      </c>
      <c r="E1079">
        <v>2259.0223440770001</v>
      </c>
      <c r="F1079">
        <v>153.31</v>
      </c>
      <c r="G1079">
        <v>-62.716130273538298</v>
      </c>
      <c r="H1079">
        <v>-9.4929370502535999</v>
      </c>
      <c r="I1079">
        <v>-47.809375035041803</v>
      </c>
      <c r="J1079">
        <v>-5.7836586742488896</v>
      </c>
      <c r="K1079">
        <v>173.40603792703899</v>
      </c>
      <c r="L1079">
        <v>216.611687780034</v>
      </c>
      <c r="M1079">
        <v>16.686689027422101</v>
      </c>
      <c r="N1079">
        <v>0.83194112001962395</v>
      </c>
      <c r="O1079">
        <v>103.509229665383</v>
      </c>
      <c r="P1079">
        <v>6.4652777777777803</v>
      </c>
    </row>
    <row r="1080" spans="1:17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116</v>
      </c>
      <c r="E1080">
        <v>2251.9666114000001</v>
      </c>
      <c r="F1080">
        <v>9.1999999999999993</v>
      </c>
      <c r="G1080">
        <v>-11.0314776456436</v>
      </c>
      <c r="H1080">
        <v>33.372935766134397</v>
      </c>
      <c r="I1080">
        <v>-76.341986132948094</v>
      </c>
      <c r="J1080">
        <v>-1.92857346328002</v>
      </c>
      <c r="K1080">
        <v>10.2949904533923</v>
      </c>
      <c r="L1080">
        <v>14.224321215813401</v>
      </c>
      <c r="M1080">
        <v>52.753609637976197</v>
      </c>
      <c r="N1080">
        <v>0.70914103310129795</v>
      </c>
      <c r="O1080">
        <v>195.108695652173</v>
      </c>
      <c r="P1080">
        <v>37.1087928464977</v>
      </c>
      <c r="Q1080">
        <v>2.9368492861871001E-2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302</v>
      </c>
      <c r="E1081">
        <v>2248.490919506</v>
      </c>
      <c r="F1081">
        <v>76.180000000000007</v>
      </c>
      <c r="G1081">
        <v>34.556889915441701</v>
      </c>
      <c r="H1081">
        <v>45.5024250304877</v>
      </c>
      <c r="I1081">
        <v>14.438661119117601</v>
      </c>
      <c r="J1081">
        <v>18.444176741668901</v>
      </c>
      <c r="K1081">
        <v>60.460915110669397</v>
      </c>
      <c r="L1081">
        <v>56.262172377154201</v>
      </c>
      <c r="M1081">
        <v>71.152086946908597</v>
      </c>
      <c r="N1081">
        <v>3.58365182822648</v>
      </c>
      <c r="O1081">
        <v>5.9201890259910499</v>
      </c>
      <c r="P1081">
        <v>73.728620296465195</v>
      </c>
      <c r="Q1081">
        <v>8.4859324869089994E-2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109</v>
      </c>
      <c r="E1082">
        <v>2243.0625502599901</v>
      </c>
      <c r="F1082">
        <v>151.9</v>
      </c>
      <c r="G1082">
        <v>40.6030702204717</v>
      </c>
      <c r="H1082">
        <v>28.805162994162899</v>
      </c>
      <c r="I1082">
        <v>7.92165620761733</v>
      </c>
      <c r="J1082">
        <v>-5.6903650141557698</v>
      </c>
      <c r="K1082">
        <v>128.45510986829601</v>
      </c>
      <c r="L1082">
        <v>114.333720102323</v>
      </c>
      <c r="M1082">
        <v>56.520939874068802</v>
      </c>
      <c r="N1082">
        <v>2.92472840048065</v>
      </c>
      <c r="O1082">
        <v>17.643186306780699</v>
      </c>
      <c r="P1082">
        <v>88.578522656734904</v>
      </c>
      <c r="Q1082">
        <v>0.17308420741789801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293</v>
      </c>
      <c r="E1083">
        <v>2241.4299999999998</v>
      </c>
      <c r="F1083">
        <v>3572</v>
      </c>
      <c r="G1083">
        <v>1764.6298980157301</v>
      </c>
      <c r="H1083">
        <v>32.891462165921602</v>
      </c>
      <c r="I1083">
        <v>304.29052434625498</v>
      </c>
      <c r="J1083">
        <v>-7.2883046397559204</v>
      </c>
      <c r="K1083">
        <v>3013.5629519516601</v>
      </c>
      <c r="L1083">
        <v>1840.2586820039101</v>
      </c>
      <c r="M1083">
        <v>56.074230788891001</v>
      </c>
      <c r="N1083">
        <v>0.82273046514648795</v>
      </c>
      <c r="O1083">
        <v>13.2418812989921</v>
      </c>
      <c r="P1083">
        <v>2091.4110429447801</v>
      </c>
      <c r="Q1083">
        <v>0.21200120545540099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133</v>
      </c>
      <c r="E1084">
        <v>2227.6679571300001</v>
      </c>
      <c r="F1084">
        <v>265.2</v>
      </c>
      <c r="G1084">
        <v>22.922047867412299</v>
      </c>
      <c r="H1084">
        <v>-12.013465619802499</v>
      </c>
      <c r="I1084">
        <v>13.351848870589</v>
      </c>
      <c r="J1084">
        <v>-1.8416903448180899</v>
      </c>
      <c r="K1084">
        <v>288.84496266991601</v>
      </c>
      <c r="L1084">
        <v>254.26834245684699</v>
      </c>
      <c r="M1084">
        <v>43.522658082715502</v>
      </c>
      <c r="N1084">
        <v>0.62332754981717298</v>
      </c>
      <c r="O1084">
        <v>28.280542986425299</v>
      </c>
      <c r="P1084">
        <v>51.716247139587999</v>
      </c>
      <c r="Q1084">
        <v>7.7180735655046004E-2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257</v>
      </c>
      <c r="E1085">
        <v>2226.4752988700002</v>
      </c>
      <c r="F1085">
        <v>4334.8999999999996</v>
      </c>
      <c r="G1085">
        <v>44.818998656969697</v>
      </c>
      <c r="H1085">
        <v>-3.8122964223054399</v>
      </c>
      <c r="I1085">
        <v>15.494379673712499</v>
      </c>
      <c r="J1085">
        <v>1.1695920324264599</v>
      </c>
      <c r="K1085">
        <v>4145.64144304606</v>
      </c>
      <c r="L1085">
        <v>3518.3948851912</v>
      </c>
      <c r="M1085">
        <v>50.827533078883498</v>
      </c>
      <c r="N1085">
        <v>0.43327907465120402</v>
      </c>
      <c r="O1085">
        <v>10.152483332948799</v>
      </c>
      <c r="P1085">
        <v>84.424590512656806</v>
      </c>
      <c r="Q1085">
        <v>9.4217109818882996E-2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349</v>
      </c>
      <c r="E1086">
        <v>2225.0444158800001</v>
      </c>
      <c r="F1086">
        <v>673.2</v>
      </c>
      <c r="G1086">
        <v>0.58518323228529201</v>
      </c>
      <c r="H1086">
        <v>-0.173241874166007</v>
      </c>
      <c r="I1086">
        <v>42.7498282919925</v>
      </c>
      <c r="J1086">
        <v>5.7265634908063596</v>
      </c>
      <c r="K1086">
        <v>582.08424768520695</v>
      </c>
      <c r="L1086">
        <v>519.19488758367004</v>
      </c>
      <c r="M1086">
        <v>75.680065944098004</v>
      </c>
      <c r="N1086">
        <v>1.0420115640044501</v>
      </c>
      <c r="O1086">
        <v>1.6042780748662899</v>
      </c>
      <c r="P1086">
        <v>64.395604395604394</v>
      </c>
      <c r="Q1086">
        <v>-4.4418060904088001E-2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302</v>
      </c>
      <c r="E1087">
        <v>2223.801125</v>
      </c>
      <c r="F1087">
        <v>453.3</v>
      </c>
      <c r="G1087">
        <v>-9.3540299973593903</v>
      </c>
      <c r="H1087">
        <v>5.0025324937101896</v>
      </c>
      <c r="I1087">
        <v>-5.9876224393392299</v>
      </c>
      <c r="J1087">
        <v>-1.69376359378411</v>
      </c>
      <c r="K1087">
        <v>449.57682920348799</v>
      </c>
      <c r="L1087">
        <v>438.67555945240099</v>
      </c>
      <c r="M1087">
        <v>42.577975284615498</v>
      </c>
      <c r="N1087">
        <v>0.95616085167938702</v>
      </c>
      <c r="O1087">
        <v>9.6183542907566597</v>
      </c>
      <c r="P1087">
        <v>18.804874852575001</v>
      </c>
      <c r="Q1087">
        <v>2.8940356106049998E-3</v>
      </c>
    </row>
    <row r="1088" spans="1:17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288</v>
      </c>
      <c r="E1088">
        <v>2223.634528995</v>
      </c>
      <c r="F1088">
        <v>688.65</v>
      </c>
      <c r="G1088">
        <v>14.396745987084</v>
      </c>
      <c r="H1088">
        <v>4.2099608564719402</v>
      </c>
      <c r="I1088">
        <v>-13.1467569035579</v>
      </c>
      <c r="J1088">
        <v>5.3837316760139498</v>
      </c>
      <c r="K1088">
        <v>652.69275735587905</v>
      </c>
      <c r="L1088">
        <v>631.25351580564495</v>
      </c>
      <c r="M1088">
        <v>57.384205662523698</v>
      </c>
      <c r="N1088">
        <v>0.90024559324618803</v>
      </c>
      <c r="O1088">
        <v>11.50802294344</v>
      </c>
      <c r="P1088">
        <v>42.843808338518897</v>
      </c>
      <c r="Q1088">
        <v>-5.3266836811160997E-2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509</v>
      </c>
      <c r="E1089">
        <v>2217.4844995499998</v>
      </c>
      <c r="F1089">
        <v>2606.6999999999998</v>
      </c>
      <c r="G1089">
        <v>27.018956273065999</v>
      </c>
      <c r="H1089">
        <v>0.86857418002687303</v>
      </c>
      <c r="I1089">
        <v>72.658963887773993</v>
      </c>
      <c r="J1089">
        <v>-12.150597871554501</v>
      </c>
      <c r="K1089">
        <v>2511.1458605450898</v>
      </c>
      <c r="L1089">
        <v>1967.13972845833</v>
      </c>
      <c r="M1089">
        <v>37.175991898637101</v>
      </c>
      <c r="N1089">
        <v>0.92503993602259105</v>
      </c>
      <c r="O1089">
        <v>29.627498369586</v>
      </c>
      <c r="P1089">
        <v>101.624318366399</v>
      </c>
      <c r="Q1089">
        <v>-9.3860236806520003E-3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609</v>
      </c>
      <c r="E1090">
        <v>2217.4630510000002</v>
      </c>
      <c r="F1090">
        <v>488.75</v>
      </c>
      <c r="G1090">
        <v>-32.566456567471299</v>
      </c>
      <c r="H1090">
        <v>-5.5683406488596701</v>
      </c>
      <c r="I1090">
        <v>-15.755802222071001</v>
      </c>
      <c r="J1090">
        <v>3.3537610657757101E-2</v>
      </c>
      <c r="K1090">
        <v>496.55485145866402</v>
      </c>
      <c r="L1090">
        <v>498.87221685549002</v>
      </c>
      <c r="M1090">
        <v>39.920723172364298</v>
      </c>
      <c r="N1090">
        <v>2.06188018047505</v>
      </c>
      <c r="O1090">
        <v>29.923273657288899</v>
      </c>
      <c r="P1090">
        <v>19.32373046875</v>
      </c>
      <c r="Q1090">
        <v>2.0972503133273999E-2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54</v>
      </c>
      <c r="E1091">
        <v>2214.2454796799998</v>
      </c>
      <c r="F1091">
        <v>766.4</v>
      </c>
      <c r="G1091">
        <v>-1.47458063621365</v>
      </c>
      <c r="H1091">
        <v>0.77787044362938296</v>
      </c>
      <c r="I1091">
        <v>8.6319234368718902</v>
      </c>
      <c r="J1091">
        <v>0.92799985535041796</v>
      </c>
      <c r="K1091">
        <v>744.63528974692599</v>
      </c>
      <c r="L1091">
        <v>690.73466877669603</v>
      </c>
      <c r="M1091">
        <v>59.1490838675779</v>
      </c>
      <c r="N1091">
        <v>0.75804839717476402</v>
      </c>
      <c r="O1091">
        <v>7.6657098121085596</v>
      </c>
      <c r="P1091">
        <v>35.910622450789099</v>
      </c>
      <c r="Q1091">
        <v>-2.8932510127506E-2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539</v>
      </c>
      <c r="E1092">
        <v>2208.8545208</v>
      </c>
      <c r="F1092">
        <v>426.05</v>
      </c>
      <c r="G1092">
        <v>-42.8691996720448</v>
      </c>
      <c r="H1092">
        <v>1.15486997915454</v>
      </c>
      <c r="I1092">
        <v>-19.6403382871502</v>
      </c>
      <c r="J1092">
        <v>-1.6158547305483899</v>
      </c>
      <c r="K1092">
        <v>440.47416271884401</v>
      </c>
      <c r="L1092">
        <v>458.04137164012599</v>
      </c>
      <c r="M1092">
        <v>37.453760889954303</v>
      </c>
      <c r="N1092">
        <v>0.93658456376814103</v>
      </c>
      <c r="O1092">
        <v>32.226264522943303</v>
      </c>
      <c r="P1092">
        <v>11.2402088772846</v>
      </c>
      <c r="Q1092">
        <v>1.8045363274890001E-2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46</v>
      </c>
      <c r="E1093">
        <v>2201.6514869399998</v>
      </c>
      <c r="F1093">
        <v>524.85</v>
      </c>
      <c r="G1093">
        <v>-30.252891985695801</v>
      </c>
      <c r="H1093">
        <v>-8.7359131882588397</v>
      </c>
      <c r="I1093">
        <v>-43.223068163649302</v>
      </c>
      <c r="J1093">
        <v>-1.27734206216528</v>
      </c>
      <c r="K1093">
        <v>557.50740800971198</v>
      </c>
      <c r="L1093">
        <v>569.20948560903003</v>
      </c>
      <c r="M1093">
        <v>41.103078442574898</v>
      </c>
      <c r="N1093">
        <v>0.920148477560085</v>
      </c>
      <c r="O1093">
        <v>61.951033628655701</v>
      </c>
      <c r="P1093">
        <v>21.338573575309201</v>
      </c>
      <c r="Q1093">
        <v>0.17300619936400499</v>
      </c>
    </row>
    <row r="1094" spans="1:17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482</v>
      </c>
      <c r="E1094">
        <v>2195.50861098</v>
      </c>
      <c r="F1094">
        <v>561.9</v>
      </c>
      <c r="G1094">
        <v>-41.395154742200901</v>
      </c>
      <c r="H1094">
        <v>1.37967974503274</v>
      </c>
      <c r="I1094">
        <v>-22.6363018465367</v>
      </c>
      <c r="J1094">
        <v>-1.38958169944376</v>
      </c>
      <c r="K1094">
        <v>553.25900774322304</v>
      </c>
      <c r="L1094">
        <v>591.33257364859605</v>
      </c>
      <c r="M1094">
        <v>55.219248037994603</v>
      </c>
      <c r="N1094">
        <v>1.3580813688865701</v>
      </c>
      <c r="O1094">
        <v>40.896956753870803</v>
      </c>
      <c r="P1094">
        <v>21.873983298991401</v>
      </c>
      <c r="Q1094">
        <v>-0.110060721675592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536</v>
      </c>
      <c r="E1095">
        <v>2195.0435739959999</v>
      </c>
      <c r="F1095">
        <v>121.94</v>
      </c>
      <c r="G1095">
        <v>65.961239441191097</v>
      </c>
      <c r="H1095">
        <v>-5.0672659402561804</v>
      </c>
      <c r="I1095">
        <v>5.3535220357095703</v>
      </c>
      <c r="J1095">
        <v>-2.0903926065904299</v>
      </c>
      <c r="K1095">
        <v>122.89301109826501</v>
      </c>
      <c r="L1095">
        <v>107.710710562461</v>
      </c>
      <c r="M1095">
        <v>39.261470317210502</v>
      </c>
      <c r="N1095">
        <v>0.35719414932232002</v>
      </c>
      <c r="O1095">
        <v>22.1912415942266</v>
      </c>
      <c r="P1095">
        <v>98.115353371242904</v>
      </c>
      <c r="Q1095">
        <v>5.7804722741758997E-2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395</v>
      </c>
      <c r="E1096">
        <v>2190.1231550000002</v>
      </c>
      <c r="F1096">
        <v>3552.9</v>
      </c>
      <c r="G1096">
        <v>207.553937501349</v>
      </c>
      <c r="H1096">
        <v>4.6712770886640103</v>
      </c>
      <c r="I1096">
        <v>100.108234121119</v>
      </c>
      <c r="J1096">
        <v>5.64277498981994</v>
      </c>
      <c r="K1096">
        <v>3022.62656706814</v>
      </c>
      <c r="L1096">
        <v>2177.3281060269401</v>
      </c>
      <c r="M1096">
        <v>70.204037665516395</v>
      </c>
      <c r="N1096">
        <v>1.0586927352884701</v>
      </c>
      <c r="O1096">
        <v>6.2512313884432302</v>
      </c>
      <c r="P1096">
        <v>308.37931034482699</v>
      </c>
      <c r="Q1096">
        <v>0.12459102914127999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168</v>
      </c>
      <c r="E1097">
        <v>2187.4177500000001</v>
      </c>
      <c r="F1097">
        <v>2214</v>
      </c>
      <c r="G1097">
        <v>2.2835227248579102</v>
      </c>
      <c r="H1097">
        <v>-3.4138852846607</v>
      </c>
      <c r="I1097">
        <v>3.9875549963952999</v>
      </c>
      <c r="J1097">
        <v>2.25638158695795</v>
      </c>
      <c r="K1097">
        <v>2166.1817920978401</v>
      </c>
      <c r="L1097">
        <v>2073.53509967645</v>
      </c>
      <c r="M1097">
        <v>52.726906688113097</v>
      </c>
      <c r="N1097">
        <v>0.96558044917667296</v>
      </c>
      <c r="O1097">
        <v>25.505871725383901</v>
      </c>
      <c r="P1097">
        <v>31.0059171597633</v>
      </c>
      <c r="Q1097">
        <v>0.146404869556401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54</v>
      </c>
      <c r="E1098">
        <v>2186.4130506000001</v>
      </c>
      <c r="F1098">
        <v>238.2</v>
      </c>
      <c r="G1098">
        <v>18.989596303579798</v>
      </c>
      <c r="H1098">
        <v>3.9361215162252599</v>
      </c>
      <c r="I1098">
        <v>6.70477800677119</v>
      </c>
      <c r="J1098">
        <v>-2.56018790611048</v>
      </c>
      <c r="K1098">
        <v>228.28423980273499</v>
      </c>
      <c r="L1098">
        <v>208.18944491365801</v>
      </c>
      <c r="M1098">
        <v>49.2339077366751</v>
      </c>
      <c r="N1098">
        <v>1.6007664797461101</v>
      </c>
      <c r="O1098">
        <v>14.336691855583499</v>
      </c>
      <c r="P1098">
        <v>67.746478873239397</v>
      </c>
      <c r="Q1098">
        <v>7.8848196275369001E-2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577</v>
      </c>
      <c r="E1099">
        <v>2182.1819897700002</v>
      </c>
      <c r="F1099">
        <v>325.95</v>
      </c>
      <c r="G1099">
        <v>-10.5056385674973</v>
      </c>
      <c r="H1099">
        <v>6.00393217219729</v>
      </c>
      <c r="I1099">
        <v>-18.578207528575899</v>
      </c>
      <c r="J1099">
        <v>6.0455337008209504</v>
      </c>
      <c r="K1099">
        <v>311.108253318104</v>
      </c>
      <c r="L1099">
        <v>309.44715265069402</v>
      </c>
      <c r="M1099">
        <v>59.9508965382296</v>
      </c>
      <c r="N1099">
        <v>2.3843059624459402</v>
      </c>
      <c r="O1099">
        <v>18.085595950299101</v>
      </c>
      <c r="P1099">
        <v>38.525286867828299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1317</v>
      </c>
      <c r="E1100">
        <v>2181.818467175</v>
      </c>
      <c r="F1100">
        <v>769.25</v>
      </c>
      <c r="G1100">
        <v>117.88546377524899</v>
      </c>
      <c r="H1100">
        <v>26.2122374811653</v>
      </c>
      <c r="I1100">
        <v>44.870195656156703</v>
      </c>
      <c r="J1100">
        <v>-5.7084246752566798</v>
      </c>
      <c r="K1100">
        <v>643.89464726977701</v>
      </c>
      <c r="L1100">
        <v>514.45624842895995</v>
      </c>
      <c r="M1100">
        <v>53.073544466506902</v>
      </c>
      <c r="N1100">
        <v>0.69223997580393004</v>
      </c>
      <c r="O1100">
        <v>17.257068573285601</v>
      </c>
      <c r="P1100">
        <v>146.2782135425</v>
      </c>
      <c r="Q1100">
        <v>6.5227915389378999E-2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717</v>
      </c>
      <c r="E1101">
        <v>2180.653534008</v>
      </c>
      <c r="F1101">
        <v>269.94</v>
      </c>
      <c r="G1101">
        <v>1.3854600282760099</v>
      </c>
      <c r="H1101">
        <v>0.78163825185458002</v>
      </c>
      <c r="I1101">
        <v>0.82917492384522196</v>
      </c>
      <c r="J1101">
        <v>-1.44424516295738</v>
      </c>
      <c r="K1101">
        <v>265.86335810968598</v>
      </c>
      <c r="L1101">
        <v>246.281574593747</v>
      </c>
      <c r="M1101">
        <v>58.290846172297002</v>
      </c>
      <c r="N1101">
        <v>0.97242378718212097</v>
      </c>
      <c r="O1101">
        <v>4.8010669037563902</v>
      </c>
      <c r="P1101">
        <v>30.2799227799227</v>
      </c>
      <c r="Q1101">
        <v>3.2968413234804997E-2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221</v>
      </c>
      <c r="E1102">
        <v>2170.7515128750001</v>
      </c>
      <c r="F1102">
        <v>575.85</v>
      </c>
      <c r="G1102">
        <v>8.33721215359048</v>
      </c>
      <c r="H1102">
        <v>-1.95128330301228</v>
      </c>
      <c r="I1102">
        <v>27.424473508683398</v>
      </c>
      <c r="J1102">
        <v>-2.4376328161892702</v>
      </c>
      <c r="K1102">
        <v>551.64362506241901</v>
      </c>
      <c r="L1102">
        <v>474.866323310768</v>
      </c>
      <c r="M1102">
        <v>46.291446709518702</v>
      </c>
      <c r="N1102">
        <v>0.36993950082349902</v>
      </c>
      <c r="O1102">
        <v>15.3772683858643</v>
      </c>
      <c r="P1102">
        <v>68.574355971896907</v>
      </c>
      <c r="Q1102">
        <v>0.136921241293641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302</v>
      </c>
      <c r="E1103">
        <v>2168.3007126000002</v>
      </c>
      <c r="F1103">
        <v>430.25</v>
      </c>
      <c r="G1103">
        <v>-19.760273383762101</v>
      </c>
      <c r="H1103">
        <v>-10.367514673971</v>
      </c>
      <c r="I1103">
        <v>-20.837441059054001</v>
      </c>
      <c r="J1103">
        <v>-1.2113603485259199</v>
      </c>
      <c r="K1103">
        <v>438.52305153340802</v>
      </c>
      <c r="L1103">
        <v>442.57376952410903</v>
      </c>
      <c r="M1103">
        <v>52.658267544235102</v>
      </c>
      <c r="N1103">
        <v>0.87135060091116101</v>
      </c>
      <c r="O1103">
        <v>48.948285880302102</v>
      </c>
      <c r="P1103">
        <v>30.378787878787801</v>
      </c>
      <c r="Q1103">
        <v>4.6739796456955002E-2</v>
      </c>
    </row>
    <row r="1104" spans="1:17" hidden="1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701</v>
      </c>
      <c r="E1104">
        <v>2168.0636760849902</v>
      </c>
      <c r="F1104">
        <v>545.15</v>
      </c>
      <c r="G1104">
        <v>6.0600824390482</v>
      </c>
      <c r="H1104">
        <v>-5.1806441871126001</v>
      </c>
      <c r="I1104">
        <v>-7.6964595019324502</v>
      </c>
      <c r="J1104">
        <v>-2.8213782376135699</v>
      </c>
      <c r="K1104">
        <v>559.10181513640703</v>
      </c>
      <c r="L1104">
        <v>537.62510502071598</v>
      </c>
      <c r="M1104">
        <v>30.216396305069502</v>
      </c>
      <c r="N1104">
        <v>0.71703395022332495</v>
      </c>
      <c r="O1104">
        <v>23.800788773731899</v>
      </c>
      <c r="P1104">
        <v>32.898586055582598</v>
      </c>
      <c r="Q1104">
        <v>9.9102067611409994E-2</v>
      </c>
    </row>
    <row r="1105" spans="1:17" hidden="1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141</v>
      </c>
      <c r="E1105">
        <v>2166.4219758419999</v>
      </c>
      <c r="F1105">
        <v>271.02</v>
      </c>
      <c r="G1105">
        <v>481.67049003952599</v>
      </c>
      <c r="H1105">
        <v>51.289817729796198</v>
      </c>
      <c r="I1105">
        <v>72.3626876827784</v>
      </c>
      <c r="J1105">
        <v>0.90985177268620898</v>
      </c>
      <c r="K1105">
        <v>200.780715045889</v>
      </c>
      <c r="L1105">
        <v>140.14580742876299</v>
      </c>
      <c r="M1105">
        <v>69.417201819488</v>
      </c>
      <c r="N1105">
        <v>2.75750692558664</v>
      </c>
      <c r="O1105">
        <v>9.9549848719651699</v>
      </c>
      <c r="P1105">
        <v>544.518430439952</v>
      </c>
      <c r="Q1105">
        <v>0.16004089389062301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2369</v>
      </c>
      <c r="E1106">
        <v>2162.3327215650002</v>
      </c>
      <c r="F1106">
        <v>2002.05</v>
      </c>
      <c r="G1106">
        <v>339.89716847296398</v>
      </c>
      <c r="H1106">
        <v>-1.8514841388137999</v>
      </c>
      <c r="I1106">
        <v>50.2602058552675</v>
      </c>
      <c r="J1106">
        <v>-1.66966981157471</v>
      </c>
      <c r="K1106">
        <v>1857.14042866299</v>
      </c>
      <c r="L1106">
        <v>1346.9565077535699</v>
      </c>
      <c r="M1106">
        <v>57.020499035325003</v>
      </c>
      <c r="N1106">
        <v>0.53508123673235097</v>
      </c>
      <c r="O1106">
        <v>12.8842935990609</v>
      </c>
      <c r="P1106">
        <v>468.36053938963801</v>
      </c>
      <c r="Q1106">
        <v>0.24940718621892799</v>
      </c>
    </row>
    <row r="1107" spans="1:17" hidden="1" x14ac:dyDescent="0.3">
      <c r="A1107" t="s">
        <v>2370</v>
      </c>
      <c r="B1107" t="s">
        <v>2371</v>
      </c>
      <c r="C1107" t="str">
        <f>IFERROR(VLOOKUP(Table1[[#This Row],[Ticker]],[1]!Table2[[Symbol]:[Industry]],2,FALSE),"-")</f>
        <v>-</v>
      </c>
      <c r="D1107" t="s">
        <v>206</v>
      </c>
      <c r="E1107">
        <v>2161.4111722500002</v>
      </c>
      <c r="F1107">
        <v>350.15</v>
      </c>
      <c r="G1107">
        <v>33.719007369182599</v>
      </c>
      <c r="H1107">
        <v>-4.1274214460715397</v>
      </c>
      <c r="I1107">
        <v>14.3240411886825</v>
      </c>
      <c r="J1107">
        <v>-0.90150119359633696</v>
      </c>
      <c r="K1107">
        <v>340.45724634085201</v>
      </c>
      <c r="L1107">
        <v>287.63563510859302</v>
      </c>
      <c r="M1107">
        <v>43.160059515890502</v>
      </c>
      <c r="N1107">
        <v>1.10121202751633</v>
      </c>
      <c r="O1107">
        <v>13.0372697415393</v>
      </c>
      <c r="P1107">
        <v>91.537662053498096</v>
      </c>
      <c r="Q1107">
        <v>0.15822730012071701</v>
      </c>
    </row>
    <row r="1108" spans="1:17" x14ac:dyDescent="0.3">
      <c r="A1108" t="s">
        <v>2372</v>
      </c>
      <c r="B1108" t="s">
        <v>2373</v>
      </c>
      <c r="C1108" t="str">
        <f>IFERROR(VLOOKUP(Table1[[#This Row],[Ticker]],[1]!Table2[[Symbol]:[Industry]],2,FALSE),"-")</f>
        <v>-</v>
      </c>
      <c r="D1108" t="s">
        <v>260</v>
      </c>
      <c r="E1108">
        <v>2161.2584248200001</v>
      </c>
      <c r="F1108">
        <v>482.85</v>
      </c>
      <c r="G1108">
        <v>-41.306752609913701</v>
      </c>
      <c r="H1108">
        <v>-3.8121012380613601</v>
      </c>
      <c r="I1108">
        <v>-21.3233849757748</v>
      </c>
      <c r="J1108">
        <v>-3.2305526715966799</v>
      </c>
      <c r="K1108">
        <v>510.15122186892</v>
      </c>
      <c r="L1108">
        <v>537.00305682306805</v>
      </c>
      <c r="M1108">
        <v>32.181653500117598</v>
      </c>
      <c r="N1108">
        <v>1.3872667712167599</v>
      </c>
      <c r="O1108">
        <v>33.592212902557698</v>
      </c>
      <c r="P1108">
        <v>6.3546255506607903</v>
      </c>
    </row>
    <row r="1109" spans="1:17" hidden="1" x14ac:dyDescent="0.3">
      <c r="A1109" t="s">
        <v>2374</v>
      </c>
      <c r="B1109" t="s">
        <v>2375</v>
      </c>
      <c r="C1109" t="str">
        <f>IFERROR(VLOOKUP(Table1[[#This Row],[Ticker]],[1]!Table2[[Symbol]:[Industry]],2,FALSE),"-")</f>
        <v>-</v>
      </c>
      <c r="D1109" t="s">
        <v>124</v>
      </c>
      <c r="E1109">
        <v>2159.4792103300001</v>
      </c>
      <c r="F1109">
        <v>1681.7</v>
      </c>
      <c r="G1109">
        <v>402.27496493138699</v>
      </c>
      <c r="H1109">
        <v>124.358590378491</v>
      </c>
      <c r="I1109">
        <v>388.021057484452</v>
      </c>
      <c r="J1109">
        <v>20.1257608635952</v>
      </c>
      <c r="K1109">
        <v>878.12042465230297</v>
      </c>
      <c r="L1109">
        <v>514.39120017979894</v>
      </c>
      <c r="M1109">
        <v>99.299567064709294</v>
      </c>
      <c r="N1109">
        <v>1.81526974560892</v>
      </c>
      <c r="O1109">
        <v>0</v>
      </c>
      <c r="P1109">
        <v>689.53051643192498</v>
      </c>
      <c r="Q1109">
        <v>0.23580519422780799</v>
      </c>
    </row>
    <row r="1110" spans="1:17" hidden="1" x14ac:dyDescent="0.3">
      <c r="A1110" t="s">
        <v>2376</v>
      </c>
      <c r="B1110" t="s">
        <v>2377</v>
      </c>
      <c r="C1110" t="str">
        <f>IFERROR(VLOOKUP(Table1[[#This Row],[Ticker]],[1]!Table2[[Symbol]:[Industry]],2,FALSE),"-")</f>
        <v>-</v>
      </c>
      <c r="D1110" t="s">
        <v>127</v>
      </c>
      <c r="E1110">
        <v>2156.02849182</v>
      </c>
      <c r="F1110">
        <v>130.76</v>
      </c>
      <c r="G1110">
        <v>-29.099384720173099</v>
      </c>
      <c r="H1110">
        <v>3.44822314356295</v>
      </c>
      <c r="I1110">
        <v>-35.5348427441646</v>
      </c>
      <c r="J1110">
        <v>-3.2032424892354801</v>
      </c>
      <c r="K1110">
        <v>131.906042986784</v>
      </c>
      <c r="L1110">
        <v>143.48722304591001</v>
      </c>
      <c r="M1110">
        <v>62.119638440198798</v>
      </c>
      <c r="N1110">
        <v>1.47064931787632</v>
      </c>
      <c r="O1110">
        <v>48.363413888039098</v>
      </c>
      <c r="P1110">
        <v>8.9666666666666508</v>
      </c>
    </row>
    <row r="1111" spans="1:17" hidden="1" x14ac:dyDescent="0.3">
      <c r="A1111" t="s">
        <v>2378</v>
      </c>
      <c r="B1111" t="s">
        <v>2379</v>
      </c>
      <c r="C1111" t="str">
        <f>IFERROR(VLOOKUP(Table1[[#This Row],[Ticker]],[1]!Table2[[Symbol]:[Industry]],2,FALSE),"-")</f>
        <v>-</v>
      </c>
      <c r="D1111" t="s">
        <v>260</v>
      </c>
      <c r="E1111">
        <v>2151.5469263999998</v>
      </c>
      <c r="F1111">
        <v>597</v>
      </c>
      <c r="G1111">
        <v>0.353790070536664</v>
      </c>
      <c r="H1111">
        <v>-8.2724104605174809</v>
      </c>
      <c r="I1111">
        <v>-8.0346877842062892</v>
      </c>
      <c r="J1111">
        <v>-4.3724889765475901</v>
      </c>
      <c r="K1111">
        <v>626.82352318380697</v>
      </c>
      <c r="L1111">
        <v>608.49592007198305</v>
      </c>
      <c r="M1111">
        <v>35.853977441886499</v>
      </c>
      <c r="N1111">
        <v>0.56973076423008895</v>
      </c>
      <c r="O1111">
        <v>56.616415410385201</v>
      </c>
      <c r="P1111">
        <v>39.616463985032702</v>
      </c>
      <c r="Q1111">
        <v>5.3323732953212001E-2</v>
      </c>
    </row>
    <row r="1112" spans="1:17" hidden="1" x14ac:dyDescent="0.3">
      <c r="A1112" t="s">
        <v>2380</v>
      </c>
      <c r="B1112" t="s">
        <v>2381</v>
      </c>
      <c r="C1112" t="str">
        <f>IFERROR(VLOOKUP(Table1[[#This Row],[Ticker]],[1]!Table2[[Symbol]:[Industry]],2,FALSE),"-")</f>
        <v>-</v>
      </c>
      <c r="D1112" t="s">
        <v>206</v>
      </c>
      <c r="E1112">
        <v>2147.6198995999998</v>
      </c>
      <c r="F1112">
        <v>1320.65</v>
      </c>
      <c r="G1112">
        <v>35.845783234912197</v>
      </c>
      <c r="H1112">
        <v>4.81925625036512</v>
      </c>
      <c r="I1112">
        <v>33.933993665768</v>
      </c>
      <c r="J1112">
        <v>3.7886396514740701</v>
      </c>
      <c r="K1112">
        <v>1218.6271424122399</v>
      </c>
      <c r="L1112">
        <v>1029.2939987736099</v>
      </c>
      <c r="M1112">
        <v>59.8006424258311</v>
      </c>
      <c r="N1112">
        <v>0.64020399411750695</v>
      </c>
      <c r="O1112">
        <v>5.9326846628554097</v>
      </c>
      <c r="P1112">
        <v>70.285603765069894</v>
      </c>
      <c r="Q1112">
        <v>4.9942960605017003E-2</v>
      </c>
    </row>
    <row r="1113" spans="1:17" hidden="1" x14ac:dyDescent="0.3">
      <c r="A1113" t="s">
        <v>2382</v>
      </c>
      <c r="B1113" t="s">
        <v>2383</v>
      </c>
      <c r="C1113" t="str">
        <f>IFERROR(VLOOKUP(Table1[[#This Row],[Ticker]],[1]!Table2[[Symbol]:[Industry]],2,FALSE),"-")</f>
        <v>-</v>
      </c>
      <c r="D1113" t="s">
        <v>95</v>
      </c>
      <c r="E1113">
        <v>2145.834386346</v>
      </c>
      <c r="F1113">
        <v>200.93</v>
      </c>
      <c r="G1113">
        <v>33.270021959723401</v>
      </c>
      <c r="H1113">
        <v>7.9258900284982703</v>
      </c>
      <c r="I1113">
        <v>-6.2091112123450003</v>
      </c>
      <c r="J1113">
        <v>8.9334867573068095</v>
      </c>
      <c r="K1113">
        <v>178.80652549526101</v>
      </c>
      <c r="L1113">
        <v>169.267234112208</v>
      </c>
      <c r="M1113">
        <v>73.566654793142305</v>
      </c>
      <c r="N1113">
        <v>1.53899543223818</v>
      </c>
      <c r="O1113">
        <v>7.7489673020454797</v>
      </c>
      <c r="P1113">
        <v>67.093555093555096</v>
      </c>
      <c r="Q1113">
        <v>2.1311624047845E-2</v>
      </c>
    </row>
    <row r="1114" spans="1:17" hidden="1" x14ac:dyDescent="0.3">
      <c r="A1114" t="s">
        <v>2384</v>
      </c>
      <c r="B1114" t="s">
        <v>2385</v>
      </c>
      <c r="C1114" t="str">
        <f>IFERROR(VLOOKUP(Table1[[#This Row],[Ticker]],[1]!Table2[[Symbol]:[Industry]],2,FALSE),"-")</f>
        <v>-</v>
      </c>
      <c r="D1114" t="s">
        <v>260</v>
      </c>
      <c r="E1114">
        <v>2138.0663840000002</v>
      </c>
      <c r="F1114">
        <v>1569.2</v>
      </c>
      <c r="G1114">
        <v>3.7819442266018202</v>
      </c>
      <c r="H1114">
        <v>7.8259173302483998</v>
      </c>
      <c r="I1114">
        <v>7.1569323631957804</v>
      </c>
      <c r="J1114">
        <v>-0.85800345806655998</v>
      </c>
      <c r="K1114">
        <v>1461.9666292826</v>
      </c>
      <c r="L1114">
        <v>1333.0963012095999</v>
      </c>
      <c r="M1114">
        <v>60.229647136999098</v>
      </c>
      <c r="N1114">
        <v>0.87021303775121905</v>
      </c>
      <c r="O1114">
        <v>10.304613815957101</v>
      </c>
      <c r="P1114">
        <v>52.623644409862301</v>
      </c>
      <c r="Q1114">
        <v>3.0490713735066E-2</v>
      </c>
    </row>
    <row r="1115" spans="1:17" hidden="1" x14ac:dyDescent="0.3">
      <c r="A1115" t="s">
        <v>2386</v>
      </c>
      <c r="B1115" t="s">
        <v>2387</v>
      </c>
      <c r="C1115" t="str">
        <f>IFERROR(VLOOKUP(Table1[[#This Row],[Ticker]],[1]!Table2[[Symbol]:[Industry]],2,FALSE),"-")</f>
        <v>-</v>
      </c>
      <c r="D1115" t="s">
        <v>704</v>
      </c>
      <c r="E1115">
        <v>2135.7002499999999</v>
      </c>
      <c r="F1115">
        <v>347.5</v>
      </c>
      <c r="G1115">
        <v>428.64423003580299</v>
      </c>
      <c r="H1115">
        <v>-13.192428706350199</v>
      </c>
      <c r="I1115">
        <v>16.6443744615855</v>
      </c>
      <c r="J1115">
        <v>-2.2372236630758402</v>
      </c>
      <c r="K1115">
        <v>333.28947468885099</v>
      </c>
      <c r="L1115">
        <v>254.495081222685</v>
      </c>
      <c r="M1115">
        <v>43.017403058311103</v>
      </c>
      <c r="N1115">
        <v>0.59116561891668096</v>
      </c>
      <c r="O1115">
        <v>28.0575539568345</v>
      </c>
      <c r="P1115">
        <v>479.166666666666</v>
      </c>
      <c r="Q1115">
        <v>0.141851127055553</v>
      </c>
    </row>
    <row r="1116" spans="1:17" hidden="1" x14ac:dyDescent="0.3">
      <c r="A1116" t="s">
        <v>2388</v>
      </c>
      <c r="B1116" t="s">
        <v>2389</v>
      </c>
      <c r="C1116" t="str">
        <f>IFERROR(VLOOKUP(Table1[[#This Row],[Ticker]],[1]!Table2[[Symbol]:[Industry]],2,FALSE),"-")</f>
        <v>-</v>
      </c>
      <c r="D1116" t="s">
        <v>349</v>
      </c>
      <c r="E1116">
        <v>2132.1342840000002</v>
      </c>
      <c r="F1116">
        <v>1514.8</v>
      </c>
      <c r="G1116">
        <v>521.06642232082902</v>
      </c>
      <c r="H1116">
        <v>21.7072242198313</v>
      </c>
      <c r="I1116">
        <v>319.24065517807702</v>
      </c>
      <c r="J1116">
        <v>12.7136964266444</v>
      </c>
      <c r="K1116">
        <v>1158.6336973464099</v>
      </c>
      <c r="L1116">
        <v>777.10715402410801</v>
      </c>
      <c r="M1116">
        <v>93.604696988949399</v>
      </c>
      <c r="N1116">
        <v>3.59994917838387</v>
      </c>
      <c r="O1116">
        <v>2.0398732505941299</v>
      </c>
      <c r="P1116">
        <v>588.07631160572305</v>
      </c>
      <c r="Q1116">
        <v>0.235775002536047</v>
      </c>
    </row>
    <row r="1117" spans="1:17" hidden="1" x14ac:dyDescent="0.3">
      <c r="A1117" t="s">
        <v>2390</v>
      </c>
      <c r="B1117" t="s">
        <v>2391</v>
      </c>
      <c r="C1117" t="str">
        <f>IFERROR(VLOOKUP(Table1[[#This Row],[Ticker]],[1]!Table2[[Symbol]:[Industry]],2,FALSE),"-")</f>
        <v>-</v>
      </c>
      <c r="D1117" t="s">
        <v>380</v>
      </c>
      <c r="E1117">
        <v>2128.0459787999998</v>
      </c>
      <c r="F1117">
        <v>873.25</v>
      </c>
      <c r="G1117">
        <v>-22.151027361684498</v>
      </c>
      <c r="H1117">
        <v>2.9944848272850302</v>
      </c>
      <c r="I1117">
        <v>-13.491074643124399</v>
      </c>
      <c r="J1117">
        <v>-1.09588690741737</v>
      </c>
      <c r="K1117">
        <v>826.49557393136604</v>
      </c>
      <c r="L1117">
        <v>797.98791850312398</v>
      </c>
      <c r="M1117">
        <v>48.107028356370598</v>
      </c>
      <c r="N1117">
        <v>0.52916474336348696</v>
      </c>
      <c r="O1117">
        <v>24.821070712854201</v>
      </c>
      <c r="P1117">
        <v>35.503142214291202</v>
      </c>
      <c r="Q1117">
        <v>-6.3305610140252003E-2</v>
      </c>
    </row>
    <row r="1118" spans="1:17" hidden="1" x14ac:dyDescent="0.3">
      <c r="A1118" t="s">
        <v>2392</v>
      </c>
      <c r="B1118" t="s">
        <v>2393</v>
      </c>
      <c r="C1118" t="str">
        <f>IFERROR(VLOOKUP(Table1[[#This Row],[Ticker]],[1]!Table2[[Symbol]:[Industry]],2,FALSE),"-")</f>
        <v>-</v>
      </c>
      <c r="D1118" t="s">
        <v>701</v>
      </c>
      <c r="E1118">
        <v>2126.9730215</v>
      </c>
      <c r="F1118">
        <v>337.25</v>
      </c>
      <c r="G1118">
        <v>2.0911949216833099</v>
      </c>
      <c r="H1118">
        <v>-3.5398969073215198</v>
      </c>
      <c r="I1118">
        <v>-8.4318292104440093</v>
      </c>
      <c r="J1118">
        <v>-0.93198966774368597</v>
      </c>
      <c r="K1118">
        <v>342.91312392071097</v>
      </c>
      <c r="L1118">
        <v>332.50033258820997</v>
      </c>
      <c r="M1118">
        <v>40.214095552984098</v>
      </c>
      <c r="N1118">
        <v>0.58720637031099798</v>
      </c>
      <c r="O1118">
        <v>25.085248332097802</v>
      </c>
      <c r="P1118">
        <v>29.140340800306301</v>
      </c>
      <c r="Q1118">
        <v>6.4806385810277006E-2</v>
      </c>
    </row>
    <row r="1119" spans="1:17" hidden="1" x14ac:dyDescent="0.3">
      <c r="A1119" t="s">
        <v>2394</v>
      </c>
      <c r="B1119" t="s">
        <v>2395</v>
      </c>
      <c r="C1119" t="str">
        <f>IFERROR(VLOOKUP(Table1[[#This Row],[Ticker]],[1]!Table2[[Symbol]:[Industry]],2,FALSE),"-")</f>
        <v>-</v>
      </c>
      <c r="D1119" t="s">
        <v>78</v>
      </c>
      <c r="E1119">
        <v>2126.5335180000002</v>
      </c>
      <c r="F1119">
        <v>2820</v>
      </c>
      <c r="G1119">
        <v>-33.714138496243301</v>
      </c>
      <c r="H1119">
        <v>1.6297733126203799</v>
      </c>
      <c r="I1119">
        <v>-10.421101000740901</v>
      </c>
      <c r="J1119">
        <v>-0.47442804347022199</v>
      </c>
      <c r="K1119">
        <v>2885.7116298558499</v>
      </c>
      <c r="L1119">
        <v>2815.2587938914999</v>
      </c>
      <c r="M1119">
        <v>29.913541993928899</v>
      </c>
      <c r="N1119">
        <v>0.82145534431877498</v>
      </c>
      <c r="O1119">
        <v>14.042553191489301</v>
      </c>
      <c r="P1119">
        <v>20.222539594568602</v>
      </c>
      <c r="Q1119">
        <v>-0.15402403982202201</v>
      </c>
    </row>
    <row r="1120" spans="1:17" hidden="1" x14ac:dyDescent="0.3">
      <c r="A1120" t="s">
        <v>2396</v>
      </c>
      <c r="B1120" t="s">
        <v>2397</v>
      </c>
      <c r="C1120" t="str">
        <f>IFERROR(VLOOKUP(Table1[[#This Row],[Ticker]],[1]!Table2[[Symbol]:[Industry]],2,FALSE),"-")</f>
        <v>-</v>
      </c>
      <c r="D1120" t="s">
        <v>739</v>
      </c>
      <c r="E1120">
        <v>2114.7322857449999</v>
      </c>
      <c r="F1120">
        <v>818.85</v>
      </c>
      <c r="G1120">
        <v>40.190640307146403</v>
      </c>
      <c r="H1120">
        <v>-5.1345805234350701</v>
      </c>
      <c r="I1120">
        <v>-22.043126032305899</v>
      </c>
      <c r="J1120">
        <v>-1.8955708748417099</v>
      </c>
      <c r="K1120">
        <v>813.14693102366198</v>
      </c>
      <c r="L1120">
        <v>796.16295549364702</v>
      </c>
      <c r="M1120">
        <v>63.311904267146701</v>
      </c>
      <c r="N1120">
        <v>0.901209325122167</v>
      </c>
      <c r="O1120">
        <v>58.7592355132197</v>
      </c>
      <c r="P1120">
        <v>74.408945686900907</v>
      </c>
      <c r="Q1120">
        <v>0.180746327605942</v>
      </c>
    </row>
    <row r="1121" spans="1:17" hidden="1" x14ac:dyDescent="0.3">
      <c r="A1121" t="s">
        <v>2398</v>
      </c>
      <c r="B1121" t="s">
        <v>2399</v>
      </c>
      <c r="C1121" t="str">
        <f>IFERROR(VLOOKUP(Table1[[#This Row],[Ticker]],[1]!Table2[[Symbol]:[Industry]],2,FALSE),"-")</f>
        <v>-</v>
      </c>
      <c r="D1121" t="s">
        <v>302</v>
      </c>
      <c r="E1121">
        <v>2112.41061558</v>
      </c>
      <c r="F1121">
        <v>384.6</v>
      </c>
      <c r="G1121">
        <v>48.552609153633099</v>
      </c>
      <c r="H1121">
        <v>55.3515109033941</v>
      </c>
      <c r="I1121">
        <v>61.2359017370527</v>
      </c>
      <c r="J1121">
        <v>21.2279817781635</v>
      </c>
      <c r="K1121">
        <v>259.12663225791999</v>
      </c>
      <c r="M1121">
        <v>84.872259957160296</v>
      </c>
      <c r="N1121">
        <v>1.5757802525300999</v>
      </c>
      <c r="O1121">
        <v>1.98907956318252</v>
      </c>
      <c r="P1121">
        <v>130.644677661169</v>
      </c>
    </row>
    <row r="1122" spans="1:17" hidden="1" x14ac:dyDescent="0.3">
      <c r="A1122" t="s">
        <v>2400</v>
      </c>
      <c r="B1122" t="s">
        <v>2401</v>
      </c>
      <c r="C1122" t="str">
        <f>IFERROR(VLOOKUP(Table1[[#This Row],[Ticker]],[1]!Table2[[Symbol]:[Industry]],2,FALSE),"-")</f>
        <v>-</v>
      </c>
      <c r="D1122" t="s">
        <v>267</v>
      </c>
      <c r="E1122">
        <v>2108.9948805119998</v>
      </c>
      <c r="F1122">
        <v>108.16</v>
      </c>
      <c r="G1122">
        <v>-41.1590842438384</v>
      </c>
      <c r="H1122">
        <v>-5.2062696538875102</v>
      </c>
      <c r="I1122">
        <v>-2.8267927489534501</v>
      </c>
      <c r="J1122">
        <v>-6.8379365725454004</v>
      </c>
      <c r="K1122">
        <v>114.518417898378</v>
      </c>
      <c r="L1122">
        <v>113.699172460667</v>
      </c>
      <c r="M1122">
        <v>33.783290682501502</v>
      </c>
      <c r="N1122">
        <v>0.91472145235084201</v>
      </c>
      <c r="O1122">
        <v>44.230769230769198</v>
      </c>
      <c r="P1122">
        <v>25.098311357853301</v>
      </c>
      <c r="Q1122">
        <v>0.184018353486986</v>
      </c>
    </row>
    <row r="1123" spans="1:17" hidden="1" x14ac:dyDescent="0.3">
      <c r="A1123" t="s">
        <v>2402</v>
      </c>
      <c r="B1123" t="s">
        <v>2403</v>
      </c>
      <c r="C1123" t="str">
        <f>IFERROR(VLOOKUP(Table1[[#This Row],[Ticker]],[1]!Table2[[Symbol]:[Industry]],2,FALSE),"-")</f>
        <v>-</v>
      </c>
      <c r="D1123" t="s">
        <v>116</v>
      </c>
      <c r="E1123">
        <v>2099.8616474</v>
      </c>
      <c r="F1123">
        <v>94.6</v>
      </c>
      <c r="G1123">
        <v>97.166345227626095</v>
      </c>
      <c r="H1123">
        <v>5.3717718302404798</v>
      </c>
      <c r="I1123">
        <v>41.487964451344901</v>
      </c>
      <c r="J1123">
        <v>-5.5397185574811303</v>
      </c>
      <c r="K1123">
        <v>91.950388115847502</v>
      </c>
      <c r="L1123">
        <v>72.312408524217503</v>
      </c>
      <c r="M1123">
        <v>32.297595531008298</v>
      </c>
      <c r="N1123">
        <v>1.7318639600212</v>
      </c>
      <c r="O1123">
        <v>14.0591966173361</v>
      </c>
      <c r="P1123">
        <v>145.01424501424401</v>
      </c>
      <c r="Q1123">
        <v>7.3272495794689002E-2</v>
      </c>
    </row>
    <row r="1124" spans="1:17" hidden="1" x14ac:dyDescent="0.3">
      <c r="A1124" t="s">
        <v>2404</v>
      </c>
      <c r="B1124" t="s">
        <v>2405</v>
      </c>
      <c r="C1124" t="str">
        <f>IFERROR(VLOOKUP(Table1[[#This Row],[Ticker]],[1]!Table2[[Symbol]:[Industry]],2,FALSE),"-")</f>
        <v>-</v>
      </c>
      <c r="D1124" t="s">
        <v>133</v>
      </c>
      <c r="E1124">
        <v>2099.7748476900001</v>
      </c>
      <c r="F1124">
        <v>162.37</v>
      </c>
      <c r="G1124">
        <v>-25.856242467345599</v>
      </c>
      <c r="H1124">
        <v>1.9855513548853501</v>
      </c>
      <c r="I1124">
        <v>-1.1160422050810701</v>
      </c>
      <c r="J1124">
        <v>0.90287550622941604</v>
      </c>
      <c r="K1124">
        <v>152.37996634544501</v>
      </c>
      <c r="L1124">
        <v>151.35961589514201</v>
      </c>
      <c r="M1124">
        <v>65.869890518387194</v>
      </c>
      <c r="N1124">
        <v>0.96471555374163598</v>
      </c>
      <c r="O1124">
        <v>20.927511239760999</v>
      </c>
      <c r="P1124">
        <v>41.191304347826097</v>
      </c>
    </row>
    <row r="1125" spans="1:17" hidden="1" x14ac:dyDescent="0.3">
      <c r="A1125" t="s">
        <v>2406</v>
      </c>
      <c r="B1125" t="s">
        <v>2407</v>
      </c>
      <c r="C1125" t="str">
        <f>IFERROR(VLOOKUP(Table1[[#This Row],[Ticker]],[1]!Table2[[Symbol]:[Industry]],2,FALSE),"-")</f>
        <v>-</v>
      </c>
      <c r="D1125" t="s">
        <v>395</v>
      </c>
      <c r="E1125">
        <v>2098.8394598639902</v>
      </c>
      <c r="F1125">
        <v>139.44</v>
      </c>
      <c r="G1125">
        <v>112.229656450243</v>
      </c>
      <c r="H1125">
        <v>10.4406075951317</v>
      </c>
      <c r="I1125">
        <v>14.3606361711874</v>
      </c>
      <c r="J1125">
        <v>-0.50182598045498195</v>
      </c>
      <c r="K1125">
        <v>124.423090125923</v>
      </c>
      <c r="L1125">
        <v>103.153320336052</v>
      </c>
      <c r="M1125">
        <v>53.642313470384003</v>
      </c>
      <c r="N1125">
        <v>0.57215118366907103</v>
      </c>
      <c r="O1125">
        <v>12.586058519793401</v>
      </c>
      <c r="P1125">
        <v>150.56603773584899</v>
      </c>
      <c r="Q1125">
        <v>0.10457606879925101</v>
      </c>
    </row>
    <row r="1126" spans="1:17" hidden="1" x14ac:dyDescent="0.3">
      <c r="A1126" t="s">
        <v>2408</v>
      </c>
      <c r="B1126" t="s">
        <v>2409</v>
      </c>
      <c r="C1126" t="str">
        <f>IFERROR(VLOOKUP(Table1[[#This Row],[Ticker]],[1]!Table2[[Symbol]:[Industry]],2,FALSE),"-")</f>
        <v>-</v>
      </c>
      <c r="D1126" t="s">
        <v>923</v>
      </c>
      <c r="E1126">
        <v>2097.6313175</v>
      </c>
      <c r="F1126">
        <v>115.1</v>
      </c>
      <c r="G1126">
        <v>-25.2911208441935</v>
      </c>
      <c r="H1126">
        <v>4.9818335919482202</v>
      </c>
      <c r="I1126">
        <v>-12.6078282607738</v>
      </c>
      <c r="J1126">
        <v>-2.9393714077966999</v>
      </c>
      <c r="O1126">
        <v>11.8940052128583</v>
      </c>
      <c r="P1126">
        <v>7.46965452847805</v>
      </c>
    </row>
    <row r="1127" spans="1:17" hidden="1" x14ac:dyDescent="0.3">
      <c r="A1127" t="s">
        <v>2410</v>
      </c>
      <c r="B1127" t="s">
        <v>2411</v>
      </c>
      <c r="C1127" t="str">
        <f>IFERROR(VLOOKUP(Table1[[#This Row],[Ticker]],[1]!Table2[[Symbol]:[Industry]],2,FALSE),"-")</f>
        <v>-</v>
      </c>
      <c r="D1127" t="s">
        <v>257</v>
      </c>
      <c r="E1127">
        <v>2095.7038705349901</v>
      </c>
      <c r="F1127">
        <v>1925.65</v>
      </c>
      <c r="G1127">
        <v>90.587057423950995</v>
      </c>
      <c r="H1127">
        <v>2.1122349505904601</v>
      </c>
      <c r="I1127">
        <v>41.018604142985303</v>
      </c>
      <c r="J1127">
        <v>0.79922166205608902</v>
      </c>
      <c r="K1127">
        <v>1767.88840369939</v>
      </c>
      <c r="L1127">
        <v>1423.9927974566201</v>
      </c>
      <c r="M1127">
        <v>53.123525126323898</v>
      </c>
      <c r="N1127">
        <v>0.77847395800821695</v>
      </c>
      <c r="O1127">
        <v>10.6120011424713</v>
      </c>
      <c r="P1127">
        <v>117.575278232868</v>
      </c>
      <c r="Q1127">
        <v>0.110403418019174</v>
      </c>
    </row>
    <row r="1128" spans="1:17" hidden="1" x14ac:dyDescent="0.3">
      <c r="A1128" t="s">
        <v>1725</v>
      </c>
      <c r="B1128" t="s">
        <v>2412</v>
      </c>
      <c r="C1128" t="str">
        <f>IFERROR(VLOOKUP(Table1[[#This Row],[Ticker]],[1]!Table2[[Symbol]:[Industry]],2,FALSE),"-")</f>
        <v>-</v>
      </c>
      <c r="D1128" t="s">
        <v>1727</v>
      </c>
      <c r="E1128">
        <v>2091.9342556299998</v>
      </c>
      <c r="F1128">
        <v>36.1</v>
      </c>
      <c r="G1128">
        <v>-15.590748162360899</v>
      </c>
      <c r="H1128">
        <v>-14.1918363017784</v>
      </c>
      <c r="I1128">
        <v>-0.69591485181418999</v>
      </c>
      <c r="J1128">
        <v>-3.8685558234009401</v>
      </c>
      <c r="K1128">
        <v>38.809760542364401</v>
      </c>
      <c r="L1128">
        <v>34.8667280578617</v>
      </c>
      <c r="M1128">
        <v>49.333103027404697</v>
      </c>
      <c r="N1128">
        <v>0.64115908655302301</v>
      </c>
      <c r="O1128">
        <v>27.2853185595567</v>
      </c>
      <c r="P1128">
        <v>32.965009208103098</v>
      </c>
      <c r="Q1128">
        <v>7.0291434656782004E-2</v>
      </c>
    </row>
    <row r="1129" spans="1:17" hidden="1" x14ac:dyDescent="0.3">
      <c r="A1129" t="s">
        <v>2413</v>
      </c>
      <c r="B1129" t="s">
        <v>2414</v>
      </c>
      <c r="C1129" t="str">
        <f>IFERROR(VLOOKUP(Table1[[#This Row],[Ticker]],[1]!Table2[[Symbol]:[Industry]],2,FALSE),"-")</f>
        <v>-</v>
      </c>
      <c r="D1129" t="s">
        <v>24</v>
      </c>
      <c r="E1129">
        <v>2075.9684370750001</v>
      </c>
      <c r="F1129">
        <v>195.39</v>
      </c>
      <c r="G1129">
        <v>-20.070760474315001</v>
      </c>
      <c r="H1129">
        <v>5.2861589842790497</v>
      </c>
      <c r="I1129">
        <v>3.63506822123759</v>
      </c>
      <c r="J1129">
        <v>-2.7649889229039601</v>
      </c>
      <c r="K1129">
        <v>190.27880321395</v>
      </c>
      <c r="L1129">
        <v>180.078818002829</v>
      </c>
      <c r="M1129">
        <v>61.708527664342498</v>
      </c>
      <c r="N1129">
        <v>2.2436654125733799</v>
      </c>
      <c r="O1129">
        <v>11.418189262500601</v>
      </c>
      <c r="P1129">
        <v>37.308503162332997</v>
      </c>
      <c r="Q1129">
        <v>2.2138335384542001E-2</v>
      </c>
    </row>
    <row r="1130" spans="1:17" hidden="1" x14ac:dyDescent="0.3">
      <c r="A1130" t="s">
        <v>2415</v>
      </c>
      <c r="B1130" t="s">
        <v>2416</v>
      </c>
      <c r="C1130" t="str">
        <f>IFERROR(VLOOKUP(Table1[[#This Row],[Ticker]],[1]!Table2[[Symbol]:[Industry]],2,FALSE),"-")</f>
        <v>-</v>
      </c>
      <c r="D1130" t="s">
        <v>260</v>
      </c>
      <c r="E1130">
        <v>2074.7218551000001</v>
      </c>
      <c r="F1130">
        <v>376.2</v>
      </c>
      <c r="G1130">
        <v>213.60172698756099</v>
      </c>
      <c r="H1130">
        <v>7.1712412534003997E-2</v>
      </c>
      <c r="I1130">
        <v>69.810329556038496</v>
      </c>
      <c r="J1130">
        <v>-9.3388307042571501</v>
      </c>
      <c r="K1130">
        <v>314.32948120687598</v>
      </c>
      <c r="L1130">
        <v>228.562896826051</v>
      </c>
      <c r="M1130">
        <v>49.356238934716202</v>
      </c>
      <c r="N1130">
        <v>1.75569537519857</v>
      </c>
      <c r="O1130">
        <v>16.613503455608701</v>
      </c>
      <c r="P1130">
        <v>304.29876410531898</v>
      </c>
      <c r="Q1130">
        <v>0.150457666339497</v>
      </c>
    </row>
    <row r="1131" spans="1:17" hidden="1" x14ac:dyDescent="0.3">
      <c r="A1131" t="s">
        <v>2417</v>
      </c>
      <c r="B1131" t="s">
        <v>2418</v>
      </c>
      <c r="C1131" t="str">
        <f>IFERROR(VLOOKUP(Table1[[#This Row],[Ticker]],[1]!Table2[[Symbol]:[Industry]],2,FALSE),"-")</f>
        <v>-</v>
      </c>
      <c r="D1131" t="s">
        <v>1581</v>
      </c>
      <c r="E1131">
        <v>2068.3137888000001</v>
      </c>
      <c r="F1131">
        <v>197.1</v>
      </c>
      <c r="G1131">
        <v>-50.159899271681901</v>
      </c>
      <c r="H1131">
        <v>-4.4144093088818197</v>
      </c>
      <c r="I1131">
        <v>-27.1055851800059</v>
      </c>
      <c r="J1131">
        <v>0.523333529025102</v>
      </c>
      <c r="K1131">
        <v>200.53213392204</v>
      </c>
      <c r="L1131">
        <v>222.22774058451799</v>
      </c>
      <c r="M1131">
        <v>52.8173577702442</v>
      </c>
      <c r="N1131">
        <v>1.6410809659246399</v>
      </c>
      <c r="O1131">
        <v>53.196347031963398</v>
      </c>
      <c r="P1131">
        <v>7.7049180327868703</v>
      </c>
      <c r="Q1131">
        <v>0.147308151624815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46</v>
      </c>
      <c r="E1132">
        <v>2066.036752</v>
      </c>
      <c r="F1132">
        <v>177.58</v>
      </c>
      <c r="G1132">
        <v>346.02985518211199</v>
      </c>
      <c r="H1132">
        <v>-9.5194811248422493</v>
      </c>
      <c r="I1132">
        <v>85.447528426741002</v>
      </c>
      <c r="J1132">
        <v>8.3551842180186302</v>
      </c>
      <c r="K1132">
        <v>153.43486535973901</v>
      </c>
      <c r="L1132">
        <v>109.00372285602</v>
      </c>
      <c r="M1132">
        <v>64.421999712710402</v>
      </c>
      <c r="N1132">
        <v>1.2745681765952299</v>
      </c>
      <c r="O1132">
        <v>14.877801554229</v>
      </c>
      <c r="P1132">
        <v>380.920785375761</v>
      </c>
      <c r="Q1132">
        <v>0.203749703812039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539</v>
      </c>
      <c r="E1133">
        <v>2064.7940920000001</v>
      </c>
      <c r="F1133">
        <v>1811.35</v>
      </c>
      <c r="G1133">
        <v>-20.693498752821501</v>
      </c>
      <c r="H1133">
        <v>-4.4479846038505197</v>
      </c>
      <c r="I1133">
        <v>-6.0776313321725999</v>
      </c>
      <c r="J1133">
        <v>5.8017800619273396</v>
      </c>
      <c r="K1133">
        <v>1858.5449922364</v>
      </c>
      <c r="L1133">
        <v>1793.97292682805</v>
      </c>
      <c r="M1133">
        <v>46.543896356430302</v>
      </c>
      <c r="N1133">
        <v>1.4839039801615499</v>
      </c>
      <c r="O1133">
        <v>33.969139039942498</v>
      </c>
      <c r="P1133">
        <v>19.561056105610501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945</v>
      </c>
      <c r="E1134">
        <v>2055.709656</v>
      </c>
      <c r="F1134">
        <v>900.9</v>
      </c>
      <c r="G1134">
        <v>-8.36275859369721</v>
      </c>
      <c r="H1134">
        <v>-1.2380819089122499</v>
      </c>
      <c r="I1134">
        <v>7.5341678789525197</v>
      </c>
      <c r="J1134">
        <v>0.20373399109672</v>
      </c>
      <c r="K1134">
        <v>819.61964783716803</v>
      </c>
      <c r="L1134">
        <v>777.11287421371696</v>
      </c>
      <c r="M1134">
        <v>65.607686669034095</v>
      </c>
      <c r="N1134">
        <v>0.84287003780550895</v>
      </c>
      <c r="O1134">
        <v>6.2271062271062201</v>
      </c>
      <c r="P1134">
        <v>40.2069877830519</v>
      </c>
      <c r="Q1134">
        <v>4.4974704468282001E-2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206</v>
      </c>
      <c r="E1135">
        <v>2053.43213152</v>
      </c>
      <c r="F1135">
        <v>652.4</v>
      </c>
      <c r="G1135">
        <v>1.84390347844625</v>
      </c>
      <c r="H1135">
        <v>28.784924389420102</v>
      </c>
      <c r="I1135">
        <v>22.789037860157201</v>
      </c>
      <c r="J1135">
        <v>11.1809181761207</v>
      </c>
      <c r="K1135">
        <v>540.451004590661</v>
      </c>
      <c r="L1135">
        <v>511.988691755091</v>
      </c>
      <c r="M1135">
        <v>73.035628231451796</v>
      </c>
      <c r="N1135">
        <v>3.70316942821225</v>
      </c>
      <c r="O1135">
        <v>6.1465358675659001</v>
      </c>
      <c r="P1135">
        <v>62.288557213930297</v>
      </c>
      <c r="Q1135">
        <v>2.6245541364088E-2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1869</v>
      </c>
      <c r="E1136">
        <v>2049.92</v>
      </c>
      <c r="F1136">
        <v>320.3</v>
      </c>
      <c r="G1136">
        <v>-4.4948607355826899</v>
      </c>
      <c r="H1136">
        <v>2.9041814674565201</v>
      </c>
      <c r="I1136">
        <v>24.0420127493521</v>
      </c>
      <c r="J1136">
        <v>2.8930585852687001</v>
      </c>
      <c r="K1136">
        <v>305.27933063743598</v>
      </c>
      <c r="L1136">
        <v>276.20404396593301</v>
      </c>
      <c r="M1136">
        <v>52.338335593549203</v>
      </c>
      <c r="N1136">
        <v>2.3660402773189499</v>
      </c>
      <c r="O1136">
        <v>8.6169216359662695</v>
      </c>
      <c r="P1136">
        <v>41.070248843866899</v>
      </c>
      <c r="Q1136">
        <v>0.16052743078432199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260</v>
      </c>
      <c r="E1137">
        <v>2034.6821333099999</v>
      </c>
      <c r="F1137">
        <v>665.3</v>
      </c>
      <c r="G1137">
        <v>-49.946171199512399</v>
      </c>
      <c r="H1137">
        <v>-2.8238783566698902</v>
      </c>
      <c r="I1137">
        <v>-33.422088418065599</v>
      </c>
      <c r="J1137">
        <v>2.3209173615837</v>
      </c>
      <c r="K1137">
        <v>699.42188899983796</v>
      </c>
      <c r="L1137">
        <v>788.55262328220704</v>
      </c>
      <c r="M1137">
        <v>45.199730928561202</v>
      </c>
      <c r="N1137">
        <v>0.84617838381140598</v>
      </c>
      <c r="O1137">
        <v>72.854351420411803</v>
      </c>
      <c r="P1137">
        <v>4.8542159180456901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141</v>
      </c>
      <c r="E1138">
        <v>2034.5969556499999</v>
      </c>
      <c r="F1138">
        <v>120.05</v>
      </c>
      <c r="G1138">
        <v>59.431961654360698</v>
      </c>
      <c r="H1138">
        <v>4.1832097387372098</v>
      </c>
      <c r="I1138">
        <v>16.1612943008119</v>
      </c>
      <c r="J1138">
        <v>-11.0110119164701</v>
      </c>
      <c r="K1138">
        <v>101.05689594235599</v>
      </c>
      <c r="L1138">
        <v>90.678128491738605</v>
      </c>
      <c r="M1138">
        <v>68.695394533460302</v>
      </c>
      <c r="N1138">
        <v>1.7393428329134299</v>
      </c>
      <c r="O1138">
        <v>3.4985422740524799</v>
      </c>
      <c r="P1138">
        <v>87.578125</v>
      </c>
      <c r="Q1138">
        <v>5.7651529076481002E-2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136</v>
      </c>
      <c r="E1139">
        <v>2024.86318303499</v>
      </c>
      <c r="F1139">
        <v>1570.05</v>
      </c>
      <c r="G1139">
        <v>-11.3679231430282</v>
      </c>
      <c r="H1139">
        <v>-1.96411330331614</v>
      </c>
      <c r="I1139">
        <v>-6.9635534063579296</v>
      </c>
      <c r="J1139">
        <v>-4.9380496195358399</v>
      </c>
      <c r="K1139">
        <v>1659.7649369219801</v>
      </c>
      <c r="L1139">
        <v>1596.9043009628199</v>
      </c>
      <c r="M1139">
        <v>35.240284822615301</v>
      </c>
      <c r="N1139">
        <v>0.620256753789176</v>
      </c>
      <c r="O1139">
        <v>33.690009872296997</v>
      </c>
      <c r="P1139">
        <v>26.189519369876201</v>
      </c>
      <c r="Q1139">
        <v>0.12289480010454699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18</v>
      </c>
      <c r="E1140">
        <v>2022.5777414520001</v>
      </c>
      <c r="F1140">
        <v>208.7</v>
      </c>
      <c r="G1140">
        <v>-56.073661738922503</v>
      </c>
      <c r="H1140">
        <v>0.203820425760116</v>
      </c>
      <c r="I1140">
        <v>-23.825388709640301</v>
      </c>
      <c r="J1140">
        <v>0.59351770025456096</v>
      </c>
      <c r="K1140">
        <v>211.38537842463199</v>
      </c>
      <c r="M1140">
        <v>45.073609573987703</v>
      </c>
      <c r="N1140">
        <v>1.31756292119378</v>
      </c>
      <c r="O1140">
        <v>64.853857211308096</v>
      </c>
      <c r="P1140">
        <v>14.387503425596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260</v>
      </c>
      <c r="E1141">
        <v>2006.56</v>
      </c>
      <c r="F1141">
        <v>627.04999999999995</v>
      </c>
      <c r="G1141">
        <v>69.147066093142001</v>
      </c>
      <c r="H1141">
        <v>2.72324189307805</v>
      </c>
      <c r="I1141">
        <v>39.249351227331204</v>
      </c>
      <c r="J1141">
        <v>4.46346075315489</v>
      </c>
      <c r="K1141">
        <v>581.41881337719599</v>
      </c>
      <c r="L1141">
        <v>477.52865392854801</v>
      </c>
      <c r="M1141">
        <v>56.105605590949402</v>
      </c>
      <c r="N1141">
        <v>0.92686502418723105</v>
      </c>
      <c r="O1141">
        <v>4.6168567099912297</v>
      </c>
      <c r="P1141">
        <v>119.324938789786</v>
      </c>
      <c r="Q1141">
        <v>0.17158688981676701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293</v>
      </c>
      <c r="E1142">
        <v>2004.60708793499</v>
      </c>
      <c r="F1142">
        <v>1291.6500000000001</v>
      </c>
      <c r="G1142">
        <v>-29.026003620637699</v>
      </c>
      <c r="H1142">
        <v>2.71522866618202</v>
      </c>
      <c r="I1142">
        <v>-17.295103953784</v>
      </c>
      <c r="J1142">
        <v>-2.3984285572361701</v>
      </c>
      <c r="K1142">
        <v>1283.1791605370099</v>
      </c>
      <c r="L1142">
        <v>1312.89260348431</v>
      </c>
      <c r="M1142">
        <v>49.988926510369602</v>
      </c>
      <c r="N1142">
        <v>1.78247994871565</v>
      </c>
      <c r="O1142">
        <v>17.961522084155899</v>
      </c>
      <c r="P1142">
        <v>12.719259970328901</v>
      </c>
      <c r="Q1142">
        <v>2.7488977966349999E-3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400</v>
      </c>
      <c r="E1143">
        <v>2000.45283322</v>
      </c>
      <c r="F1143">
        <v>3750.85</v>
      </c>
      <c r="G1143">
        <v>274.88019403823398</v>
      </c>
      <c r="H1143">
        <v>-2.7483347771562401</v>
      </c>
      <c r="I1143">
        <v>187.38609745257301</v>
      </c>
      <c r="J1143">
        <v>-0.87148702858153904</v>
      </c>
      <c r="K1143">
        <v>3256.1900441390499</v>
      </c>
      <c r="L1143">
        <v>2140.7044056202599</v>
      </c>
      <c r="M1143">
        <v>58.238684154021698</v>
      </c>
      <c r="N1143">
        <v>0.46245112326180798</v>
      </c>
      <c r="O1143">
        <v>11.6013703560526</v>
      </c>
      <c r="P1143">
        <v>333.62427745664701</v>
      </c>
      <c r="Q1143">
        <v>0.242332547616501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302</v>
      </c>
      <c r="E1144">
        <v>1997.72284325999</v>
      </c>
      <c r="F1144">
        <v>60.87</v>
      </c>
      <c r="G1144">
        <v>55.7357527444303</v>
      </c>
      <c r="H1144">
        <v>-0.55127833525272696</v>
      </c>
      <c r="I1144">
        <v>-26.780584820434701</v>
      </c>
      <c r="J1144">
        <v>-4.6366695778313503</v>
      </c>
      <c r="K1144">
        <v>63.188404704607599</v>
      </c>
      <c r="L1144">
        <v>59.975261333542903</v>
      </c>
      <c r="M1144">
        <v>36.450063490802798</v>
      </c>
      <c r="N1144">
        <v>1.0986571864881201</v>
      </c>
      <c r="O1144">
        <v>57.5488746508953</v>
      </c>
      <c r="P1144">
        <v>83.150293365427899</v>
      </c>
      <c r="Q1144">
        <v>9.8282345835659993E-3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923</v>
      </c>
      <c r="E1145">
        <v>1997.37216405</v>
      </c>
      <c r="F1145">
        <v>473.25</v>
      </c>
      <c r="G1145">
        <v>1420.2412665924801</v>
      </c>
      <c r="H1145">
        <v>26.8573664307937</v>
      </c>
      <c r="I1145">
        <v>674.14914304607601</v>
      </c>
      <c r="J1145">
        <v>7.7088274449013001</v>
      </c>
      <c r="K1145">
        <v>356.66941403610002</v>
      </c>
      <c r="L1145">
        <v>200.06223102841099</v>
      </c>
      <c r="M1145">
        <v>76.531284538545705</v>
      </c>
      <c r="N1145">
        <v>2.02146991946009</v>
      </c>
      <c r="O1145">
        <v>4.5536185948230301</v>
      </c>
      <c r="P1145">
        <v>1884.27672955974</v>
      </c>
      <c r="Q1145">
        <v>0.219021345830165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141</v>
      </c>
      <c r="E1146">
        <v>1996.5434737200001</v>
      </c>
      <c r="F1146">
        <v>115.13</v>
      </c>
      <c r="G1146">
        <v>289.11765328102501</v>
      </c>
      <c r="H1146">
        <v>-4.9743416571511103</v>
      </c>
      <c r="I1146">
        <v>42.1731465038837</v>
      </c>
      <c r="J1146">
        <v>-0.175312741710274</v>
      </c>
      <c r="K1146">
        <v>118.979018300314</v>
      </c>
      <c r="L1146">
        <v>91.9487248709531</v>
      </c>
      <c r="M1146">
        <v>39.070682486105099</v>
      </c>
      <c r="N1146">
        <v>0.79167099847919098</v>
      </c>
      <c r="O1146">
        <v>19.5865543298879</v>
      </c>
      <c r="P1146">
        <v>334.53481789016701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1535</v>
      </c>
      <c r="E1147">
        <v>1995.948601675</v>
      </c>
      <c r="F1147">
        <v>280.7</v>
      </c>
      <c r="G1147">
        <v>15.7380844505516</v>
      </c>
      <c r="H1147">
        <v>-6.9663885203856397</v>
      </c>
      <c r="I1147">
        <v>5.1835193299211602</v>
      </c>
      <c r="J1147">
        <v>-4.5727048863410502</v>
      </c>
      <c r="K1147">
        <v>252.473056942483</v>
      </c>
      <c r="L1147">
        <v>226.66761634036601</v>
      </c>
      <c r="M1147">
        <v>42.132541805708001</v>
      </c>
      <c r="N1147">
        <v>0.63635748303781303</v>
      </c>
      <c r="O1147">
        <v>20.0213751335945</v>
      </c>
      <c r="P1147">
        <v>107.925925925925</v>
      </c>
      <c r="Q1147">
        <v>7.3898413111299993E-2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78</v>
      </c>
      <c r="E1148">
        <v>1984.54192066</v>
      </c>
      <c r="F1148">
        <v>228.61</v>
      </c>
      <c r="G1148">
        <v>5.0191820709226302</v>
      </c>
      <c r="H1148">
        <v>-11.9603630400907</v>
      </c>
      <c r="I1148">
        <v>-12.4542323891301</v>
      </c>
      <c r="J1148">
        <v>-2.92047135571099</v>
      </c>
      <c r="K1148">
        <v>242.173524176961</v>
      </c>
      <c r="L1148">
        <v>225.56881290465199</v>
      </c>
      <c r="M1148">
        <v>31.622087853433701</v>
      </c>
      <c r="N1148">
        <v>0.63953878386413399</v>
      </c>
      <c r="O1148">
        <v>20.073487598967599</v>
      </c>
      <c r="P1148">
        <v>34.714201532115503</v>
      </c>
      <c r="Q1148">
        <v>-7.6978890266851993E-2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1643</v>
      </c>
      <c r="E1149">
        <v>1984.1380216</v>
      </c>
      <c r="F1149">
        <v>58.97</v>
      </c>
      <c r="G1149">
        <v>-8.0339779297667793</v>
      </c>
      <c r="H1149">
        <v>-5.0440651693069203</v>
      </c>
      <c r="I1149">
        <v>-1.34875120677952</v>
      </c>
      <c r="J1149">
        <v>-2.4173904992796902</v>
      </c>
      <c r="K1149">
        <v>60.386129527506597</v>
      </c>
      <c r="L1149">
        <v>57.4214138935329</v>
      </c>
      <c r="M1149">
        <v>58.880462682991599</v>
      </c>
      <c r="N1149">
        <v>2.0255975155355799</v>
      </c>
      <c r="O1149">
        <v>8.4449720196710203</v>
      </c>
      <c r="P1149">
        <v>22.4714434060228</v>
      </c>
      <c r="Q1149">
        <v>-2.8254867209200001E-2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938</v>
      </c>
      <c r="E1150">
        <v>1983.300921</v>
      </c>
      <c r="F1150">
        <v>558.6</v>
      </c>
      <c r="G1150">
        <v>43.699449520987002</v>
      </c>
      <c r="H1150">
        <v>-14.7838474308972</v>
      </c>
      <c r="I1150">
        <v>79.456884696078205</v>
      </c>
      <c r="J1150">
        <v>-7.3313326092748703</v>
      </c>
      <c r="K1150">
        <v>529.36714873743199</v>
      </c>
      <c r="L1150">
        <v>401.817376104966</v>
      </c>
      <c r="M1150">
        <v>42.953261768314903</v>
      </c>
      <c r="N1150">
        <v>0.17256335771145301</v>
      </c>
      <c r="O1150">
        <v>22.440028643036101</v>
      </c>
      <c r="P1150">
        <v>118.97295178361399</v>
      </c>
      <c r="Q1150">
        <v>0.145792590619616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244</v>
      </c>
      <c r="E1151">
        <v>1977.083619</v>
      </c>
      <c r="F1151">
        <v>807.85</v>
      </c>
      <c r="G1151">
        <v>108.5372008896</v>
      </c>
      <c r="H1151">
        <v>-17.5157264314755</v>
      </c>
      <c r="I1151">
        <v>121.220493473019</v>
      </c>
      <c r="J1151">
        <v>10.6525535799416</v>
      </c>
      <c r="K1151">
        <v>783.21042729904104</v>
      </c>
      <c r="M1151">
        <v>59.483069672548503</v>
      </c>
      <c r="N1151">
        <v>0.701524703072398</v>
      </c>
      <c r="O1151">
        <v>40.087887602896501</v>
      </c>
      <c r="P1151">
        <v>243.76595744680799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206</v>
      </c>
      <c r="E1152">
        <v>1975.6541</v>
      </c>
      <c r="F1152">
        <v>812.1</v>
      </c>
      <c r="G1152">
        <v>-10.7028386747069</v>
      </c>
      <c r="H1152">
        <v>-6.3786008334448603</v>
      </c>
      <c r="I1152">
        <v>22.693546077824099</v>
      </c>
      <c r="J1152">
        <v>-2.7473001251164901</v>
      </c>
      <c r="K1152">
        <v>793.31356385522895</v>
      </c>
      <c r="L1152">
        <v>707.60312976150396</v>
      </c>
      <c r="M1152">
        <v>45.142220160980301</v>
      </c>
      <c r="N1152">
        <v>0.56186701498291602</v>
      </c>
      <c r="O1152">
        <v>12.6646964659524</v>
      </c>
      <c r="P1152">
        <v>48.193430656934297</v>
      </c>
      <c r="Q1152">
        <v>-2.7671761275449999E-2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1560</v>
      </c>
      <c r="E1153">
        <v>1964.3298047999999</v>
      </c>
      <c r="F1153">
        <v>90.25</v>
      </c>
      <c r="G1153">
        <v>-36.004970258918398</v>
      </c>
      <c r="H1153">
        <v>-4.1868087209079397</v>
      </c>
      <c r="I1153">
        <v>-21.2877455017843</v>
      </c>
      <c r="J1153">
        <v>-6.9784433011099303</v>
      </c>
      <c r="K1153">
        <v>95.551373187544201</v>
      </c>
      <c r="L1153">
        <v>96.719261492119699</v>
      </c>
      <c r="M1153">
        <v>26.065155728797102</v>
      </c>
      <c r="N1153">
        <v>1.3454741902393299</v>
      </c>
      <c r="O1153">
        <v>43.490304709141199</v>
      </c>
      <c r="P1153">
        <v>8.7349397590361395</v>
      </c>
      <c r="Q1153">
        <v>3.8037154354896997E-2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380</v>
      </c>
      <c r="E1154">
        <v>1958.695154125</v>
      </c>
      <c r="F1154">
        <v>820.45</v>
      </c>
      <c r="G1154">
        <v>-34.694780709178602</v>
      </c>
      <c r="H1154">
        <v>-2.88834127720013</v>
      </c>
      <c r="I1154">
        <v>-43.525914172736002</v>
      </c>
      <c r="J1154">
        <v>0.43309178926185798</v>
      </c>
      <c r="K1154">
        <v>891.13891914343299</v>
      </c>
      <c r="L1154">
        <v>931.33668262700701</v>
      </c>
      <c r="M1154">
        <v>30.534719363344301</v>
      </c>
      <c r="N1154">
        <v>1.5442158837067199</v>
      </c>
      <c r="O1154">
        <v>76.732281065269007</v>
      </c>
      <c r="P1154">
        <v>9.8767912146778993</v>
      </c>
      <c r="Q1154">
        <v>1.3927815065658E-2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228</v>
      </c>
      <c r="E1155">
        <v>1953.6</v>
      </c>
      <c r="F1155">
        <v>444</v>
      </c>
      <c r="G1155">
        <v>25.3956390258722</v>
      </c>
      <c r="H1155">
        <v>1.1523970976536999</v>
      </c>
      <c r="I1155">
        <v>44.228845750100902</v>
      </c>
      <c r="J1155">
        <v>5.3197401299429803</v>
      </c>
      <c r="K1155">
        <v>407.90426751092502</v>
      </c>
      <c r="L1155">
        <v>340.98572560050002</v>
      </c>
      <c r="M1155">
        <v>63.6025429594849</v>
      </c>
      <c r="N1155">
        <v>1.1380313762072001</v>
      </c>
      <c r="O1155">
        <v>4.7297297297297298</v>
      </c>
      <c r="P1155">
        <v>95.207737964387704</v>
      </c>
      <c r="Q1155">
        <v>0.17317418301983301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21</v>
      </c>
      <c r="E1156">
        <v>1948.6898902799901</v>
      </c>
      <c r="F1156">
        <v>214.48</v>
      </c>
      <c r="G1156">
        <v>-66.716099035183007</v>
      </c>
      <c r="H1156">
        <v>-11.2463637507045</v>
      </c>
      <c r="I1156">
        <v>-48.800566014604897</v>
      </c>
      <c r="J1156">
        <v>-5.0708493996208004</v>
      </c>
      <c r="K1156">
        <v>241.548296544218</v>
      </c>
      <c r="M1156">
        <v>37.807845716513697</v>
      </c>
      <c r="N1156">
        <v>1.40044626748636</v>
      </c>
      <c r="O1156">
        <v>97.547556881760499</v>
      </c>
      <c r="P1156">
        <v>3.60852132747209</v>
      </c>
    </row>
    <row r="1157" spans="1:17" hidden="1" x14ac:dyDescent="0.3">
      <c r="A1157" t="s">
        <v>2469</v>
      </c>
      <c r="B1157" t="s">
        <v>2470</v>
      </c>
      <c r="C1157" t="str">
        <f>IFERROR(VLOOKUP(Table1[[#This Row],[Ticker]],[1]!Table2[[Symbol]:[Industry]],2,FALSE),"-")</f>
        <v>-</v>
      </c>
      <c r="D1157" t="s">
        <v>609</v>
      </c>
      <c r="E1157">
        <v>1945.7263089</v>
      </c>
      <c r="F1157">
        <v>390.5</v>
      </c>
      <c r="G1157">
        <v>-5.5686485397601997</v>
      </c>
      <c r="H1157">
        <v>-3.9402185223946802</v>
      </c>
      <c r="I1157">
        <v>-32.457326100838301</v>
      </c>
      <c r="J1157">
        <v>-3.5817307188962899</v>
      </c>
      <c r="K1157">
        <v>406.963836435193</v>
      </c>
      <c r="L1157">
        <v>399.30431839589897</v>
      </c>
      <c r="M1157">
        <v>37.850587974821103</v>
      </c>
      <c r="N1157">
        <v>0.95330933826105402</v>
      </c>
      <c r="O1157">
        <v>61.318822023047296</v>
      </c>
      <c r="P1157">
        <v>42.648401826483997</v>
      </c>
      <c r="Q1157">
        <v>9.8999372264162999E-2</v>
      </c>
    </row>
    <row r="1158" spans="1:17" hidden="1" x14ac:dyDescent="0.3">
      <c r="A1158" t="s">
        <v>2471</v>
      </c>
      <c r="B1158" t="s">
        <v>2472</v>
      </c>
      <c r="C1158" t="str">
        <f>IFERROR(VLOOKUP(Table1[[#This Row],[Ticker]],[1]!Table2[[Symbol]:[Industry]],2,FALSE),"-")</f>
        <v>-</v>
      </c>
      <c r="D1158" t="s">
        <v>311</v>
      </c>
      <c r="E1158">
        <v>1938.4167179250001</v>
      </c>
      <c r="F1158">
        <v>309.14999999999998</v>
      </c>
      <c r="G1158">
        <v>6.3200233124147402</v>
      </c>
      <c r="H1158">
        <v>-9.1579524888656696</v>
      </c>
      <c r="I1158">
        <v>-11.9171702389628</v>
      </c>
      <c r="J1158">
        <v>-4.1108553802900403</v>
      </c>
      <c r="K1158">
        <v>328.06848220566599</v>
      </c>
      <c r="L1158">
        <v>312.41062099338001</v>
      </c>
      <c r="M1158">
        <v>47.132431293306503</v>
      </c>
      <c r="N1158">
        <v>0.96212717421397698</v>
      </c>
      <c r="O1158">
        <v>36.713569464661099</v>
      </c>
      <c r="P1158">
        <v>45.345557122708001</v>
      </c>
      <c r="Q1158">
        <v>9.8498294451150006E-2</v>
      </c>
    </row>
    <row r="1159" spans="1:17" hidden="1" x14ac:dyDescent="0.3">
      <c r="A1159" t="s">
        <v>2473</v>
      </c>
      <c r="B1159" t="s">
        <v>2474</v>
      </c>
      <c r="C1159" t="str">
        <f>IFERROR(VLOOKUP(Table1[[#This Row],[Ticker]],[1]!Table2[[Symbol]:[Industry]],2,FALSE),"-")</f>
        <v>-</v>
      </c>
      <c r="D1159" t="s">
        <v>539</v>
      </c>
      <c r="E1159">
        <v>1928.83542975</v>
      </c>
      <c r="F1159">
        <v>626.35</v>
      </c>
      <c r="G1159">
        <v>11.3807565627495</v>
      </c>
      <c r="H1159">
        <v>2.6004228534913101</v>
      </c>
      <c r="I1159">
        <v>15.4147564836063</v>
      </c>
      <c r="J1159">
        <v>1.7687721018052001</v>
      </c>
      <c r="K1159">
        <v>589.85689819080903</v>
      </c>
      <c r="L1159">
        <v>528.39835763379995</v>
      </c>
      <c r="M1159">
        <v>55.528989202471102</v>
      </c>
      <c r="N1159">
        <v>0.69838265610352002</v>
      </c>
      <c r="O1159">
        <v>6.1706713498842403</v>
      </c>
      <c r="P1159">
        <v>55.614906832298097</v>
      </c>
      <c r="Q1159">
        <v>-6.401327808505E-3</v>
      </c>
    </row>
    <row r="1160" spans="1:17" hidden="1" x14ac:dyDescent="0.3">
      <c r="A1160" t="s">
        <v>2475</v>
      </c>
      <c r="B1160" t="s">
        <v>2476</v>
      </c>
      <c r="C1160" t="str">
        <f>IFERROR(VLOOKUP(Table1[[#This Row],[Ticker]],[1]!Table2[[Symbol]:[Industry]],2,FALSE),"-")</f>
        <v>-</v>
      </c>
      <c r="D1160" t="s">
        <v>377</v>
      </c>
      <c r="E1160">
        <v>1922.71031748</v>
      </c>
      <c r="F1160">
        <v>219.42</v>
      </c>
      <c r="G1160">
        <v>-50.487283158231399</v>
      </c>
      <c r="H1160">
        <v>-1.6771651522828299</v>
      </c>
      <c r="I1160">
        <v>-25.8380132719888</v>
      </c>
      <c r="J1160">
        <v>-1.6069334851097701</v>
      </c>
      <c r="K1160">
        <v>229.508826753177</v>
      </c>
      <c r="L1160">
        <v>249.03310453903899</v>
      </c>
      <c r="M1160">
        <v>35.544152397876204</v>
      </c>
      <c r="N1160">
        <v>1.4921589679021701</v>
      </c>
      <c r="O1160">
        <v>58.759456749612603</v>
      </c>
      <c r="P1160">
        <v>4.4857142857142698</v>
      </c>
      <c r="Q1160">
        <v>0.15814965788424601</v>
      </c>
    </row>
    <row r="1161" spans="1:17" hidden="1" x14ac:dyDescent="0.3">
      <c r="A1161" t="s">
        <v>2477</v>
      </c>
      <c r="B1161" t="s">
        <v>2478</v>
      </c>
      <c r="C1161" t="str">
        <f>IFERROR(VLOOKUP(Table1[[#This Row],[Ticker]],[1]!Table2[[Symbol]:[Industry]],2,FALSE),"-")</f>
        <v>-</v>
      </c>
      <c r="D1161" t="s">
        <v>377</v>
      </c>
      <c r="E1161">
        <v>1919.8461466599999</v>
      </c>
      <c r="F1161">
        <v>479.8</v>
      </c>
      <c r="G1161">
        <v>8.2946153646599399</v>
      </c>
      <c r="H1161">
        <v>5.3333930327932597</v>
      </c>
      <c r="I1161">
        <v>21.9146143929479</v>
      </c>
      <c r="J1161">
        <v>3.1744900626475498</v>
      </c>
      <c r="K1161">
        <v>369.96749417209298</v>
      </c>
      <c r="L1161">
        <v>358.09111803410798</v>
      </c>
      <c r="M1161">
        <v>81.014583970171799</v>
      </c>
      <c r="N1161">
        <v>2.2007864053035</v>
      </c>
      <c r="O1161">
        <v>0</v>
      </c>
      <c r="P1161">
        <v>71.112696148359504</v>
      </c>
      <c r="Q1161">
        <v>-0.103564956921848</v>
      </c>
    </row>
    <row r="1162" spans="1:17" hidden="1" x14ac:dyDescent="0.3">
      <c r="A1162" t="s">
        <v>2479</v>
      </c>
      <c r="B1162" t="s">
        <v>2480</v>
      </c>
      <c r="C1162" t="str">
        <f>IFERROR(VLOOKUP(Table1[[#This Row],[Ticker]],[1]!Table2[[Symbol]:[Industry]],2,FALSE),"-")</f>
        <v>-</v>
      </c>
      <c r="D1162" t="s">
        <v>63</v>
      </c>
      <c r="E1162">
        <v>1907.6539047599999</v>
      </c>
      <c r="F1162">
        <v>19.59</v>
      </c>
      <c r="G1162">
        <v>12.6405545475153</v>
      </c>
      <c r="H1162">
        <v>5.7438525206128697</v>
      </c>
      <c r="I1162">
        <v>-23.991365411286601</v>
      </c>
      <c r="J1162">
        <v>-6.03006263860226</v>
      </c>
      <c r="K1162">
        <v>19.6501718657689</v>
      </c>
      <c r="L1162">
        <v>18.351709663978902</v>
      </c>
      <c r="M1162">
        <v>36.940030037284203</v>
      </c>
      <c r="N1162">
        <v>1.2283092888290099</v>
      </c>
      <c r="O1162">
        <v>43.185298621745702</v>
      </c>
      <c r="P1162">
        <v>44.575645756457497</v>
      </c>
      <c r="Q1162">
        <v>3.613356938844E-2</v>
      </c>
    </row>
    <row r="1163" spans="1:17" hidden="1" x14ac:dyDescent="0.3">
      <c r="A1163" t="s">
        <v>2481</v>
      </c>
      <c r="B1163" t="s">
        <v>2482</v>
      </c>
      <c r="C1163" t="str">
        <f>IFERROR(VLOOKUP(Table1[[#This Row],[Ticker]],[1]!Table2[[Symbol]:[Industry]],2,FALSE),"-")</f>
        <v>-</v>
      </c>
      <c r="D1163" t="s">
        <v>1643</v>
      </c>
      <c r="E1163">
        <v>1906.0882018</v>
      </c>
      <c r="F1163">
        <v>60.9</v>
      </c>
      <c r="G1163">
        <v>-7.3625144182840803</v>
      </c>
      <c r="H1163">
        <v>-4.3479932687815799</v>
      </c>
      <c r="I1163">
        <v>-0.39652374897029202</v>
      </c>
      <c r="J1163">
        <v>-3.34107961280472</v>
      </c>
      <c r="K1163">
        <v>61.994811428742402</v>
      </c>
      <c r="L1163">
        <v>58.926485391671299</v>
      </c>
      <c r="M1163">
        <v>59.453032016997597</v>
      </c>
      <c r="N1163">
        <v>2.7748379055255299</v>
      </c>
      <c r="O1163">
        <v>8.2266009852216708</v>
      </c>
      <c r="P1163">
        <v>23.030303030302999</v>
      </c>
      <c r="Q1163">
        <v>-2.8326200589973E-2</v>
      </c>
    </row>
    <row r="1164" spans="1:17" hidden="1" x14ac:dyDescent="0.3">
      <c r="A1164" t="s">
        <v>2483</v>
      </c>
      <c r="B1164" t="s">
        <v>2484</v>
      </c>
      <c r="C1164" t="str">
        <f>IFERROR(VLOOKUP(Table1[[#This Row],[Ticker]],[1]!Table2[[Symbol]:[Industry]],2,FALSE),"-")</f>
        <v>-</v>
      </c>
      <c r="D1164" t="s">
        <v>1643</v>
      </c>
      <c r="E1164">
        <v>1905.052968</v>
      </c>
      <c r="F1164">
        <v>60.96</v>
      </c>
      <c r="G1164">
        <v>-7.2691671443710302</v>
      </c>
      <c r="H1164">
        <v>-4.5054397990976502</v>
      </c>
      <c r="I1164">
        <v>-0.76016104733261203</v>
      </c>
      <c r="J1164">
        <v>-2.7560757956803901</v>
      </c>
      <c r="K1164">
        <v>61.879392554463301</v>
      </c>
      <c r="L1164">
        <v>58.8817343928227</v>
      </c>
      <c r="M1164">
        <v>55.931821315525497</v>
      </c>
      <c r="N1164">
        <v>2.4849591497349799</v>
      </c>
      <c r="O1164">
        <v>9.33398950131234</v>
      </c>
      <c r="P1164">
        <v>23.8772607193659</v>
      </c>
      <c r="Q1164">
        <v>-2.9924776916618E-2</v>
      </c>
    </row>
    <row r="1165" spans="1:17" hidden="1" x14ac:dyDescent="0.3">
      <c r="A1165" t="s">
        <v>2485</v>
      </c>
      <c r="B1165" t="s">
        <v>2486</v>
      </c>
      <c r="C1165" t="str">
        <f>IFERROR(VLOOKUP(Table1[[#This Row],[Ticker]],[1]!Table2[[Symbol]:[Industry]],2,FALSE),"-")</f>
        <v>-</v>
      </c>
      <c r="D1165" t="s">
        <v>161</v>
      </c>
      <c r="E1165">
        <v>1904.4314999999999</v>
      </c>
      <c r="F1165">
        <v>1793.25</v>
      </c>
      <c r="G1165">
        <v>275.94707300486903</v>
      </c>
      <c r="H1165">
        <v>5.3805769805028403</v>
      </c>
      <c r="I1165">
        <v>58.363526035870201</v>
      </c>
      <c r="J1165">
        <v>-17.375897447831001</v>
      </c>
      <c r="K1165">
        <v>1848.3731467210901</v>
      </c>
      <c r="L1165">
        <v>1306.1342539120001</v>
      </c>
      <c r="M1165">
        <v>32.209917244077701</v>
      </c>
      <c r="N1165">
        <v>0.97021534764155604</v>
      </c>
      <c r="O1165">
        <v>30.807193642827201</v>
      </c>
      <c r="P1165">
        <v>368.211488250652</v>
      </c>
      <c r="Q1165">
        <v>0.170556380297953</v>
      </c>
    </row>
    <row r="1166" spans="1:17" hidden="1" x14ac:dyDescent="0.3">
      <c r="A1166" t="s">
        <v>2487</v>
      </c>
      <c r="B1166" t="s">
        <v>2488</v>
      </c>
      <c r="C1166" t="str">
        <f>IFERROR(VLOOKUP(Table1[[#This Row],[Ticker]],[1]!Table2[[Symbol]:[Industry]],2,FALSE),"-")</f>
        <v>-</v>
      </c>
      <c r="D1166" t="s">
        <v>717</v>
      </c>
      <c r="E1166">
        <v>1901.11000107</v>
      </c>
      <c r="F1166">
        <v>772.45</v>
      </c>
      <c r="G1166">
        <v>39.856224653340398</v>
      </c>
      <c r="H1166">
        <v>-1.55537015265655</v>
      </c>
      <c r="I1166">
        <v>16.185058693553302</v>
      </c>
      <c r="J1166">
        <v>-0.524670661901387</v>
      </c>
      <c r="K1166">
        <v>759.86726043893498</v>
      </c>
      <c r="L1166">
        <v>660.17547659721004</v>
      </c>
      <c r="M1166">
        <v>43.078312623575101</v>
      </c>
      <c r="N1166">
        <v>1.04582511193024</v>
      </c>
      <c r="O1166">
        <v>5.2365848922260199</v>
      </c>
      <c r="P1166">
        <v>74.151730357344107</v>
      </c>
      <c r="Q1166">
        <v>-3.6227040049000002E-5</v>
      </c>
    </row>
    <row r="1167" spans="1:17" hidden="1" x14ac:dyDescent="0.3">
      <c r="A1167" t="s">
        <v>2489</v>
      </c>
      <c r="B1167" t="s">
        <v>2490</v>
      </c>
      <c r="C1167" t="str">
        <f>IFERROR(VLOOKUP(Table1[[#This Row],[Ticker]],[1]!Table2[[Symbol]:[Industry]],2,FALSE),"-")</f>
        <v>-</v>
      </c>
      <c r="D1167" t="s">
        <v>260</v>
      </c>
      <c r="E1167">
        <v>1893.2507307999999</v>
      </c>
      <c r="F1167">
        <v>602.79999999999995</v>
      </c>
      <c r="G1167">
        <v>50.914353164388302</v>
      </c>
      <c r="H1167">
        <v>-0.68060407507659504</v>
      </c>
      <c r="I1167">
        <v>30.158946796797</v>
      </c>
      <c r="J1167">
        <v>1.76552958488575</v>
      </c>
      <c r="K1167">
        <v>594.50306038917302</v>
      </c>
      <c r="L1167">
        <v>468.855768784308</v>
      </c>
      <c r="M1167">
        <v>34.7225783243127</v>
      </c>
      <c r="N1167">
        <v>0.56865709671885101</v>
      </c>
      <c r="O1167">
        <v>23.855341738553399</v>
      </c>
      <c r="P1167">
        <v>102.146210596914</v>
      </c>
      <c r="Q1167">
        <v>0.14331010974540501</v>
      </c>
    </row>
    <row r="1168" spans="1:17" hidden="1" x14ac:dyDescent="0.3">
      <c r="A1168" t="s">
        <v>2491</v>
      </c>
      <c r="B1168" t="s">
        <v>2492</v>
      </c>
      <c r="C1168" t="str">
        <f>IFERROR(VLOOKUP(Table1[[#This Row],[Ticker]],[1]!Table2[[Symbol]:[Industry]],2,FALSE),"-")</f>
        <v>-</v>
      </c>
      <c r="D1168" t="s">
        <v>302</v>
      </c>
      <c r="E1168">
        <v>1889.9914290950001</v>
      </c>
      <c r="F1168">
        <v>1263.55</v>
      </c>
      <c r="G1168">
        <v>31.140212724412301</v>
      </c>
      <c r="H1168">
        <v>7.3161763239042896</v>
      </c>
      <c r="I1168">
        <v>11.608971841835601</v>
      </c>
      <c r="J1168">
        <v>7.8719729848074103</v>
      </c>
      <c r="K1168">
        <v>1139.7726146513</v>
      </c>
      <c r="L1168">
        <v>987.048594526947</v>
      </c>
      <c r="M1168">
        <v>60.7356840097899</v>
      </c>
      <c r="N1168">
        <v>1.02672599104913</v>
      </c>
      <c r="O1168">
        <v>5.6547030192711096</v>
      </c>
      <c r="P1168">
        <v>65.159139925494998</v>
      </c>
      <c r="Q1168">
        <v>0.14191099377597499</v>
      </c>
    </row>
    <row r="1169" spans="1:17" hidden="1" x14ac:dyDescent="0.3">
      <c r="A1169" t="s">
        <v>2493</v>
      </c>
      <c r="B1169" t="s">
        <v>2494</v>
      </c>
      <c r="C1169" t="str">
        <f>IFERROR(VLOOKUP(Table1[[#This Row],[Ticker]],[1]!Table2[[Symbol]:[Industry]],2,FALSE),"-")</f>
        <v>-</v>
      </c>
      <c r="D1169" t="s">
        <v>288</v>
      </c>
      <c r="E1169">
        <v>1880.6110000000001</v>
      </c>
      <c r="F1169">
        <v>4009</v>
      </c>
      <c r="G1169">
        <v>97.034444230594403</v>
      </c>
      <c r="H1169">
        <v>18.518621331528198</v>
      </c>
      <c r="I1169">
        <v>13.463040229956199</v>
      </c>
      <c r="J1169">
        <v>-1.4355293771267901</v>
      </c>
      <c r="K1169">
        <v>3556.49567370355</v>
      </c>
      <c r="L1169">
        <v>3087.28635652613</v>
      </c>
      <c r="M1169">
        <v>62.796701266881698</v>
      </c>
      <c r="N1169">
        <v>1.85244336524258</v>
      </c>
      <c r="O1169">
        <v>4.6645048640558704</v>
      </c>
      <c r="P1169">
        <v>125.859154929577</v>
      </c>
      <c r="Q1169">
        <v>0.19904154924727699</v>
      </c>
    </row>
    <row r="1170" spans="1:17" hidden="1" x14ac:dyDescent="0.3">
      <c r="A1170" t="s">
        <v>2495</v>
      </c>
      <c r="B1170" t="s">
        <v>2496</v>
      </c>
      <c r="C1170" t="str">
        <f>IFERROR(VLOOKUP(Table1[[#This Row],[Ticker]],[1]!Table2[[Symbol]:[Industry]],2,FALSE),"-")</f>
        <v>-</v>
      </c>
      <c r="D1170" t="s">
        <v>46</v>
      </c>
      <c r="E1170">
        <v>1870.02736316199</v>
      </c>
      <c r="F1170">
        <v>194.18</v>
      </c>
      <c r="G1170">
        <v>221.123486034743</v>
      </c>
      <c r="H1170">
        <v>15.848689070311501</v>
      </c>
      <c r="I1170">
        <v>31.2564304038217</v>
      </c>
      <c r="J1170">
        <v>-10.449235637209499</v>
      </c>
      <c r="K1170">
        <v>178.917172763172</v>
      </c>
      <c r="L1170">
        <v>138.63651239276001</v>
      </c>
      <c r="M1170">
        <v>42.421635913813802</v>
      </c>
      <c r="N1170">
        <v>0.75139882944617498</v>
      </c>
      <c r="O1170">
        <v>17.3653311360593</v>
      </c>
      <c r="P1170">
        <v>262.95327102803702</v>
      </c>
      <c r="Q1170">
        <v>0.16309330048637999</v>
      </c>
    </row>
    <row r="1171" spans="1:17" hidden="1" x14ac:dyDescent="0.3">
      <c r="A1171" t="s">
        <v>2497</v>
      </c>
      <c r="B1171" t="s">
        <v>2498</v>
      </c>
      <c r="C1171" t="str">
        <f>IFERROR(VLOOKUP(Table1[[#This Row],[Ticker]],[1]!Table2[[Symbol]:[Industry]],2,FALSE),"-")</f>
        <v>-</v>
      </c>
      <c r="D1171" t="s">
        <v>536</v>
      </c>
      <c r="E1171">
        <v>1857.02218713</v>
      </c>
      <c r="F1171">
        <v>922.9</v>
      </c>
      <c r="G1171">
        <v>76.630291657263498</v>
      </c>
      <c r="H1171">
        <v>-5.4333161324349</v>
      </c>
      <c r="I1171">
        <v>45.086343324880701</v>
      </c>
      <c r="J1171">
        <v>0.45149679433121598</v>
      </c>
      <c r="K1171">
        <v>868.33443310468704</v>
      </c>
      <c r="L1171">
        <v>726.38118240733002</v>
      </c>
      <c r="M1171">
        <v>65.017183827219299</v>
      </c>
      <c r="N1171">
        <v>0.82073306248226696</v>
      </c>
      <c r="O1171">
        <v>8.2457471015277903</v>
      </c>
      <c r="P1171">
        <v>130.724999999999</v>
      </c>
      <c r="Q1171">
        <v>0.18655523143438901</v>
      </c>
    </row>
    <row r="1172" spans="1:17" hidden="1" x14ac:dyDescent="0.3">
      <c r="A1172" t="s">
        <v>2499</v>
      </c>
      <c r="B1172" t="s">
        <v>2500</v>
      </c>
      <c r="C1172" t="str">
        <f>IFERROR(VLOOKUP(Table1[[#This Row],[Ticker]],[1]!Table2[[Symbol]:[Industry]],2,FALSE),"-")</f>
        <v>-</v>
      </c>
      <c r="D1172" t="s">
        <v>377</v>
      </c>
      <c r="E1172">
        <v>1851.85149198</v>
      </c>
      <c r="F1172">
        <v>1473.15</v>
      </c>
      <c r="G1172">
        <v>49.330110973206402</v>
      </c>
      <c r="H1172">
        <v>25.1564402519843</v>
      </c>
      <c r="I1172">
        <v>62.605498736877102</v>
      </c>
      <c r="J1172">
        <v>10.121413530021499</v>
      </c>
      <c r="K1172">
        <v>1209.2646584029801</v>
      </c>
      <c r="L1172">
        <v>1029.0801786024099</v>
      </c>
      <c r="M1172">
        <v>77.647714146179098</v>
      </c>
      <c r="N1172">
        <v>2.0659037162978202</v>
      </c>
      <c r="O1172">
        <v>8.5429182364321097</v>
      </c>
      <c r="P1172">
        <v>110.51014575593</v>
      </c>
      <c r="Q1172">
        <v>1.8325702101321999E-2</v>
      </c>
    </row>
    <row r="1173" spans="1:17" hidden="1" x14ac:dyDescent="0.3">
      <c r="A1173" t="s">
        <v>2501</v>
      </c>
      <c r="B1173" t="s">
        <v>2502</v>
      </c>
      <c r="C1173" t="str">
        <f>IFERROR(VLOOKUP(Table1[[#This Row],[Ticker]],[1]!Table2[[Symbol]:[Industry]],2,FALSE),"-")</f>
        <v>-</v>
      </c>
      <c r="D1173" t="s">
        <v>260</v>
      </c>
      <c r="E1173">
        <v>1846.3736937599999</v>
      </c>
      <c r="F1173">
        <v>430</v>
      </c>
      <c r="G1173">
        <v>135.684325519325</v>
      </c>
      <c r="H1173">
        <v>-6.6570396943693497</v>
      </c>
      <c r="I1173">
        <v>30.9387216871202</v>
      </c>
      <c r="J1173">
        <v>1.25731133067207</v>
      </c>
      <c r="K1173">
        <v>414.70853183120499</v>
      </c>
      <c r="L1173">
        <v>339.09194769112599</v>
      </c>
      <c r="M1173">
        <v>58.808280297493901</v>
      </c>
      <c r="N1173">
        <v>0.97131854106943205</v>
      </c>
      <c r="O1173">
        <v>8.8372093023255793</v>
      </c>
      <c r="P1173">
        <v>188.590604026845</v>
      </c>
      <c r="Q1173">
        <v>0.24032030590395601</v>
      </c>
    </row>
    <row r="1174" spans="1:17" hidden="1" x14ac:dyDescent="0.3">
      <c r="A1174" t="s">
        <v>2503</v>
      </c>
      <c r="B1174" t="s">
        <v>2504</v>
      </c>
      <c r="C1174" t="str">
        <f>IFERROR(VLOOKUP(Table1[[#This Row],[Ticker]],[1]!Table2[[Symbol]:[Industry]],2,FALSE),"-")</f>
        <v>-</v>
      </c>
      <c r="D1174" t="s">
        <v>2505</v>
      </c>
      <c r="E1174">
        <v>1846.0151456000001</v>
      </c>
      <c r="F1174">
        <v>665.2</v>
      </c>
      <c r="G1174">
        <v>55.911523502506697</v>
      </c>
      <c r="H1174">
        <v>-11.6534360453195</v>
      </c>
      <c r="I1174">
        <v>8.8527228783424903</v>
      </c>
      <c r="J1174">
        <v>0.42567668851110901</v>
      </c>
      <c r="K1174">
        <v>663.55175186492795</v>
      </c>
      <c r="L1174">
        <v>577.25035813593797</v>
      </c>
      <c r="M1174">
        <v>39.733762347882298</v>
      </c>
      <c r="N1174">
        <v>0.12388602760791199</v>
      </c>
      <c r="O1174">
        <v>26.939266386049201</v>
      </c>
      <c r="P1174">
        <v>103.083498702488</v>
      </c>
      <c r="Q1174">
        <v>0.112705920694362</v>
      </c>
    </row>
    <row r="1175" spans="1:17" hidden="1" x14ac:dyDescent="0.3">
      <c r="A1175" t="s">
        <v>2506</v>
      </c>
      <c r="B1175" t="s">
        <v>2507</v>
      </c>
      <c r="C1175" t="str">
        <f>IFERROR(VLOOKUP(Table1[[#This Row],[Ticker]],[1]!Table2[[Symbol]:[Industry]],2,FALSE),"-")</f>
        <v>-</v>
      </c>
      <c r="D1175" t="s">
        <v>2508</v>
      </c>
      <c r="E1175">
        <v>1846.0086322249999</v>
      </c>
      <c r="F1175">
        <v>788</v>
      </c>
      <c r="G1175">
        <v>210.57368615900799</v>
      </c>
      <c r="H1175">
        <v>5.2387758944053502</v>
      </c>
      <c r="I1175">
        <v>26.281922600056401</v>
      </c>
      <c r="J1175">
        <v>-0.965458709181653</v>
      </c>
      <c r="K1175">
        <v>789.58934912043696</v>
      </c>
      <c r="L1175">
        <v>644.96852057529304</v>
      </c>
      <c r="M1175">
        <v>64.193354170088398</v>
      </c>
      <c r="N1175">
        <v>0.905851846174621</v>
      </c>
      <c r="O1175">
        <v>24.365482233502501</v>
      </c>
      <c r="P1175">
        <v>330.71877562175399</v>
      </c>
      <c r="Q1175">
        <v>0.27452391366082401</v>
      </c>
    </row>
    <row r="1176" spans="1:17" hidden="1" x14ac:dyDescent="0.3">
      <c r="A1176" t="s">
        <v>2509</v>
      </c>
      <c r="B1176" t="s">
        <v>2510</v>
      </c>
      <c r="C1176" t="str">
        <f>IFERROR(VLOOKUP(Table1[[#This Row],[Ticker]],[1]!Table2[[Symbol]:[Industry]],2,FALSE),"-")</f>
        <v>-</v>
      </c>
      <c r="D1176" t="s">
        <v>54</v>
      </c>
      <c r="E1176">
        <v>1841.10839599</v>
      </c>
      <c r="F1176">
        <v>865.45</v>
      </c>
      <c r="G1176">
        <v>100.06041223530799</v>
      </c>
      <c r="H1176">
        <v>21.407857626061102</v>
      </c>
      <c r="I1176">
        <v>66.159613718893695</v>
      </c>
      <c r="J1176">
        <v>7.3398137764186897</v>
      </c>
      <c r="K1176">
        <v>719.48157246649305</v>
      </c>
      <c r="L1176">
        <v>565.44994240901201</v>
      </c>
      <c r="M1176">
        <v>80.940177979991006</v>
      </c>
      <c r="N1176">
        <v>1.2679243313442301</v>
      </c>
      <c r="O1176">
        <v>2.58824888786179</v>
      </c>
      <c r="P1176">
        <v>177.743902439024</v>
      </c>
      <c r="Q1176">
        <v>8.5694342592320005E-2</v>
      </c>
    </row>
    <row r="1177" spans="1:17" x14ac:dyDescent="0.3">
      <c r="A1177" t="s">
        <v>2511</v>
      </c>
      <c r="B1177" t="s">
        <v>2512</v>
      </c>
      <c r="C1177" t="str">
        <f>IFERROR(VLOOKUP(Table1[[#This Row],[Ticker]],[1]!Table2[[Symbol]:[Industry]],2,FALSE),"-")</f>
        <v>-</v>
      </c>
      <c r="D1177" t="s">
        <v>539</v>
      </c>
      <c r="E1177">
        <v>1836.9199351689999</v>
      </c>
      <c r="F1177">
        <v>109.67</v>
      </c>
      <c r="G1177">
        <v>-55.508153102586299</v>
      </c>
      <c r="H1177">
        <v>3.3863595287511998</v>
      </c>
      <c r="I1177">
        <v>-20.628865790891201</v>
      </c>
      <c r="J1177">
        <v>-3.18785607502164</v>
      </c>
      <c r="K1177">
        <v>109.244027856255</v>
      </c>
      <c r="L1177">
        <v>117.671182404975</v>
      </c>
      <c r="M1177">
        <v>43.8208824747311</v>
      </c>
      <c r="N1177">
        <v>0.85100486354216098</v>
      </c>
      <c r="O1177">
        <v>69.918847451445203</v>
      </c>
      <c r="P1177">
        <v>37.173233270794199</v>
      </c>
      <c r="Q1177">
        <v>-6.1730974370716001E-2</v>
      </c>
    </row>
    <row r="1178" spans="1:17" hidden="1" x14ac:dyDescent="0.3">
      <c r="A1178" t="s">
        <v>2513</v>
      </c>
      <c r="B1178" t="s">
        <v>2514</v>
      </c>
      <c r="C1178" t="str">
        <f>IFERROR(VLOOKUP(Table1[[#This Row],[Ticker]],[1]!Table2[[Symbol]:[Industry]],2,FALSE),"-")</f>
        <v>-</v>
      </c>
      <c r="D1178" t="s">
        <v>739</v>
      </c>
      <c r="E1178">
        <v>1835.04239478</v>
      </c>
      <c r="F1178">
        <v>16.2</v>
      </c>
      <c r="G1178">
        <v>-23.813432532861601</v>
      </c>
      <c r="H1178">
        <v>-2.15586637979851</v>
      </c>
      <c r="I1178">
        <v>-36.434463788201597</v>
      </c>
      <c r="J1178">
        <v>-1.9235265206327501</v>
      </c>
      <c r="K1178">
        <v>17.2790626983811</v>
      </c>
      <c r="L1178">
        <v>18.036564176057201</v>
      </c>
      <c r="M1178">
        <v>37.787210910209602</v>
      </c>
      <c r="N1178">
        <v>0.41215995974802999</v>
      </c>
      <c r="O1178">
        <v>80.864197530864203</v>
      </c>
      <c r="P1178">
        <v>10.958904109589</v>
      </c>
      <c r="Q1178">
        <v>8.9097171912122006E-2</v>
      </c>
    </row>
    <row r="1179" spans="1:17" hidden="1" x14ac:dyDescent="0.3">
      <c r="A1179" t="s">
        <v>2515</v>
      </c>
      <c r="B1179" t="s">
        <v>2516</v>
      </c>
      <c r="C1179" t="str">
        <f>IFERROR(VLOOKUP(Table1[[#This Row],[Ticker]],[1]!Table2[[Symbol]:[Industry]],2,FALSE),"-")</f>
        <v>-</v>
      </c>
      <c r="D1179" t="s">
        <v>267</v>
      </c>
      <c r="E1179">
        <v>1830.381236145</v>
      </c>
      <c r="F1179">
        <v>778.4</v>
      </c>
      <c r="G1179">
        <v>40.667113766356103</v>
      </c>
      <c r="H1179">
        <v>-9.3939531809876797</v>
      </c>
      <c r="I1179">
        <v>41.187932918285703</v>
      </c>
      <c r="J1179">
        <v>-0.17293874935665801</v>
      </c>
      <c r="K1179">
        <v>752.36619404330702</v>
      </c>
      <c r="L1179">
        <v>627.888769565703</v>
      </c>
      <c r="M1179">
        <v>54.725077552440901</v>
      </c>
      <c r="N1179">
        <v>0.228193779599251</v>
      </c>
      <c r="O1179">
        <v>21.788283658787201</v>
      </c>
      <c r="P1179">
        <v>69.379406388719602</v>
      </c>
      <c r="Q1179">
        <v>4.8744181865187003E-2</v>
      </c>
    </row>
    <row r="1180" spans="1:17" hidden="1" x14ac:dyDescent="0.3">
      <c r="A1180" t="s">
        <v>2517</v>
      </c>
      <c r="B1180" t="s">
        <v>2518</v>
      </c>
      <c r="C1180" t="str">
        <f>IFERROR(VLOOKUP(Table1[[#This Row],[Ticker]],[1]!Table2[[Symbol]:[Industry]],2,FALSE),"-")</f>
        <v>-</v>
      </c>
      <c r="D1180" t="s">
        <v>57</v>
      </c>
      <c r="E1180">
        <v>1824.49606465999</v>
      </c>
      <c r="F1180">
        <v>1741.15</v>
      </c>
      <c r="G1180">
        <v>-49.8774172346507</v>
      </c>
      <c r="H1180">
        <v>-14.747673327735299</v>
      </c>
      <c r="I1180">
        <v>-33.634353068446302</v>
      </c>
      <c r="J1180">
        <v>-5.8769519521009501</v>
      </c>
      <c r="K1180">
        <v>1984.50995999465</v>
      </c>
      <c r="L1180">
        <v>2073.14403267137</v>
      </c>
      <c r="M1180">
        <v>31.961365261338401</v>
      </c>
      <c r="N1180">
        <v>1.0203930837716499</v>
      </c>
      <c r="O1180">
        <v>53.921258938058102</v>
      </c>
      <c r="P1180">
        <v>3.9616670647241601</v>
      </c>
      <c r="Q1180">
        <v>9.2784658289467997E-2</v>
      </c>
    </row>
    <row r="1181" spans="1:17" hidden="1" x14ac:dyDescent="0.3">
      <c r="A1181" t="s">
        <v>2519</v>
      </c>
      <c r="B1181" t="s">
        <v>2520</v>
      </c>
      <c r="C1181" t="str">
        <f>IFERROR(VLOOKUP(Table1[[#This Row],[Ticker]],[1]!Table2[[Symbol]:[Industry]],2,FALSE),"-")</f>
        <v>-</v>
      </c>
      <c r="D1181" t="s">
        <v>1417</v>
      </c>
      <c r="E1181">
        <v>1820.664145</v>
      </c>
      <c r="F1181">
        <v>257.2</v>
      </c>
      <c r="G1181">
        <v>53.418040869198002</v>
      </c>
      <c r="H1181">
        <v>-7.4234138194592099</v>
      </c>
      <c r="I1181">
        <v>15.2944766779259</v>
      </c>
      <c r="J1181">
        <v>4.8571880385708504</v>
      </c>
      <c r="K1181">
        <v>252.68159578384501</v>
      </c>
      <c r="L1181">
        <v>217.585389379085</v>
      </c>
      <c r="M1181">
        <v>47.329824960226603</v>
      </c>
      <c r="N1181">
        <v>0.63216697297190005</v>
      </c>
      <c r="O1181">
        <v>14.556765163296999</v>
      </c>
      <c r="P1181">
        <v>86.039783001808303</v>
      </c>
      <c r="Q1181">
        <v>0.20445952761768399</v>
      </c>
    </row>
    <row r="1182" spans="1:17" hidden="1" x14ac:dyDescent="0.3">
      <c r="A1182" t="s">
        <v>2521</v>
      </c>
      <c r="B1182" t="s">
        <v>2522</v>
      </c>
      <c r="C1182" t="str">
        <f>IFERROR(VLOOKUP(Table1[[#This Row],[Ticker]],[1]!Table2[[Symbol]:[Industry]],2,FALSE),"-")</f>
        <v>-</v>
      </c>
      <c r="D1182" t="s">
        <v>119</v>
      </c>
      <c r="E1182">
        <v>1819.2598212400001</v>
      </c>
      <c r="F1182">
        <v>128.80000000000001</v>
      </c>
      <c r="G1182">
        <v>165.82204857497101</v>
      </c>
      <c r="H1182">
        <v>8.7266279977605699</v>
      </c>
      <c r="I1182">
        <v>-58.855193711195</v>
      </c>
      <c r="J1182">
        <v>13.5069812467872</v>
      </c>
      <c r="K1182">
        <v>120.156936127368</v>
      </c>
      <c r="L1182">
        <v>125.96336787102901</v>
      </c>
      <c r="M1182">
        <v>39.240812004789397</v>
      </c>
      <c r="N1182">
        <v>1.55793049423598</v>
      </c>
      <c r="O1182">
        <v>113.04347826086899</v>
      </c>
      <c r="P1182">
        <v>206.59366817424399</v>
      </c>
    </row>
    <row r="1183" spans="1:17" hidden="1" x14ac:dyDescent="0.3">
      <c r="A1183" t="s">
        <v>2523</v>
      </c>
      <c r="B1183" t="s">
        <v>2524</v>
      </c>
      <c r="C1183" t="str">
        <f>IFERROR(VLOOKUP(Table1[[#This Row],[Ticker]],[1]!Table2[[Symbol]:[Industry]],2,FALSE),"-")</f>
        <v>-</v>
      </c>
      <c r="D1183" t="s">
        <v>193</v>
      </c>
      <c r="E1183">
        <v>1817.11879279</v>
      </c>
      <c r="F1183">
        <v>2999.45</v>
      </c>
      <c r="G1183">
        <v>104.799038073628</v>
      </c>
      <c r="H1183">
        <v>36.735863066270902</v>
      </c>
      <c r="I1183">
        <v>71.274252342794099</v>
      </c>
      <c r="J1183">
        <v>-0.95663837995765599</v>
      </c>
      <c r="K1183">
        <v>2494.5255959112601</v>
      </c>
      <c r="L1183">
        <v>1983.94214867305</v>
      </c>
      <c r="M1183">
        <v>56.117110494696199</v>
      </c>
      <c r="N1183">
        <v>3.9056831758444601</v>
      </c>
      <c r="O1183">
        <v>14.9877477537548</v>
      </c>
      <c r="P1183">
        <v>139.41014486969701</v>
      </c>
      <c r="Q1183">
        <v>0.16076079093168399</v>
      </c>
    </row>
    <row r="1184" spans="1:17" hidden="1" x14ac:dyDescent="0.3">
      <c r="A1184" t="s">
        <v>2525</v>
      </c>
      <c r="B1184" t="s">
        <v>2526</v>
      </c>
      <c r="C1184" t="str">
        <f>IFERROR(VLOOKUP(Table1[[#This Row],[Ticker]],[1]!Table2[[Symbol]:[Industry]],2,FALSE),"-")</f>
        <v>-</v>
      </c>
      <c r="D1184" t="s">
        <v>98</v>
      </c>
      <c r="E1184">
        <v>1815.815544</v>
      </c>
      <c r="F1184">
        <v>331.3</v>
      </c>
      <c r="G1184">
        <v>-40.791104420195701</v>
      </c>
      <c r="H1184">
        <v>0.18380411391844301</v>
      </c>
      <c r="I1184">
        <v>-19.923671280217501</v>
      </c>
      <c r="J1184">
        <v>-3.0833237666453699</v>
      </c>
      <c r="K1184">
        <v>342.16127966214299</v>
      </c>
      <c r="L1184">
        <v>345.02810434418302</v>
      </c>
      <c r="M1184">
        <v>30.0731985845267</v>
      </c>
      <c r="N1184">
        <v>0.91038881193314702</v>
      </c>
      <c r="O1184">
        <v>34.017506791427699</v>
      </c>
      <c r="P1184">
        <v>17.461443006559101</v>
      </c>
      <c r="Q1184">
        <v>7.5494135841704002E-2</v>
      </c>
    </row>
    <row r="1185" spans="1:17" hidden="1" x14ac:dyDescent="0.3">
      <c r="A1185" t="s">
        <v>2527</v>
      </c>
      <c r="B1185" t="s">
        <v>2528</v>
      </c>
      <c r="C1185" t="str">
        <f>IFERROR(VLOOKUP(Table1[[#This Row],[Ticker]],[1]!Table2[[Symbol]:[Industry]],2,FALSE),"-")</f>
        <v>-</v>
      </c>
      <c r="D1185" t="s">
        <v>1869</v>
      </c>
      <c r="E1185">
        <v>1815.6661656000001</v>
      </c>
      <c r="F1185">
        <v>626.5</v>
      </c>
      <c r="G1185">
        <v>20.295823757195301</v>
      </c>
      <c r="H1185">
        <v>-1.7893081417518899</v>
      </c>
      <c r="I1185">
        <v>-21.974757462401701</v>
      </c>
      <c r="J1185">
        <v>-3.6038520786590098</v>
      </c>
      <c r="K1185">
        <v>644.15736664153599</v>
      </c>
      <c r="L1185">
        <v>643.38732816519598</v>
      </c>
      <c r="M1185">
        <v>45.7595342206005</v>
      </c>
      <c r="N1185">
        <v>2.7369381867290699</v>
      </c>
      <c r="O1185">
        <v>46.049481245011897</v>
      </c>
      <c r="P1185">
        <v>47.065727699530498</v>
      </c>
      <c r="Q1185">
        <v>0.1501820308182</v>
      </c>
    </row>
    <row r="1186" spans="1:17" hidden="1" x14ac:dyDescent="0.3">
      <c r="A1186" t="s">
        <v>2529</v>
      </c>
      <c r="B1186" t="s">
        <v>2530</v>
      </c>
      <c r="C1186" t="str">
        <f>IFERROR(VLOOKUP(Table1[[#This Row],[Ticker]],[1]!Table2[[Symbol]:[Industry]],2,FALSE),"-")</f>
        <v>-</v>
      </c>
      <c r="D1186" t="s">
        <v>228</v>
      </c>
      <c r="E1186">
        <v>1815.4888914000001</v>
      </c>
      <c r="F1186">
        <v>1186.8</v>
      </c>
      <c r="G1186">
        <v>83.039549641675805</v>
      </c>
      <c r="H1186">
        <v>0.80113585124771403</v>
      </c>
      <c r="I1186">
        <v>16.478372192531701</v>
      </c>
      <c r="J1186">
        <v>3.5250427944440998</v>
      </c>
      <c r="K1186">
        <v>1200.8495172832099</v>
      </c>
      <c r="L1186">
        <v>1002.63613218528</v>
      </c>
      <c r="M1186">
        <v>56.577520261041798</v>
      </c>
      <c r="N1186">
        <v>0.52585192297672401</v>
      </c>
      <c r="O1186">
        <v>25.779406808223701</v>
      </c>
      <c r="P1186">
        <v>145.35869340500301</v>
      </c>
      <c r="Q1186">
        <v>0.14563808321956501</v>
      </c>
    </row>
    <row r="1187" spans="1:17" hidden="1" x14ac:dyDescent="0.3">
      <c r="A1187" t="s">
        <v>2531</v>
      </c>
      <c r="B1187" t="s">
        <v>2532</v>
      </c>
      <c r="C1187" t="str">
        <f>IFERROR(VLOOKUP(Table1[[#This Row],[Ticker]],[1]!Table2[[Symbol]:[Industry]],2,FALSE),"-")</f>
        <v>-</v>
      </c>
      <c r="D1187" t="s">
        <v>411</v>
      </c>
      <c r="E1187">
        <v>1814.1895</v>
      </c>
      <c r="F1187">
        <v>1201.45</v>
      </c>
      <c r="G1187">
        <v>-1.66033725865304</v>
      </c>
      <c r="H1187">
        <v>-11.1753008995606</v>
      </c>
      <c r="I1187">
        <v>-21.8282157261409</v>
      </c>
      <c r="J1187">
        <v>-4.0838555004328301</v>
      </c>
      <c r="K1187">
        <v>1277.51507826906</v>
      </c>
      <c r="L1187">
        <v>1242.4058415073</v>
      </c>
      <c r="M1187">
        <v>36.622062145813999</v>
      </c>
      <c r="N1187">
        <v>0.55205552530539304</v>
      </c>
      <c r="O1187">
        <v>33.5885804652711</v>
      </c>
      <c r="P1187">
        <v>28.504198085459102</v>
      </c>
      <c r="Q1187">
        <v>6.6919188488937006E-2</v>
      </c>
    </row>
    <row r="1188" spans="1:17" hidden="1" x14ac:dyDescent="0.3">
      <c r="A1188" t="s">
        <v>2533</v>
      </c>
      <c r="B1188" t="s">
        <v>2534</v>
      </c>
      <c r="C1188" t="str">
        <f>IFERROR(VLOOKUP(Table1[[#This Row],[Ticker]],[1]!Table2[[Symbol]:[Industry]],2,FALSE),"-")</f>
        <v>-</v>
      </c>
      <c r="D1188" t="s">
        <v>206</v>
      </c>
      <c r="E1188">
        <v>1812.0504000000001</v>
      </c>
      <c r="F1188">
        <v>965.5</v>
      </c>
      <c r="G1188">
        <v>107.445585310686</v>
      </c>
      <c r="H1188">
        <v>-6.3566892511617699</v>
      </c>
      <c r="I1188">
        <v>119.039765919008</v>
      </c>
      <c r="J1188">
        <v>-4.2850445590522401</v>
      </c>
      <c r="K1188">
        <v>958.53956708333499</v>
      </c>
      <c r="L1188">
        <v>767.42816262429301</v>
      </c>
      <c r="M1188">
        <v>58.476288582134202</v>
      </c>
      <c r="N1188">
        <v>0.96298157791815497</v>
      </c>
      <c r="O1188">
        <v>32.620403935784502</v>
      </c>
      <c r="P1188">
        <v>175.97541803630099</v>
      </c>
      <c r="Q1188">
        <v>0.117445899632259</v>
      </c>
    </row>
    <row r="1189" spans="1:17" hidden="1" x14ac:dyDescent="0.3">
      <c r="A1189" t="s">
        <v>2535</v>
      </c>
      <c r="B1189" t="s">
        <v>2536</v>
      </c>
      <c r="C1189" t="str">
        <f>IFERROR(VLOOKUP(Table1[[#This Row],[Ticker]],[1]!Table2[[Symbol]:[Industry]],2,FALSE),"-")</f>
        <v>-</v>
      </c>
      <c r="D1189" t="s">
        <v>171</v>
      </c>
      <c r="E1189">
        <v>1804.5728041499999</v>
      </c>
      <c r="F1189">
        <v>439.5</v>
      </c>
      <c r="G1189">
        <v>-32.429101473786197</v>
      </c>
      <c r="H1189">
        <v>-0.99173536446874899</v>
      </c>
      <c r="I1189">
        <v>-28.687762398267701</v>
      </c>
      <c r="J1189">
        <v>-0.75166755785431805</v>
      </c>
      <c r="K1189">
        <v>465.558301018159</v>
      </c>
      <c r="M1189">
        <v>30.114867871237902</v>
      </c>
      <c r="N1189">
        <v>0.65188609044284895</v>
      </c>
      <c r="O1189">
        <v>45.8475540386803</v>
      </c>
      <c r="P1189">
        <v>1.8303985171454999</v>
      </c>
    </row>
    <row r="1190" spans="1:17" hidden="1" x14ac:dyDescent="0.3">
      <c r="A1190" t="s">
        <v>2537</v>
      </c>
      <c r="B1190" t="s">
        <v>2538</v>
      </c>
      <c r="C1190" t="str">
        <f>IFERROR(VLOOKUP(Table1[[#This Row],[Ticker]],[1]!Table2[[Symbol]:[Industry]],2,FALSE),"-")</f>
        <v>-</v>
      </c>
      <c r="D1190" t="s">
        <v>2508</v>
      </c>
      <c r="E1190">
        <v>1804.0344</v>
      </c>
      <c r="F1190">
        <v>730</v>
      </c>
      <c r="G1190">
        <v>2603.6547706854599</v>
      </c>
      <c r="H1190">
        <v>-12.0173926709013</v>
      </c>
      <c r="I1190">
        <v>121.400468438673</v>
      </c>
      <c r="J1190">
        <v>-5.2039446033097301</v>
      </c>
      <c r="K1190">
        <v>731.56021635696004</v>
      </c>
      <c r="L1190">
        <v>490.40707054789101</v>
      </c>
      <c r="M1190">
        <v>43.655386043820599</v>
      </c>
      <c r="N1190">
        <v>0.37721334484992403</v>
      </c>
      <c r="O1190">
        <v>30.410958904109499</v>
      </c>
      <c r="P1190">
        <v>2820</v>
      </c>
    </row>
    <row r="1191" spans="1:17" hidden="1" x14ac:dyDescent="0.3">
      <c r="A1191" t="s">
        <v>2539</v>
      </c>
      <c r="B1191" t="s">
        <v>2540</v>
      </c>
      <c r="C1191" t="str">
        <f>IFERROR(VLOOKUP(Table1[[#This Row],[Ticker]],[1]!Table2[[Symbol]:[Industry]],2,FALSE),"-")</f>
        <v>-</v>
      </c>
      <c r="D1191" t="s">
        <v>171</v>
      </c>
      <c r="E1191">
        <v>1803.8506958319999</v>
      </c>
      <c r="F1191">
        <v>160.76</v>
      </c>
      <c r="G1191">
        <v>20.364729228587699</v>
      </c>
      <c r="H1191">
        <v>7.3586334675507699</v>
      </c>
      <c r="I1191">
        <v>-10.4017848805296</v>
      </c>
      <c r="J1191">
        <v>-7.5089793961449702</v>
      </c>
      <c r="K1191">
        <v>149.69290264561499</v>
      </c>
      <c r="L1191">
        <v>138.98119882282001</v>
      </c>
      <c r="M1191">
        <v>50.240974036050602</v>
      </c>
      <c r="N1191">
        <v>1.45493382441088</v>
      </c>
      <c r="O1191">
        <v>13.1500373227171</v>
      </c>
      <c r="P1191">
        <v>50.242990654205499</v>
      </c>
      <c r="Q1191">
        <v>4.4595512051356999E-2</v>
      </c>
    </row>
    <row r="1192" spans="1:17" hidden="1" x14ac:dyDescent="0.3">
      <c r="A1192" t="s">
        <v>2541</v>
      </c>
      <c r="B1192" t="s">
        <v>2542</v>
      </c>
      <c r="C1192" t="str">
        <f>IFERROR(VLOOKUP(Table1[[#This Row],[Ticker]],[1]!Table2[[Symbol]:[Industry]],2,FALSE),"-")</f>
        <v>-</v>
      </c>
      <c r="D1192" t="s">
        <v>260</v>
      </c>
      <c r="E1192">
        <v>1803.0207395299999</v>
      </c>
      <c r="F1192">
        <v>1325.9</v>
      </c>
      <c r="G1192">
        <v>-6.4610223289195901</v>
      </c>
      <c r="H1192">
        <v>-5.9974196269828797</v>
      </c>
      <c r="I1192">
        <v>-21.4064327179671</v>
      </c>
      <c r="J1192">
        <v>-7.2184274863351003</v>
      </c>
      <c r="K1192">
        <v>1384.93339371244</v>
      </c>
      <c r="L1192">
        <v>1359.25609357915</v>
      </c>
      <c r="M1192">
        <v>25.881882422310301</v>
      </c>
      <c r="N1192">
        <v>0.50188410071262002</v>
      </c>
      <c r="O1192">
        <v>33.494230334112601</v>
      </c>
      <c r="P1192">
        <v>29.7358121330724</v>
      </c>
      <c r="Q1192">
        <v>6.5381903362953006E-2</v>
      </c>
    </row>
    <row r="1193" spans="1:17" hidden="1" x14ac:dyDescent="0.3">
      <c r="A1193" t="s">
        <v>2543</v>
      </c>
      <c r="B1193" t="s">
        <v>2544</v>
      </c>
      <c r="C1193" t="str">
        <f>IFERROR(VLOOKUP(Table1[[#This Row],[Ticker]],[1]!Table2[[Symbol]:[Industry]],2,FALSE),"-")</f>
        <v>-</v>
      </c>
      <c r="D1193" t="s">
        <v>539</v>
      </c>
      <c r="E1193">
        <v>1801.1162691500001</v>
      </c>
      <c r="F1193">
        <v>1383.25</v>
      </c>
      <c r="G1193">
        <v>12.8006313337444</v>
      </c>
      <c r="H1193">
        <v>2.8277964249113201</v>
      </c>
      <c r="I1193">
        <v>-3.1865756940235901</v>
      </c>
      <c r="J1193">
        <v>5.34851760723304</v>
      </c>
      <c r="K1193">
        <v>1372.5464521629401</v>
      </c>
      <c r="L1193">
        <v>1314.2949840132301</v>
      </c>
      <c r="M1193">
        <v>48.417268889064502</v>
      </c>
      <c r="N1193">
        <v>1.43040277476678</v>
      </c>
      <c r="O1193">
        <v>12.2718236038315</v>
      </c>
      <c r="P1193">
        <v>38.463463463463398</v>
      </c>
      <c r="Q1193">
        <v>-3.6988281338522999E-2</v>
      </c>
    </row>
    <row r="1194" spans="1:17" hidden="1" x14ac:dyDescent="0.3">
      <c r="A1194" t="s">
        <v>2545</v>
      </c>
      <c r="B1194" t="s">
        <v>2546</v>
      </c>
      <c r="C1194" t="str">
        <f>IFERROR(VLOOKUP(Table1[[#This Row],[Ticker]],[1]!Table2[[Symbol]:[Industry]],2,FALSE),"-")</f>
        <v>-</v>
      </c>
      <c r="D1194" t="s">
        <v>1866</v>
      </c>
      <c r="E1194">
        <v>1800.87062749399</v>
      </c>
      <c r="F1194">
        <v>160.13</v>
      </c>
      <c r="G1194">
        <v>-11.669214642500499</v>
      </c>
      <c r="H1194">
        <v>-0.86982056429307797</v>
      </c>
      <c r="I1194">
        <v>-26.217277653388798</v>
      </c>
      <c r="J1194">
        <v>-2.5828860191170002</v>
      </c>
      <c r="K1194">
        <v>168.20898070996</v>
      </c>
      <c r="L1194">
        <v>170.76094060334799</v>
      </c>
      <c r="M1194">
        <v>35.729230771934702</v>
      </c>
      <c r="N1194">
        <v>0.68181147696076805</v>
      </c>
      <c r="O1194">
        <v>36.014488228314498</v>
      </c>
      <c r="P1194">
        <v>17.0113262696382</v>
      </c>
      <c r="Q1194">
        <v>-5.2143006713638002E-2</v>
      </c>
    </row>
    <row r="1195" spans="1:17" hidden="1" x14ac:dyDescent="0.3">
      <c r="A1195" t="s">
        <v>2547</v>
      </c>
      <c r="B1195" t="s">
        <v>2548</v>
      </c>
      <c r="C1195" t="str">
        <f>IFERROR(VLOOKUP(Table1[[#This Row],[Ticker]],[1]!Table2[[Symbol]:[Industry]],2,FALSE),"-")</f>
        <v>-</v>
      </c>
      <c r="D1195" t="s">
        <v>141</v>
      </c>
      <c r="E1195">
        <v>1797.3935217569999</v>
      </c>
      <c r="F1195">
        <v>105.51</v>
      </c>
      <c r="G1195">
        <v>29.0500355741286</v>
      </c>
      <c r="H1195">
        <v>-2.8421576704503102</v>
      </c>
      <c r="I1195">
        <v>-28.7959970833375</v>
      </c>
      <c r="J1195">
        <v>-0.60442393234094005</v>
      </c>
      <c r="K1195">
        <v>108.51704245382901</v>
      </c>
      <c r="L1195">
        <v>109.089755604497</v>
      </c>
      <c r="M1195">
        <v>50.911383686220198</v>
      </c>
      <c r="N1195">
        <v>0.90368102697615205</v>
      </c>
      <c r="O1195">
        <v>33.541844374940702</v>
      </c>
      <c r="P1195">
        <v>54.933920704845796</v>
      </c>
      <c r="Q1195">
        <v>8.1475812338279996E-3</v>
      </c>
    </row>
    <row r="1196" spans="1:17" hidden="1" x14ac:dyDescent="0.3">
      <c r="A1196" t="s">
        <v>2549</v>
      </c>
      <c r="B1196" t="s">
        <v>2550</v>
      </c>
      <c r="C1196" t="str">
        <f>IFERROR(VLOOKUP(Table1[[#This Row],[Ticker]],[1]!Table2[[Symbol]:[Industry]],2,FALSE),"-")</f>
        <v>-</v>
      </c>
      <c r="D1196" t="s">
        <v>206</v>
      </c>
      <c r="E1196">
        <v>1797.083288</v>
      </c>
      <c r="F1196">
        <v>425.8</v>
      </c>
      <c r="G1196">
        <v>-37.4690384343494</v>
      </c>
      <c r="H1196">
        <v>-5.21532536352922</v>
      </c>
      <c r="I1196">
        <v>-6.2238031340184303</v>
      </c>
      <c r="J1196">
        <v>2.90894775759952</v>
      </c>
      <c r="K1196">
        <v>413.959160214034</v>
      </c>
      <c r="L1196">
        <v>419.73535211630701</v>
      </c>
      <c r="M1196">
        <v>53.869488911799202</v>
      </c>
      <c r="N1196">
        <v>0.74302959142634994</v>
      </c>
      <c r="O1196">
        <v>36.977454203851501</v>
      </c>
      <c r="P1196">
        <v>19.204927211646101</v>
      </c>
      <c r="Q1196">
        <v>9.2782099315660005E-3</v>
      </c>
    </row>
    <row r="1197" spans="1:17" hidden="1" x14ac:dyDescent="0.3">
      <c r="A1197" t="s">
        <v>2551</v>
      </c>
      <c r="B1197" t="s">
        <v>2552</v>
      </c>
      <c r="C1197" t="str">
        <f>IFERROR(VLOOKUP(Table1[[#This Row],[Ticker]],[1]!Table2[[Symbol]:[Industry]],2,FALSE),"-")</f>
        <v>-</v>
      </c>
      <c r="D1197" t="s">
        <v>302</v>
      </c>
      <c r="E1197">
        <v>1776.3739732399999</v>
      </c>
      <c r="F1197">
        <v>1463.2</v>
      </c>
      <c r="G1197">
        <v>259.63413666637899</v>
      </c>
      <c r="H1197">
        <v>46.331856852235099</v>
      </c>
      <c r="I1197">
        <v>92.511561570393297</v>
      </c>
      <c r="J1197">
        <v>-2.2078515765960902</v>
      </c>
      <c r="K1197">
        <v>1062.52476183264</v>
      </c>
      <c r="L1197">
        <v>761.86123357436099</v>
      </c>
      <c r="M1197">
        <v>61.247974751359301</v>
      </c>
      <c r="N1197">
        <v>0.89537137527654798</v>
      </c>
      <c r="O1197">
        <v>10.7162383816292</v>
      </c>
      <c r="P1197">
        <v>287.60264900662202</v>
      </c>
    </row>
    <row r="1198" spans="1:17" hidden="1" x14ac:dyDescent="0.3">
      <c r="A1198" t="s">
        <v>2553</v>
      </c>
      <c r="B1198" t="s">
        <v>2554</v>
      </c>
      <c r="C1198" t="str">
        <f>IFERROR(VLOOKUP(Table1[[#This Row],[Ticker]],[1]!Table2[[Symbol]:[Industry]],2,FALSE),"-")</f>
        <v>-</v>
      </c>
      <c r="D1198" t="s">
        <v>141</v>
      </c>
      <c r="E1198">
        <v>1772.5624052400001</v>
      </c>
      <c r="F1198">
        <v>57.42</v>
      </c>
      <c r="G1198">
        <v>38.739950925784903</v>
      </c>
      <c r="H1198">
        <v>-20.5667902612627</v>
      </c>
      <c r="I1198">
        <v>-15.8042197526599</v>
      </c>
      <c r="J1198">
        <v>-13.460803555652801</v>
      </c>
      <c r="K1198">
        <v>64.166240155973398</v>
      </c>
      <c r="L1198">
        <v>55.2278161298781</v>
      </c>
      <c r="M1198">
        <v>31.856242688205601</v>
      </c>
      <c r="N1198">
        <v>0.570302311924891</v>
      </c>
      <c r="O1198">
        <v>36.241727621037903</v>
      </c>
      <c r="P1198">
        <v>103.978685612788</v>
      </c>
      <c r="Q1198">
        <v>0.13191112257652701</v>
      </c>
    </row>
    <row r="1199" spans="1:17" hidden="1" x14ac:dyDescent="0.3">
      <c r="A1199" t="s">
        <v>2555</v>
      </c>
      <c r="B1199" t="s">
        <v>2556</v>
      </c>
      <c r="C1199" t="str">
        <f>IFERROR(VLOOKUP(Table1[[#This Row],[Ticker]],[1]!Table2[[Symbol]:[Industry]],2,FALSE),"-")</f>
        <v>-</v>
      </c>
      <c r="D1199" t="s">
        <v>377</v>
      </c>
      <c r="E1199">
        <v>1769.5366792</v>
      </c>
      <c r="F1199">
        <v>109.84</v>
      </c>
      <c r="G1199">
        <v>28.412689104331399</v>
      </c>
      <c r="H1199">
        <v>-12.181950049282699</v>
      </c>
      <c r="I1199">
        <v>1.7827673187284401</v>
      </c>
      <c r="J1199">
        <v>-1.8882721670403599</v>
      </c>
      <c r="K1199">
        <v>109.696879311316</v>
      </c>
      <c r="L1199">
        <v>97.438191798430793</v>
      </c>
      <c r="M1199">
        <v>44.158967389477098</v>
      </c>
      <c r="N1199">
        <v>0.33765787658304203</v>
      </c>
      <c r="O1199">
        <v>21.9956300072833</v>
      </c>
      <c r="P1199">
        <v>55.470629865534299</v>
      </c>
      <c r="Q1199">
        <v>0.12018578250787</v>
      </c>
    </row>
    <row r="1200" spans="1:17" hidden="1" x14ac:dyDescent="0.3">
      <c r="A1200" t="s">
        <v>2557</v>
      </c>
      <c r="B1200" t="s">
        <v>2558</v>
      </c>
      <c r="C1200" t="str">
        <f>IFERROR(VLOOKUP(Table1[[#This Row],[Ticker]],[1]!Table2[[Symbol]:[Industry]],2,FALSE),"-")</f>
        <v>-</v>
      </c>
      <c r="D1200" t="s">
        <v>54</v>
      </c>
      <c r="E1200">
        <v>1769.4415959949999</v>
      </c>
      <c r="F1200">
        <v>647.25</v>
      </c>
      <c r="G1200">
        <v>18.868595549150001</v>
      </c>
      <c r="H1200">
        <v>13.1537742897805</v>
      </c>
      <c r="I1200">
        <v>21.7479131715261</v>
      </c>
      <c r="J1200">
        <v>-4.2337484082274104</v>
      </c>
      <c r="K1200">
        <v>579.34084929880203</v>
      </c>
      <c r="L1200">
        <v>501.05337966298703</v>
      </c>
      <c r="M1200">
        <v>64.848876577972803</v>
      </c>
      <c r="N1200">
        <v>2.2439860605447599</v>
      </c>
      <c r="O1200">
        <v>10.4673619157976</v>
      </c>
      <c r="P1200">
        <v>73.991935483870904</v>
      </c>
      <c r="Q1200">
        <v>6.1811167462635999E-2</v>
      </c>
    </row>
    <row r="1201" spans="1:17" hidden="1" x14ac:dyDescent="0.3">
      <c r="A1201" t="s">
        <v>2559</v>
      </c>
      <c r="B1201" t="s">
        <v>2560</v>
      </c>
      <c r="C1201" t="str">
        <f>IFERROR(VLOOKUP(Table1[[#This Row],[Ticker]],[1]!Table2[[Symbol]:[Industry]],2,FALSE),"-")</f>
        <v>-</v>
      </c>
      <c r="D1201" t="s">
        <v>377</v>
      </c>
      <c r="E1201">
        <v>1767.8017568160001</v>
      </c>
      <c r="F1201">
        <v>86.81</v>
      </c>
      <c r="G1201">
        <v>12.476458862292899</v>
      </c>
      <c r="H1201">
        <v>2.05320512086604</v>
      </c>
      <c r="I1201">
        <v>-12.5070250688148</v>
      </c>
      <c r="J1201">
        <v>6.8319307595788503</v>
      </c>
      <c r="K1201">
        <v>82.571654543187094</v>
      </c>
      <c r="L1201">
        <v>79.092458415148897</v>
      </c>
      <c r="M1201">
        <v>61.322422289320002</v>
      </c>
      <c r="N1201">
        <v>0.99845597420526999</v>
      </c>
      <c r="O1201">
        <v>23.833659716622499</v>
      </c>
      <c r="P1201">
        <v>40.016129032258</v>
      </c>
      <c r="Q1201">
        <v>5.3480085984996997E-2</v>
      </c>
    </row>
    <row r="1202" spans="1:17" hidden="1" x14ac:dyDescent="0.3">
      <c r="A1202" t="s">
        <v>2561</v>
      </c>
      <c r="B1202" t="s">
        <v>2562</v>
      </c>
      <c r="C1202" t="str">
        <f>IFERROR(VLOOKUP(Table1[[#This Row],[Ticker]],[1]!Table2[[Symbol]:[Industry]],2,FALSE),"-")</f>
        <v>-</v>
      </c>
      <c r="D1202" t="s">
        <v>380</v>
      </c>
      <c r="E1202">
        <v>1765.5063945750001</v>
      </c>
      <c r="F1202">
        <v>202.95</v>
      </c>
      <c r="G1202">
        <v>19.750713715532701</v>
      </c>
      <c r="H1202">
        <v>-7.5138277021933497</v>
      </c>
      <c r="I1202">
        <v>-6.0145140051486203</v>
      </c>
      <c r="J1202">
        <v>-2.60160425096494</v>
      </c>
      <c r="K1202">
        <v>213.466307073048</v>
      </c>
      <c r="L1202">
        <v>187.43238630887899</v>
      </c>
      <c r="M1202">
        <v>34.006312281275001</v>
      </c>
      <c r="N1202">
        <v>0.73799572644726397</v>
      </c>
      <c r="O1202">
        <v>19.487558511948698</v>
      </c>
      <c r="P1202">
        <v>75.107851596203602</v>
      </c>
      <c r="Q1202">
        <v>8.3342969991688998E-2</v>
      </c>
    </row>
    <row r="1203" spans="1:17" hidden="1" x14ac:dyDescent="0.3">
      <c r="A1203" t="s">
        <v>2563</v>
      </c>
      <c r="B1203" t="s">
        <v>2564</v>
      </c>
      <c r="C1203" t="str">
        <f>IFERROR(VLOOKUP(Table1[[#This Row],[Ticker]],[1]!Table2[[Symbol]:[Industry]],2,FALSE),"-")</f>
        <v>-</v>
      </c>
      <c r="D1203" t="s">
        <v>206</v>
      </c>
      <c r="E1203">
        <v>1765.311743475</v>
      </c>
      <c r="F1203">
        <v>185.85</v>
      </c>
      <c r="G1203">
        <v>-46.450228213980402</v>
      </c>
      <c r="H1203">
        <v>-0.21907784296212501</v>
      </c>
      <c r="I1203">
        <v>-25.0926840865157</v>
      </c>
      <c r="J1203">
        <v>-1.4166127036651099</v>
      </c>
      <c r="K1203">
        <v>191.33186835811901</v>
      </c>
      <c r="L1203">
        <v>205.01350872459301</v>
      </c>
      <c r="M1203">
        <v>46.582067358747302</v>
      </c>
      <c r="N1203">
        <v>1.2964758298810199</v>
      </c>
      <c r="O1203">
        <v>71.643798762442799</v>
      </c>
      <c r="P1203">
        <v>7.6455256298870502</v>
      </c>
      <c r="Q1203">
        <v>7.2951684668201996E-2</v>
      </c>
    </row>
    <row r="1204" spans="1:17" hidden="1" x14ac:dyDescent="0.3">
      <c r="A1204" t="s">
        <v>2565</v>
      </c>
      <c r="B1204" t="s">
        <v>2566</v>
      </c>
      <c r="C1204" t="str">
        <f>IFERROR(VLOOKUP(Table1[[#This Row],[Ticker]],[1]!Table2[[Symbol]:[Industry]],2,FALSE),"-")</f>
        <v>-</v>
      </c>
      <c r="D1204" t="s">
        <v>119</v>
      </c>
      <c r="E1204">
        <v>1765.239620672</v>
      </c>
      <c r="F1204">
        <v>167.78</v>
      </c>
      <c r="G1204">
        <v>37.496975948312198</v>
      </c>
      <c r="H1204">
        <v>-16.996521715924199</v>
      </c>
      <c r="I1204">
        <v>-22.308192753052602</v>
      </c>
      <c r="J1204">
        <v>-6.0548267732083101</v>
      </c>
      <c r="K1204">
        <v>183.55150887552099</v>
      </c>
      <c r="L1204">
        <v>164.551282567344</v>
      </c>
      <c r="M1204">
        <v>62.133624154487499</v>
      </c>
      <c r="N1204">
        <v>0.51342522886850805</v>
      </c>
      <c r="O1204">
        <v>59.464775300989302</v>
      </c>
      <c r="P1204">
        <v>84.678040726472204</v>
      </c>
      <c r="Q1204">
        <v>9.2876331836241999E-2</v>
      </c>
    </row>
    <row r="1205" spans="1:17" hidden="1" x14ac:dyDescent="0.3">
      <c r="A1205" t="s">
        <v>2567</v>
      </c>
      <c r="B1205" t="s">
        <v>2568</v>
      </c>
      <c r="C1205" t="str">
        <f>IFERROR(VLOOKUP(Table1[[#This Row],[Ticker]],[1]!Table2[[Symbol]:[Industry]],2,FALSE),"-")</f>
        <v>-</v>
      </c>
      <c r="D1205" t="s">
        <v>206</v>
      </c>
      <c r="E1205">
        <v>1764.35796487999</v>
      </c>
      <c r="F1205">
        <v>779.95</v>
      </c>
      <c r="G1205">
        <v>52.388435774269801</v>
      </c>
      <c r="H1205">
        <v>-3.8090650965080801</v>
      </c>
      <c r="I1205">
        <v>5.0766349110415501</v>
      </c>
      <c r="J1205">
        <v>-2.7022076782107698</v>
      </c>
      <c r="K1205">
        <v>768.7757205675</v>
      </c>
      <c r="L1205">
        <v>671.55851225700599</v>
      </c>
      <c r="M1205">
        <v>47.249941379469199</v>
      </c>
      <c r="N1205">
        <v>0.79542347197234398</v>
      </c>
      <c r="O1205">
        <v>11.160971857170299</v>
      </c>
      <c r="P1205">
        <v>82.188740948376505</v>
      </c>
      <c r="Q1205">
        <v>8.1935680149995999E-2</v>
      </c>
    </row>
    <row r="1206" spans="1:17" hidden="1" x14ac:dyDescent="0.3">
      <c r="A1206" t="s">
        <v>2569</v>
      </c>
      <c r="B1206" t="s">
        <v>2570</v>
      </c>
      <c r="C1206" t="str">
        <f>IFERROR(VLOOKUP(Table1[[#This Row],[Ticker]],[1]!Table2[[Symbol]:[Industry]],2,FALSE),"-")</f>
        <v>-</v>
      </c>
      <c r="D1206" t="s">
        <v>539</v>
      </c>
      <c r="E1206">
        <v>1763.99734728</v>
      </c>
      <c r="F1206">
        <v>71.400000000000006</v>
      </c>
      <c r="G1206">
        <v>-40.720035533253601</v>
      </c>
      <c r="H1206">
        <v>-14.617823929307599</v>
      </c>
      <c r="I1206">
        <v>-20.801101920285401</v>
      </c>
      <c r="J1206">
        <v>-9.6010934605167293</v>
      </c>
      <c r="K1206">
        <v>74.811011815874807</v>
      </c>
      <c r="L1206">
        <v>77.594206033119605</v>
      </c>
      <c r="M1206">
        <v>27.926023770170001</v>
      </c>
      <c r="N1206">
        <v>1.3636763129443801</v>
      </c>
      <c r="O1206">
        <v>54.061624649859901</v>
      </c>
      <c r="P1206">
        <v>45.417515274948997</v>
      </c>
    </row>
    <row r="1207" spans="1:17" hidden="1" x14ac:dyDescent="0.3">
      <c r="A1207" t="s">
        <v>2571</v>
      </c>
      <c r="B1207" t="s">
        <v>2572</v>
      </c>
      <c r="C1207" t="str">
        <f>IFERROR(VLOOKUP(Table1[[#This Row],[Ticker]],[1]!Table2[[Symbol]:[Industry]],2,FALSE),"-")</f>
        <v>-</v>
      </c>
      <c r="D1207" t="s">
        <v>539</v>
      </c>
      <c r="E1207">
        <v>1762.104002945</v>
      </c>
      <c r="F1207">
        <v>339.95</v>
      </c>
      <c r="G1207">
        <v>-3.4494737022845499</v>
      </c>
      <c r="H1207">
        <v>-4.7214102104009497</v>
      </c>
      <c r="I1207">
        <v>-22.8544196173162</v>
      </c>
      <c r="J1207">
        <v>-0.58044552202750799</v>
      </c>
      <c r="K1207">
        <v>338.30759171937802</v>
      </c>
      <c r="L1207">
        <v>340.10879366889702</v>
      </c>
      <c r="M1207">
        <v>54.067415929924898</v>
      </c>
      <c r="N1207">
        <v>0.85456940838827899</v>
      </c>
      <c r="O1207">
        <v>33.107809972054703</v>
      </c>
      <c r="P1207">
        <v>30.249042145593801</v>
      </c>
      <c r="Q1207">
        <v>-5.2530179798692997E-2</v>
      </c>
    </row>
    <row r="1208" spans="1:17" hidden="1" x14ac:dyDescent="0.3">
      <c r="A1208" t="s">
        <v>2573</v>
      </c>
      <c r="B1208" t="s">
        <v>2574</v>
      </c>
      <c r="C1208" t="str">
        <f>IFERROR(VLOOKUP(Table1[[#This Row],[Ticker]],[1]!Table2[[Symbol]:[Industry]],2,FALSE),"-")</f>
        <v>-</v>
      </c>
      <c r="D1208" t="s">
        <v>302</v>
      </c>
      <c r="E1208">
        <v>1754.8629000000001</v>
      </c>
      <c r="F1208">
        <v>318.95</v>
      </c>
      <c r="G1208">
        <v>184.73432940625199</v>
      </c>
      <c r="H1208">
        <v>16.500368410323901</v>
      </c>
      <c r="I1208">
        <v>51.9005344926601</v>
      </c>
      <c r="J1208">
        <v>3.6550518652145398</v>
      </c>
      <c r="K1208">
        <v>280.60494595429702</v>
      </c>
      <c r="L1208">
        <v>211.61259511271601</v>
      </c>
      <c r="M1208">
        <v>53.098682590865401</v>
      </c>
      <c r="N1208">
        <v>1.05087841342336</v>
      </c>
      <c r="O1208">
        <v>12.1492396927418</v>
      </c>
      <c r="P1208">
        <v>235.73684210526301</v>
      </c>
    </row>
    <row r="1209" spans="1:17" hidden="1" x14ac:dyDescent="0.3">
      <c r="A1209" t="s">
        <v>2575</v>
      </c>
      <c r="B1209" t="s">
        <v>2576</v>
      </c>
      <c r="C1209" t="str">
        <f>IFERROR(VLOOKUP(Table1[[#This Row],[Ticker]],[1]!Table2[[Symbol]:[Industry]],2,FALSE),"-")</f>
        <v>-</v>
      </c>
      <c r="D1209" t="s">
        <v>829</v>
      </c>
      <c r="E1209">
        <v>1747.69058734399</v>
      </c>
      <c r="F1209">
        <v>196.82</v>
      </c>
      <c r="G1209">
        <v>0.28587124668935998</v>
      </c>
      <c r="H1209">
        <v>0.25357039611271598</v>
      </c>
      <c r="I1209">
        <v>12.969163830109</v>
      </c>
      <c r="J1209">
        <v>3.6138696120522602</v>
      </c>
      <c r="M1209">
        <v>55.054399374508499</v>
      </c>
      <c r="O1209">
        <v>16.8580428818209</v>
      </c>
      <c r="P1209">
        <v>42.623188405797002</v>
      </c>
    </row>
    <row r="1210" spans="1:17" hidden="1" x14ac:dyDescent="0.3">
      <c r="A1210" t="s">
        <v>2577</v>
      </c>
      <c r="B1210" t="s">
        <v>2578</v>
      </c>
      <c r="C1210" t="str">
        <f>IFERROR(VLOOKUP(Table1[[#This Row],[Ticker]],[1]!Table2[[Symbol]:[Industry]],2,FALSE),"-")</f>
        <v>-</v>
      </c>
      <c r="D1210" t="s">
        <v>21</v>
      </c>
      <c r="E1210">
        <v>1746.7626278400001</v>
      </c>
      <c r="F1210">
        <v>1483.55</v>
      </c>
      <c r="G1210">
        <v>186.025935036113</v>
      </c>
      <c r="H1210">
        <v>-0.22959175155626699</v>
      </c>
      <c r="I1210">
        <v>100.351528833814</v>
      </c>
      <c r="J1210">
        <v>7.9037475651431404</v>
      </c>
      <c r="K1210">
        <v>1343.1312790209699</v>
      </c>
      <c r="L1210">
        <v>987.79170412089002</v>
      </c>
      <c r="M1210">
        <v>53.483631746313797</v>
      </c>
      <c r="N1210">
        <v>0.75415961042836999</v>
      </c>
      <c r="O1210">
        <v>13.103703953355099</v>
      </c>
      <c r="P1210">
        <v>256.066242649706</v>
      </c>
      <c r="Q1210">
        <v>0.13609822987828499</v>
      </c>
    </row>
    <row r="1211" spans="1:17" hidden="1" x14ac:dyDescent="0.3">
      <c r="A1211" t="s">
        <v>2579</v>
      </c>
      <c r="B1211" t="s">
        <v>2580</v>
      </c>
      <c r="C1211" t="str">
        <f>IFERROR(VLOOKUP(Table1[[#This Row],[Ticker]],[1]!Table2[[Symbol]:[Industry]],2,FALSE),"-")</f>
        <v>-</v>
      </c>
      <c r="D1211" t="s">
        <v>539</v>
      </c>
      <c r="E1211">
        <v>1742.7504331599901</v>
      </c>
      <c r="F1211">
        <v>517.85</v>
      </c>
      <c r="G1211">
        <v>10.2101569301966</v>
      </c>
      <c r="H1211">
        <v>15.513755813822501</v>
      </c>
      <c r="I1211">
        <v>21.367912011875401</v>
      </c>
      <c r="J1211">
        <v>8.5733754636071495</v>
      </c>
      <c r="K1211">
        <v>429.39490093760003</v>
      </c>
      <c r="L1211">
        <v>387.18267073673002</v>
      </c>
      <c r="M1211">
        <v>70.105220538355994</v>
      </c>
      <c r="N1211">
        <v>1.7162289953934999</v>
      </c>
      <c r="O1211">
        <v>4.2579897653760499</v>
      </c>
      <c r="P1211">
        <v>76.740614334470905</v>
      </c>
      <c r="Q1211">
        <v>-7.7480104249658996E-2</v>
      </c>
    </row>
    <row r="1212" spans="1:17" hidden="1" x14ac:dyDescent="0.3">
      <c r="A1212" t="s">
        <v>2581</v>
      </c>
      <c r="B1212" t="s">
        <v>2582</v>
      </c>
      <c r="C1212" t="str">
        <f>IFERROR(VLOOKUP(Table1[[#This Row],[Ticker]],[1]!Table2[[Symbol]:[Industry]],2,FALSE),"-")</f>
        <v>-</v>
      </c>
      <c r="D1212" t="s">
        <v>124</v>
      </c>
      <c r="E1212">
        <v>1737.9217459199999</v>
      </c>
      <c r="F1212">
        <v>58.88</v>
      </c>
      <c r="G1212">
        <v>1.60671408286934</v>
      </c>
      <c r="H1212">
        <v>16.2653936467831</v>
      </c>
      <c r="I1212">
        <v>-28.699473118429999</v>
      </c>
      <c r="J1212">
        <v>4.0371139322064202</v>
      </c>
      <c r="K1212">
        <v>57.222902740741098</v>
      </c>
      <c r="L1212">
        <v>57.801083430006997</v>
      </c>
      <c r="M1212">
        <v>49.952161239401597</v>
      </c>
      <c r="N1212">
        <v>0.86103722141920302</v>
      </c>
      <c r="O1212">
        <v>46.569293478260803</v>
      </c>
      <c r="P1212">
        <v>32.582751632515098</v>
      </c>
      <c r="Q1212">
        <v>9.1010472312188007E-2</v>
      </c>
    </row>
    <row r="1213" spans="1:17" hidden="1" x14ac:dyDescent="0.3">
      <c r="A1213" t="s">
        <v>2583</v>
      </c>
      <c r="B1213" t="s">
        <v>2584</v>
      </c>
      <c r="C1213" t="str">
        <f>IFERROR(VLOOKUP(Table1[[#This Row],[Ticker]],[1]!Table2[[Symbol]:[Industry]],2,FALSE),"-")</f>
        <v>-</v>
      </c>
      <c r="D1213" t="s">
        <v>302</v>
      </c>
      <c r="E1213">
        <v>1723.5</v>
      </c>
      <c r="F1213">
        <v>1433.45</v>
      </c>
      <c r="G1213">
        <v>-31.357438391766799</v>
      </c>
      <c r="H1213">
        <v>1.3364987520332201</v>
      </c>
      <c r="I1213">
        <v>-6.8715501392467297</v>
      </c>
      <c r="J1213">
        <v>-1.62312505440827</v>
      </c>
      <c r="K1213">
        <v>1412.59048416309</v>
      </c>
      <c r="L1213">
        <v>1417.5974975987799</v>
      </c>
      <c r="M1213">
        <v>55.012293040096502</v>
      </c>
      <c r="N1213">
        <v>1.23184374309717</v>
      </c>
      <c r="O1213">
        <v>24.179427255920999</v>
      </c>
      <c r="P1213">
        <v>21.370814106091998</v>
      </c>
      <c r="Q1213">
        <v>0.155470542231332</v>
      </c>
    </row>
    <row r="1214" spans="1:17" hidden="1" x14ac:dyDescent="0.3">
      <c r="A1214" t="s">
        <v>2585</v>
      </c>
      <c r="B1214" t="s">
        <v>2586</v>
      </c>
      <c r="C1214" t="str">
        <f>IFERROR(VLOOKUP(Table1[[#This Row],[Ticker]],[1]!Table2[[Symbol]:[Industry]],2,FALSE),"-")</f>
        <v>-</v>
      </c>
      <c r="D1214" t="s">
        <v>609</v>
      </c>
      <c r="E1214">
        <v>1723.3559544299901</v>
      </c>
      <c r="F1214">
        <v>788.7</v>
      </c>
      <c r="G1214">
        <v>63.5251401648949</v>
      </c>
      <c r="H1214">
        <v>34.158476153312598</v>
      </c>
      <c r="I1214">
        <v>73.7318851511166</v>
      </c>
      <c r="J1214">
        <v>35.078113335684598</v>
      </c>
      <c r="K1214">
        <v>602.23427798190903</v>
      </c>
      <c r="L1214">
        <v>517.66280745447</v>
      </c>
      <c r="M1214">
        <v>92.876759680632205</v>
      </c>
      <c r="N1214">
        <v>2.8634949174321398</v>
      </c>
      <c r="O1214">
        <v>1.3059464942310099</v>
      </c>
      <c r="P1214">
        <v>108.788881535407</v>
      </c>
      <c r="Q1214">
        <v>5.4518384197827001E-2</v>
      </c>
    </row>
    <row r="1215" spans="1:17" hidden="1" x14ac:dyDescent="0.3">
      <c r="A1215" t="s">
        <v>2587</v>
      </c>
      <c r="B1215" t="s">
        <v>2588</v>
      </c>
      <c r="C1215" t="str">
        <f>IFERROR(VLOOKUP(Table1[[#This Row],[Ticker]],[1]!Table2[[Symbol]:[Industry]],2,FALSE),"-")</f>
        <v>-</v>
      </c>
      <c r="D1215" t="s">
        <v>539</v>
      </c>
      <c r="E1215">
        <v>1722.8246731500001</v>
      </c>
      <c r="F1215">
        <v>5589.75</v>
      </c>
      <c r="G1215">
        <v>-42.486446865860799</v>
      </c>
      <c r="H1215">
        <v>-1.8892040543662301</v>
      </c>
      <c r="I1215">
        <v>-9.6359538711138004</v>
      </c>
      <c r="J1215">
        <v>-2.0236410502803102</v>
      </c>
      <c r="K1215">
        <v>5679.6389518514598</v>
      </c>
      <c r="L1215">
        <v>5751.8371286035399</v>
      </c>
      <c r="M1215">
        <v>34.311318096126101</v>
      </c>
      <c r="N1215">
        <v>1.2845499974624</v>
      </c>
      <c r="O1215">
        <v>23.189766984212099</v>
      </c>
      <c r="P1215">
        <v>25.218413978494599</v>
      </c>
      <c r="Q1215">
        <v>-9.8456433831375006E-2</v>
      </c>
    </row>
    <row r="1216" spans="1:17" hidden="1" x14ac:dyDescent="0.3">
      <c r="A1216" t="s">
        <v>2589</v>
      </c>
      <c r="B1216" t="s">
        <v>2590</v>
      </c>
      <c r="C1216" t="str">
        <f>IFERROR(VLOOKUP(Table1[[#This Row],[Ticker]],[1]!Table2[[Symbol]:[Industry]],2,FALSE),"-")</f>
        <v>-</v>
      </c>
      <c r="D1216" t="s">
        <v>46</v>
      </c>
      <c r="E1216">
        <v>1721.0577579999999</v>
      </c>
      <c r="F1216">
        <v>177.2</v>
      </c>
      <c r="G1216">
        <v>1006.95117867567</v>
      </c>
      <c r="H1216">
        <v>-10.054620949093399</v>
      </c>
      <c r="I1216">
        <v>89.695399578757304</v>
      </c>
      <c r="J1216">
        <v>-12.8343969977405</v>
      </c>
      <c r="K1216">
        <v>183.89405339198299</v>
      </c>
      <c r="L1216">
        <v>120.14284648421</v>
      </c>
      <c r="M1216">
        <v>42.565738163570799</v>
      </c>
      <c r="N1216">
        <v>0.418509001396702</v>
      </c>
      <c r="O1216">
        <v>30.0225733634311</v>
      </c>
      <c r="P1216">
        <v>1081.3333333333301</v>
      </c>
    </row>
    <row r="1217" spans="1:17" hidden="1" x14ac:dyDescent="0.3">
      <c r="A1217" t="s">
        <v>2591</v>
      </c>
      <c r="B1217" t="s">
        <v>2592</v>
      </c>
      <c r="C1217" t="str">
        <f>IFERROR(VLOOKUP(Table1[[#This Row],[Ticker]],[1]!Table2[[Symbol]:[Industry]],2,FALSE),"-")</f>
        <v>-</v>
      </c>
      <c r="D1217" t="s">
        <v>489</v>
      </c>
      <c r="E1217">
        <v>1714.1920445399901</v>
      </c>
      <c r="F1217">
        <v>170.9</v>
      </c>
      <c r="G1217">
        <v>-14.126560831813199</v>
      </c>
      <c r="H1217">
        <v>10.704967811520399</v>
      </c>
      <c r="I1217">
        <v>20.9861162892783</v>
      </c>
      <c r="J1217">
        <v>-6.2417638863921399</v>
      </c>
      <c r="K1217">
        <v>158.84801658494499</v>
      </c>
      <c r="L1217">
        <v>143.33861959023599</v>
      </c>
      <c r="M1217">
        <v>53.359844650927101</v>
      </c>
      <c r="N1217">
        <v>2.3994719037776999</v>
      </c>
      <c r="O1217">
        <v>13.4464599180807</v>
      </c>
      <c r="P1217">
        <v>55.930656934306498</v>
      </c>
      <c r="Q1217">
        <v>0.102639299779419</v>
      </c>
    </row>
    <row r="1218" spans="1:17" hidden="1" x14ac:dyDescent="0.3">
      <c r="A1218" t="s">
        <v>2593</v>
      </c>
      <c r="B1218" t="s">
        <v>2594</v>
      </c>
      <c r="C1218" t="str">
        <f>IFERROR(VLOOKUP(Table1[[#This Row],[Ticker]],[1]!Table2[[Symbol]:[Industry]],2,FALSE),"-")</f>
        <v>-</v>
      </c>
      <c r="D1218" t="s">
        <v>436</v>
      </c>
      <c r="E1218">
        <v>1712.7626446500001</v>
      </c>
      <c r="F1218">
        <v>11.02</v>
      </c>
      <c r="G1218">
        <v>-40.220666834832699</v>
      </c>
      <c r="H1218">
        <v>1.7515694777866</v>
      </c>
      <c r="I1218">
        <v>-31.4253510796994</v>
      </c>
      <c r="J1218">
        <v>-3.8145919463715301</v>
      </c>
      <c r="K1218">
        <v>11.2180277656767</v>
      </c>
      <c r="L1218">
        <v>12.1015464583888</v>
      </c>
      <c r="M1218">
        <v>54.841449212547303</v>
      </c>
      <c r="N1218">
        <v>2.4422241017291602</v>
      </c>
      <c r="O1218">
        <v>52.752571082879598</v>
      </c>
      <c r="P1218">
        <v>11.313131313131199</v>
      </c>
      <c r="Q1218">
        <v>0.108996882422046</v>
      </c>
    </row>
    <row r="1219" spans="1:17" hidden="1" x14ac:dyDescent="0.3">
      <c r="A1219" t="s">
        <v>2595</v>
      </c>
      <c r="B1219" t="s">
        <v>2596</v>
      </c>
      <c r="C1219" t="str">
        <f>IFERROR(VLOOKUP(Table1[[#This Row],[Ticker]],[1]!Table2[[Symbol]:[Industry]],2,FALSE),"-")</f>
        <v>-</v>
      </c>
      <c r="D1219" t="s">
        <v>260</v>
      </c>
      <c r="E1219">
        <v>1708.1918500500001</v>
      </c>
      <c r="F1219">
        <v>2961.3</v>
      </c>
      <c r="G1219">
        <v>274.85848374431703</v>
      </c>
      <c r="H1219">
        <v>14.558477532348601</v>
      </c>
      <c r="I1219">
        <v>95.937730459076803</v>
      </c>
      <c r="J1219">
        <v>0.75077390276495604</v>
      </c>
      <c r="K1219">
        <v>2693.8512664872701</v>
      </c>
      <c r="L1219">
        <v>1952.21574537738</v>
      </c>
      <c r="M1219">
        <v>44.456144193095902</v>
      </c>
      <c r="N1219">
        <v>0.50179397877191101</v>
      </c>
      <c r="O1219">
        <v>18.157565933880299</v>
      </c>
      <c r="P1219">
        <v>318.26271186440601</v>
      </c>
      <c r="Q1219">
        <v>0.167921048848128</v>
      </c>
    </row>
    <row r="1220" spans="1:17" hidden="1" x14ac:dyDescent="0.3">
      <c r="A1220" t="s">
        <v>2597</v>
      </c>
      <c r="B1220" t="s">
        <v>2598</v>
      </c>
      <c r="C1220" t="str">
        <f>IFERROR(VLOOKUP(Table1[[#This Row],[Ticker]],[1]!Table2[[Symbol]:[Industry]],2,FALSE),"-")</f>
        <v>-</v>
      </c>
      <c r="D1220" t="s">
        <v>293</v>
      </c>
      <c r="E1220">
        <v>1705.907277108</v>
      </c>
      <c r="F1220">
        <v>30.78</v>
      </c>
      <c r="G1220">
        <v>-30.754979949791</v>
      </c>
      <c r="H1220">
        <v>0.79714416496672902</v>
      </c>
      <c r="I1220">
        <v>-30.113792109332302</v>
      </c>
      <c r="J1220">
        <v>-6.1584667579845398</v>
      </c>
      <c r="K1220">
        <v>31.389492628354098</v>
      </c>
      <c r="L1220">
        <v>32.115799379918798</v>
      </c>
      <c r="M1220">
        <v>40.568899310211101</v>
      </c>
      <c r="N1220">
        <v>1.0533883788993501</v>
      </c>
      <c r="O1220">
        <v>48.797920727745201</v>
      </c>
      <c r="P1220">
        <v>36.799999999999997</v>
      </c>
      <c r="Q1220">
        <v>-3.5892949905130998E-2</v>
      </c>
    </row>
    <row r="1221" spans="1:17" hidden="1" x14ac:dyDescent="0.3">
      <c r="A1221" t="s">
        <v>2599</v>
      </c>
      <c r="B1221" t="s">
        <v>2600</v>
      </c>
      <c r="C1221" t="str">
        <f>IFERROR(VLOOKUP(Table1[[#This Row],[Ticker]],[1]!Table2[[Symbol]:[Industry]],2,FALSE),"-")</f>
        <v>-</v>
      </c>
      <c r="D1221" t="s">
        <v>609</v>
      </c>
      <c r="E1221">
        <v>1701.0937799999999</v>
      </c>
      <c r="F1221">
        <v>1272.55</v>
      </c>
      <c r="G1221">
        <v>36.040824932903803</v>
      </c>
      <c r="H1221">
        <v>38.494172305582097</v>
      </c>
      <c r="I1221">
        <v>44.2579758832293</v>
      </c>
      <c r="J1221">
        <v>-0.73195901555635301</v>
      </c>
      <c r="K1221">
        <v>1061.0085789346001</v>
      </c>
      <c r="L1221">
        <v>887.97347949240202</v>
      </c>
      <c r="M1221">
        <v>54.219977380712301</v>
      </c>
      <c r="N1221">
        <v>1.1320965068239199</v>
      </c>
      <c r="O1221">
        <v>13.944442261600701</v>
      </c>
      <c r="P1221">
        <v>80.618834717195298</v>
      </c>
    </row>
    <row r="1222" spans="1:17" hidden="1" x14ac:dyDescent="0.3">
      <c r="A1222" t="s">
        <v>2601</v>
      </c>
      <c r="B1222" t="s">
        <v>2602</v>
      </c>
      <c r="C1222" t="str">
        <f>IFERROR(VLOOKUP(Table1[[#This Row],[Ticker]],[1]!Table2[[Symbol]:[Industry]],2,FALSE),"-")</f>
        <v>-</v>
      </c>
      <c r="D1222" t="s">
        <v>609</v>
      </c>
      <c r="E1222">
        <v>1692.3029750000001</v>
      </c>
      <c r="F1222">
        <v>60.12</v>
      </c>
      <c r="G1222">
        <v>25.170918206314202</v>
      </c>
      <c r="H1222">
        <v>6.0288311833157398</v>
      </c>
      <c r="I1222">
        <v>-14.957213726492199</v>
      </c>
      <c r="J1222">
        <v>5.6767515395859602</v>
      </c>
      <c r="K1222">
        <v>58.806015408062599</v>
      </c>
      <c r="L1222">
        <v>55.9953196647119</v>
      </c>
      <c r="M1222">
        <v>29.188193916460101</v>
      </c>
      <c r="N1222">
        <v>1.87531830794335</v>
      </c>
      <c r="O1222">
        <v>29.7405189620758</v>
      </c>
      <c r="P1222">
        <v>56.1558441558441</v>
      </c>
      <c r="Q1222">
        <v>7.1071011628524999E-2</v>
      </c>
    </row>
    <row r="1223" spans="1:17" hidden="1" x14ac:dyDescent="0.3">
      <c r="A1223" t="s">
        <v>2603</v>
      </c>
      <c r="B1223" t="s">
        <v>2604</v>
      </c>
      <c r="C1223" t="str">
        <f>IFERROR(VLOOKUP(Table1[[#This Row],[Ticker]],[1]!Table2[[Symbol]:[Industry]],2,FALSE),"-")</f>
        <v>-</v>
      </c>
      <c r="D1223" t="s">
        <v>419</v>
      </c>
      <c r="E1223">
        <v>1689.2396635</v>
      </c>
      <c r="F1223">
        <v>765</v>
      </c>
      <c r="G1223">
        <v>121.37742270907999</v>
      </c>
      <c r="H1223">
        <v>0.120487826284485</v>
      </c>
      <c r="I1223">
        <v>23.961047531804599</v>
      </c>
      <c r="J1223">
        <v>-1.70495009211566</v>
      </c>
      <c r="K1223">
        <v>774.95507663228204</v>
      </c>
      <c r="L1223">
        <v>637.33664773831197</v>
      </c>
      <c r="M1223">
        <v>39.669059934038003</v>
      </c>
      <c r="N1223">
        <v>0.70273188653534002</v>
      </c>
      <c r="O1223">
        <v>13.071895424836599</v>
      </c>
      <c r="P1223">
        <v>170.174819000529</v>
      </c>
      <c r="Q1223">
        <v>0.153960950886079</v>
      </c>
    </row>
    <row r="1224" spans="1:17" hidden="1" x14ac:dyDescent="0.3">
      <c r="A1224" t="s">
        <v>2605</v>
      </c>
      <c r="B1224" t="s">
        <v>2606</v>
      </c>
      <c r="C1224" t="str">
        <f>IFERROR(VLOOKUP(Table1[[#This Row],[Ticker]],[1]!Table2[[Symbol]:[Industry]],2,FALSE),"-")</f>
        <v>-</v>
      </c>
      <c r="D1224" t="s">
        <v>141</v>
      </c>
      <c r="E1224">
        <v>1684.1972400299901</v>
      </c>
      <c r="F1224">
        <v>126.25</v>
      </c>
      <c r="G1224">
        <v>30.354817933007102</v>
      </c>
      <c r="H1224">
        <v>-8.9622073754768898</v>
      </c>
      <c r="I1224">
        <v>7.4897923742311399</v>
      </c>
      <c r="J1224">
        <v>-4.0959757331412998</v>
      </c>
      <c r="K1224">
        <v>129.29408826198099</v>
      </c>
      <c r="L1224">
        <v>110.32941313298301</v>
      </c>
      <c r="M1224">
        <v>51.981763869844698</v>
      </c>
      <c r="N1224">
        <v>0.49227153798564399</v>
      </c>
      <c r="O1224">
        <v>19.5643564356435</v>
      </c>
      <c r="P1224">
        <v>90.854119425547907</v>
      </c>
      <c r="Q1224">
        <v>7.1239975767403999E-2</v>
      </c>
    </row>
    <row r="1225" spans="1:17" hidden="1" x14ac:dyDescent="0.3">
      <c r="A1225" t="s">
        <v>2607</v>
      </c>
      <c r="B1225" t="s">
        <v>2608</v>
      </c>
      <c r="C1225" t="str">
        <f>IFERROR(VLOOKUP(Table1[[#This Row],[Ticker]],[1]!Table2[[Symbol]:[Industry]],2,FALSE),"-")</f>
        <v>-</v>
      </c>
      <c r="D1225" t="s">
        <v>46</v>
      </c>
      <c r="E1225">
        <v>1680.345192277</v>
      </c>
      <c r="F1225">
        <v>73.39</v>
      </c>
      <c r="G1225">
        <v>22.4975109890852</v>
      </c>
      <c r="H1225">
        <v>-0.217911579825325</v>
      </c>
      <c r="I1225">
        <v>-14.6499207097539</v>
      </c>
      <c r="J1225">
        <v>-4.1346407718063301</v>
      </c>
      <c r="K1225">
        <v>73.251638763787497</v>
      </c>
      <c r="L1225">
        <v>68.889488501914997</v>
      </c>
      <c r="M1225">
        <v>51.303050440228397</v>
      </c>
      <c r="N1225">
        <v>0.71389191328124402</v>
      </c>
      <c r="O1225">
        <v>26.924649134759498</v>
      </c>
      <c r="P1225">
        <v>57.827956989247298</v>
      </c>
      <c r="Q1225">
        <v>0.10463099580310101</v>
      </c>
    </row>
    <row r="1226" spans="1:17" hidden="1" x14ac:dyDescent="0.3">
      <c r="A1226" t="s">
        <v>2609</v>
      </c>
      <c r="B1226" t="s">
        <v>2610</v>
      </c>
      <c r="C1226" t="str">
        <f>IFERROR(VLOOKUP(Table1[[#This Row],[Ticker]],[1]!Table2[[Symbol]:[Industry]],2,FALSE),"-")</f>
        <v>-</v>
      </c>
      <c r="D1226" t="s">
        <v>70</v>
      </c>
      <c r="E1226">
        <v>1675.1392499999999</v>
      </c>
      <c r="F1226">
        <v>54500</v>
      </c>
      <c r="G1226">
        <v>180.48462604642199</v>
      </c>
      <c r="H1226">
        <v>-11.3527080081022</v>
      </c>
      <c r="I1226">
        <v>82.008957794918899</v>
      </c>
      <c r="J1226">
        <v>0.64049150332592997</v>
      </c>
      <c r="K1226">
        <v>48778.392255039696</v>
      </c>
      <c r="L1226">
        <v>33810.725163319403</v>
      </c>
      <c r="M1226">
        <v>50.400527212166899</v>
      </c>
      <c r="N1226">
        <v>0.56421851447580396</v>
      </c>
      <c r="O1226">
        <v>22.9339449541284</v>
      </c>
      <c r="P1226">
        <v>238.50931677018599</v>
      </c>
      <c r="Q1226">
        <v>9.1509629253927999E-2</v>
      </c>
    </row>
    <row r="1227" spans="1:17" hidden="1" x14ac:dyDescent="0.3">
      <c r="A1227" t="s">
        <v>2611</v>
      </c>
      <c r="B1227" t="s">
        <v>2612</v>
      </c>
      <c r="C1227" t="str">
        <f>IFERROR(VLOOKUP(Table1[[#This Row],[Ticker]],[1]!Table2[[Symbol]:[Industry]],2,FALSE),"-")</f>
        <v>-</v>
      </c>
      <c r="D1227" t="s">
        <v>2613</v>
      </c>
      <c r="E1227">
        <v>1671.7985949450001</v>
      </c>
      <c r="F1227">
        <v>1058.45</v>
      </c>
      <c r="G1227">
        <v>-22.305026481236201</v>
      </c>
      <c r="H1227">
        <v>-10.2679901591438</v>
      </c>
      <c r="I1227">
        <v>-23.770663683426399</v>
      </c>
      <c r="J1227">
        <v>-9.8421309218743893</v>
      </c>
      <c r="K1227">
        <v>1147.73819049489</v>
      </c>
      <c r="L1227">
        <v>1142.7924009522701</v>
      </c>
      <c r="M1227">
        <v>34.4654523882514</v>
      </c>
      <c r="N1227">
        <v>1.5748548994941001</v>
      </c>
      <c r="O1227">
        <v>37.082526335679503</v>
      </c>
      <c r="P1227">
        <v>13.1064329985039</v>
      </c>
      <c r="Q1227">
        <v>8.8938202091108004E-2</v>
      </c>
    </row>
    <row r="1228" spans="1:17" hidden="1" x14ac:dyDescent="0.3">
      <c r="A1228" t="s">
        <v>2614</v>
      </c>
      <c r="B1228" t="s">
        <v>2615</v>
      </c>
      <c r="C1228" t="str">
        <f>IFERROR(VLOOKUP(Table1[[#This Row],[Ticker]],[1]!Table2[[Symbol]:[Industry]],2,FALSE),"-")</f>
        <v>-</v>
      </c>
      <c r="D1228" t="s">
        <v>206</v>
      </c>
      <c r="E1228">
        <v>1670.6344650000001</v>
      </c>
      <c r="F1228">
        <v>123.49</v>
      </c>
      <c r="G1228">
        <v>16.870487976529201</v>
      </c>
      <c r="H1228">
        <v>-3.5993882813734599</v>
      </c>
      <c r="I1228">
        <v>28.820854374856701</v>
      </c>
      <c r="J1228">
        <v>-2.7658475280130901</v>
      </c>
      <c r="K1228">
        <v>129.401000437177</v>
      </c>
      <c r="L1228">
        <v>117.553936199002</v>
      </c>
      <c r="M1228">
        <v>41.700838878099802</v>
      </c>
      <c r="N1228">
        <v>0.71090727343753202</v>
      </c>
      <c r="O1228">
        <v>27.135800469673601</v>
      </c>
      <c r="P1228">
        <v>56.912325285895797</v>
      </c>
      <c r="Q1228">
        <v>8.8401847764597002E-2</v>
      </c>
    </row>
    <row r="1229" spans="1:17" hidden="1" x14ac:dyDescent="0.3">
      <c r="A1229" t="s">
        <v>2616</v>
      </c>
      <c r="B1229" t="s">
        <v>2617</v>
      </c>
      <c r="C1229" t="str">
        <f>IFERROR(VLOOKUP(Table1[[#This Row],[Ticker]],[1]!Table2[[Symbol]:[Industry]],2,FALSE),"-")</f>
        <v>-</v>
      </c>
      <c r="D1229" t="s">
        <v>60</v>
      </c>
      <c r="E1229">
        <v>1670.167328684</v>
      </c>
      <c r="F1229">
        <v>234.58</v>
      </c>
      <c r="G1229">
        <v>-40.3706049315389</v>
      </c>
      <c r="H1229">
        <v>-3.6570162569151301</v>
      </c>
      <c r="I1229">
        <v>-27.6873123481192</v>
      </c>
      <c r="J1229">
        <v>-2.3342417044581198</v>
      </c>
      <c r="K1229">
        <v>240.793098887105</v>
      </c>
      <c r="M1229">
        <v>41.8182962385441</v>
      </c>
      <c r="N1229">
        <v>0.86065910946507895</v>
      </c>
      <c r="O1229">
        <v>26.417426890613001</v>
      </c>
      <c r="P1229">
        <v>17.8793969849246</v>
      </c>
    </row>
    <row r="1230" spans="1:17" hidden="1" x14ac:dyDescent="0.3">
      <c r="A1230" t="s">
        <v>2618</v>
      </c>
      <c r="B1230" t="s">
        <v>2619</v>
      </c>
      <c r="C1230" t="str">
        <f>IFERROR(VLOOKUP(Table1[[#This Row],[Ticker]],[1]!Table2[[Symbol]:[Industry]],2,FALSE),"-")</f>
        <v>-</v>
      </c>
      <c r="D1230" t="s">
        <v>260</v>
      </c>
      <c r="E1230">
        <v>1664.39</v>
      </c>
      <c r="F1230">
        <v>1272.6500000000001</v>
      </c>
      <c r="G1230">
        <v>83.091880368650294</v>
      </c>
      <c r="H1230">
        <v>-12.8101226929641</v>
      </c>
      <c r="I1230">
        <v>81.737998322928505</v>
      </c>
      <c r="J1230">
        <v>4.9202262357782098</v>
      </c>
      <c r="K1230">
        <v>1268.52192978987</v>
      </c>
      <c r="L1230">
        <v>1011.84019612935</v>
      </c>
      <c r="M1230">
        <v>49.5991181716144</v>
      </c>
      <c r="N1230">
        <v>0.33518110720775701</v>
      </c>
      <c r="O1230">
        <v>23.356775232781899</v>
      </c>
      <c r="P1230">
        <v>111.053067993366</v>
      </c>
      <c r="Q1230">
        <v>7.5735132623639997E-2</v>
      </c>
    </row>
    <row r="1231" spans="1:17" hidden="1" x14ac:dyDescent="0.3">
      <c r="A1231" t="s">
        <v>2620</v>
      </c>
      <c r="B1231" t="s">
        <v>2621</v>
      </c>
      <c r="C1231" t="str">
        <f>IFERROR(VLOOKUP(Table1[[#This Row],[Ticker]],[1]!Table2[[Symbol]:[Industry]],2,FALSE),"-")</f>
        <v>-</v>
      </c>
      <c r="D1231" t="s">
        <v>133</v>
      </c>
      <c r="E1231">
        <v>1657.4583892749999</v>
      </c>
      <c r="F1231">
        <v>242.45</v>
      </c>
      <c r="G1231">
        <v>-10.0843021975175</v>
      </c>
      <c r="H1231">
        <v>-2.4330612800560498</v>
      </c>
      <c r="I1231">
        <v>-37.490555166937099</v>
      </c>
      <c r="J1231">
        <v>-3.30926244642801</v>
      </c>
      <c r="K1231">
        <v>259.50761332355103</v>
      </c>
      <c r="L1231">
        <v>269.74471617153199</v>
      </c>
      <c r="M1231">
        <v>40.947645587774097</v>
      </c>
      <c r="N1231">
        <v>0.99485246624722501</v>
      </c>
      <c r="O1231">
        <v>65.229944318416102</v>
      </c>
      <c r="P1231">
        <v>21.376720901126401</v>
      </c>
      <c r="Q1231">
        <v>0.11753284399332101</v>
      </c>
    </row>
    <row r="1232" spans="1:17" hidden="1" x14ac:dyDescent="0.3">
      <c r="A1232" t="s">
        <v>2622</v>
      </c>
      <c r="B1232" t="s">
        <v>2623</v>
      </c>
      <c r="C1232" t="str">
        <f>IFERROR(VLOOKUP(Table1[[#This Row],[Ticker]],[1]!Table2[[Symbol]:[Industry]],2,FALSE),"-")</f>
        <v>-</v>
      </c>
      <c r="D1232" t="s">
        <v>2624</v>
      </c>
      <c r="E1232">
        <v>1655.467936</v>
      </c>
      <c r="F1232">
        <v>168.16</v>
      </c>
      <c r="G1232">
        <v>37.077786340008601</v>
      </c>
      <c r="H1232">
        <v>11.3199855818338</v>
      </c>
      <c r="I1232">
        <v>-19.0036098156442</v>
      </c>
      <c r="J1232">
        <v>13.576852043230801</v>
      </c>
      <c r="K1232">
        <v>160.875851087341</v>
      </c>
      <c r="M1232">
        <v>63.550515604180902</v>
      </c>
      <c r="N1232">
        <v>1.8583724866669</v>
      </c>
      <c r="O1232">
        <v>47.567792578496601</v>
      </c>
      <c r="P1232">
        <v>89.262802476083294</v>
      </c>
    </row>
    <row r="1233" spans="1:17" hidden="1" x14ac:dyDescent="0.3">
      <c r="A1233" t="s">
        <v>2625</v>
      </c>
      <c r="B1233" t="s">
        <v>2626</v>
      </c>
      <c r="C1233" t="str">
        <f>IFERROR(VLOOKUP(Table1[[#This Row],[Ticker]],[1]!Table2[[Symbol]:[Industry]],2,FALSE),"-")</f>
        <v>-</v>
      </c>
      <c r="D1233" t="s">
        <v>701</v>
      </c>
      <c r="E1233">
        <v>1648.9425450000001</v>
      </c>
      <c r="F1233">
        <v>238.25</v>
      </c>
      <c r="G1233">
        <v>-20.5228220171287</v>
      </c>
      <c r="H1233">
        <v>-12.1676655347857</v>
      </c>
      <c r="I1233">
        <v>-22.6603343932554</v>
      </c>
      <c r="J1233">
        <v>-4.3705341030824201</v>
      </c>
      <c r="K1233">
        <v>261.08790554472898</v>
      </c>
      <c r="L1233">
        <v>264.66904849276</v>
      </c>
      <c r="M1233">
        <v>15.9031718762292</v>
      </c>
      <c r="N1233">
        <v>0.63835528551679699</v>
      </c>
      <c r="O1233">
        <v>38.929695697796397</v>
      </c>
      <c r="P1233">
        <v>7.8786506678741199</v>
      </c>
      <c r="Q1233">
        <v>4.9233681838302998E-2</v>
      </c>
    </row>
    <row r="1234" spans="1:17" hidden="1" x14ac:dyDescent="0.3">
      <c r="A1234" t="s">
        <v>2627</v>
      </c>
      <c r="B1234" t="s">
        <v>2628</v>
      </c>
      <c r="C1234" t="str">
        <f>IFERROR(VLOOKUP(Table1[[#This Row],[Ticker]],[1]!Table2[[Symbol]:[Industry]],2,FALSE),"-")</f>
        <v>-</v>
      </c>
      <c r="D1234" t="s">
        <v>377</v>
      </c>
      <c r="E1234">
        <v>1643.0684699999999</v>
      </c>
      <c r="F1234">
        <v>265.75</v>
      </c>
      <c r="G1234">
        <v>-3.9840107876528101</v>
      </c>
      <c r="H1234">
        <v>-6.65028912866127</v>
      </c>
      <c r="I1234">
        <v>7.5334079095792896</v>
      </c>
      <c r="J1234">
        <v>-4.1305356814943499</v>
      </c>
      <c r="K1234">
        <v>271.66388985075503</v>
      </c>
      <c r="L1234">
        <v>251.61168672131001</v>
      </c>
      <c r="M1234">
        <v>34.008292731821697</v>
      </c>
      <c r="N1234">
        <v>0.95740590494031796</v>
      </c>
      <c r="O1234">
        <v>17.384760112887999</v>
      </c>
      <c r="P1234">
        <v>31.706108288935599</v>
      </c>
      <c r="Q1234">
        <v>0.12863077355673999</v>
      </c>
    </row>
    <row r="1235" spans="1:17" hidden="1" x14ac:dyDescent="0.3">
      <c r="A1235" t="s">
        <v>2629</v>
      </c>
      <c r="B1235" t="s">
        <v>2630</v>
      </c>
      <c r="C1235" t="str">
        <f>IFERROR(VLOOKUP(Table1[[#This Row],[Ticker]],[1]!Table2[[Symbol]:[Industry]],2,FALSE),"-")</f>
        <v>-</v>
      </c>
      <c r="D1235" t="s">
        <v>124</v>
      </c>
      <c r="E1235">
        <v>1642.045935135</v>
      </c>
      <c r="F1235">
        <v>15.45</v>
      </c>
      <c r="G1235">
        <v>-7.2707138177160502</v>
      </c>
      <c r="H1235">
        <v>-10.559141217393201</v>
      </c>
      <c r="I1235">
        <v>-41.205327919366702</v>
      </c>
      <c r="J1235">
        <v>-0.70213055858322004</v>
      </c>
      <c r="K1235">
        <v>16.969449206698702</v>
      </c>
      <c r="L1235">
        <v>16.8024049611526</v>
      </c>
      <c r="M1235">
        <v>26.984106285888501</v>
      </c>
      <c r="N1235">
        <v>0.681527250210756</v>
      </c>
      <c r="O1235">
        <v>70.583472182169601</v>
      </c>
      <c r="P1235">
        <v>31.096341938862899</v>
      </c>
      <c r="Q1235">
        <v>6.1754927989224002E-2</v>
      </c>
    </row>
    <row r="1236" spans="1:17" hidden="1" x14ac:dyDescent="0.3">
      <c r="A1236" t="s">
        <v>2631</v>
      </c>
      <c r="B1236" t="s">
        <v>2632</v>
      </c>
      <c r="C1236" t="str">
        <f>IFERROR(VLOOKUP(Table1[[#This Row],[Ticker]],[1]!Table2[[Symbol]:[Industry]],2,FALSE),"-")</f>
        <v>-</v>
      </c>
      <c r="D1236" t="s">
        <v>377</v>
      </c>
      <c r="E1236">
        <v>1638.3534336</v>
      </c>
      <c r="F1236">
        <v>138.24</v>
      </c>
      <c r="G1236">
        <v>13.338775972353201</v>
      </c>
      <c r="H1236">
        <v>5.5008702194186903</v>
      </c>
      <c r="I1236">
        <v>0.21508024389851599</v>
      </c>
      <c r="J1236">
        <v>4.5248359704924699</v>
      </c>
      <c r="K1236">
        <v>126.83988068359</v>
      </c>
      <c r="L1236">
        <v>118.45452738691201</v>
      </c>
      <c r="M1236">
        <v>67.656175739046304</v>
      </c>
      <c r="N1236">
        <v>1.2933367235432101</v>
      </c>
      <c r="O1236">
        <v>12.9195601851851</v>
      </c>
      <c r="P1236">
        <v>46.440677966101603</v>
      </c>
      <c r="Q1236">
        <v>6.5259183158392006E-2</v>
      </c>
    </row>
    <row r="1237" spans="1:17" hidden="1" x14ac:dyDescent="0.3">
      <c r="A1237" t="s">
        <v>2633</v>
      </c>
      <c r="B1237" t="s">
        <v>2634</v>
      </c>
      <c r="C1237" t="str">
        <f>IFERROR(VLOOKUP(Table1[[#This Row],[Ticker]],[1]!Table2[[Symbol]:[Industry]],2,FALSE),"-")</f>
        <v>-</v>
      </c>
      <c r="D1237" t="s">
        <v>228</v>
      </c>
      <c r="E1237">
        <v>1635.6531725</v>
      </c>
      <c r="F1237">
        <v>925</v>
      </c>
      <c r="G1237">
        <v>140.14413681021099</v>
      </c>
      <c r="H1237">
        <v>4.63320973873721</v>
      </c>
      <c r="I1237">
        <v>64.450431081850198</v>
      </c>
      <c r="J1237">
        <v>5.9801612260388</v>
      </c>
      <c r="K1237">
        <v>869.12220826446196</v>
      </c>
      <c r="L1237">
        <v>691.33069035334495</v>
      </c>
      <c r="M1237">
        <v>58.829060933394203</v>
      </c>
      <c r="N1237">
        <v>1.1586333742641599</v>
      </c>
      <c r="O1237">
        <v>6.4810810810810899</v>
      </c>
      <c r="P1237">
        <v>175.215709610235</v>
      </c>
      <c r="Q1237">
        <v>0.171333846778572</v>
      </c>
    </row>
    <row r="1238" spans="1:17" hidden="1" x14ac:dyDescent="0.3">
      <c r="A1238" t="s">
        <v>2635</v>
      </c>
      <c r="B1238" t="s">
        <v>2636</v>
      </c>
      <c r="C1238" t="str">
        <f>IFERROR(VLOOKUP(Table1[[#This Row],[Ticker]],[1]!Table2[[Symbol]:[Industry]],2,FALSE),"-")</f>
        <v>-</v>
      </c>
      <c r="D1238" t="s">
        <v>54</v>
      </c>
      <c r="E1238">
        <v>1634.2726887199999</v>
      </c>
      <c r="F1238">
        <v>2645.3</v>
      </c>
      <c r="G1238">
        <v>6.7035696596986796</v>
      </c>
      <c r="H1238">
        <v>6.4274175892198899</v>
      </c>
      <c r="I1238">
        <v>30.766111493933</v>
      </c>
      <c r="J1238">
        <v>-0.62819009412278604</v>
      </c>
      <c r="K1238">
        <v>2482.7541650610701</v>
      </c>
      <c r="L1238">
        <v>2232.4764927275201</v>
      </c>
      <c r="M1238">
        <v>59.401218832187197</v>
      </c>
      <c r="N1238">
        <v>1.1786024892717</v>
      </c>
      <c r="O1238">
        <v>6.7515971723433896</v>
      </c>
      <c r="P1238">
        <v>53.075632197210801</v>
      </c>
      <c r="Q1238">
        <v>1.2246716222344E-2</v>
      </c>
    </row>
    <row r="1239" spans="1:17" hidden="1" x14ac:dyDescent="0.3">
      <c r="A1239" t="s">
        <v>2637</v>
      </c>
      <c r="B1239" t="s">
        <v>2638</v>
      </c>
      <c r="C1239" t="str">
        <f>IFERROR(VLOOKUP(Table1[[#This Row],[Ticker]],[1]!Table2[[Symbol]:[Industry]],2,FALSE),"-")</f>
        <v>-</v>
      </c>
      <c r="D1239" t="s">
        <v>465</v>
      </c>
      <c r="E1239">
        <v>1633.1735000000001</v>
      </c>
      <c r="F1239">
        <v>245.59</v>
      </c>
      <c r="G1239">
        <v>10.668411612385199</v>
      </c>
      <c r="H1239">
        <v>11.2599877510341</v>
      </c>
      <c r="I1239">
        <v>-16.399573329129399</v>
      </c>
      <c r="J1239">
        <v>8.9554205516340009</v>
      </c>
      <c r="K1239">
        <v>222.53791109388601</v>
      </c>
      <c r="L1239">
        <v>213.70003395139901</v>
      </c>
      <c r="M1239">
        <v>59.442657376605197</v>
      </c>
      <c r="N1239">
        <v>3.0433607724706899</v>
      </c>
      <c r="O1239">
        <v>17.105745347937599</v>
      </c>
      <c r="P1239">
        <v>39.381384790011303</v>
      </c>
      <c r="Q1239">
        <v>4.2084660454764E-2</v>
      </c>
    </row>
    <row r="1240" spans="1:17" hidden="1" x14ac:dyDescent="0.3">
      <c r="A1240" t="s">
        <v>2639</v>
      </c>
      <c r="B1240" t="s">
        <v>2640</v>
      </c>
      <c r="C1240" t="str">
        <f>IFERROR(VLOOKUP(Table1[[#This Row],[Ticker]],[1]!Table2[[Symbol]:[Industry]],2,FALSE),"-")</f>
        <v>-</v>
      </c>
      <c r="D1240" t="s">
        <v>228</v>
      </c>
      <c r="E1240">
        <v>1626.080496649</v>
      </c>
      <c r="F1240">
        <v>73.430000000000007</v>
      </c>
      <c r="G1240">
        <v>142.67550879856901</v>
      </c>
      <c r="H1240">
        <v>-12.779895674368101</v>
      </c>
      <c r="I1240">
        <v>72.795393581354702</v>
      </c>
      <c r="J1240">
        <v>-4.0502350288328204</v>
      </c>
      <c r="K1240">
        <v>74.884668097518997</v>
      </c>
      <c r="L1240">
        <v>53.2420054463567</v>
      </c>
      <c r="M1240">
        <v>23.348217238773</v>
      </c>
      <c r="N1240">
        <v>0.46162812179358698</v>
      </c>
      <c r="O1240">
        <v>36.102410458940398</v>
      </c>
      <c r="P1240">
        <v>221.356673960612</v>
      </c>
      <c r="Q1240">
        <v>0.132224060318689</v>
      </c>
    </row>
    <row r="1241" spans="1:17" hidden="1" x14ac:dyDescent="0.3">
      <c r="A1241" t="s">
        <v>2641</v>
      </c>
      <c r="B1241" t="s">
        <v>2642</v>
      </c>
      <c r="C1241" t="str">
        <f>IFERROR(VLOOKUP(Table1[[#This Row],[Ticker]],[1]!Table2[[Symbol]:[Industry]],2,FALSE),"-")</f>
        <v>-</v>
      </c>
      <c r="D1241" t="s">
        <v>419</v>
      </c>
      <c r="E1241">
        <v>1614.3546874599999</v>
      </c>
      <c r="F1241">
        <v>1243.7</v>
      </c>
      <c r="G1241">
        <v>372.16280806864199</v>
      </c>
      <c r="H1241">
        <v>-2.7933172603775498</v>
      </c>
      <c r="I1241">
        <v>24.943534280380302</v>
      </c>
      <c r="J1241">
        <v>-8.7539995660124106</v>
      </c>
      <c r="K1241">
        <v>1210.39671514459</v>
      </c>
      <c r="L1241">
        <v>875.24078241469897</v>
      </c>
      <c r="M1241">
        <v>30.832898503570402</v>
      </c>
      <c r="N1241">
        <v>0.43756017805488001</v>
      </c>
      <c r="O1241">
        <v>33.191284071721398</v>
      </c>
      <c r="P1241">
        <v>399.47791164658599</v>
      </c>
      <c r="Q1241">
        <v>0.1231901844157</v>
      </c>
    </row>
    <row r="1242" spans="1:17" hidden="1" x14ac:dyDescent="0.3">
      <c r="A1242" t="s">
        <v>2643</v>
      </c>
      <c r="B1242" t="s">
        <v>2644</v>
      </c>
      <c r="C1242" t="str">
        <f>IFERROR(VLOOKUP(Table1[[#This Row],[Ticker]],[1]!Table2[[Symbol]:[Industry]],2,FALSE),"-")</f>
        <v>-</v>
      </c>
      <c r="D1242" t="s">
        <v>419</v>
      </c>
      <c r="E1242">
        <v>1613.045245132</v>
      </c>
      <c r="F1242">
        <v>40.22</v>
      </c>
      <c r="G1242">
        <v>36.860227423480801</v>
      </c>
      <c r="H1242">
        <v>0.17577644775882001</v>
      </c>
      <c r="I1242">
        <v>8.5106789653147707</v>
      </c>
      <c r="J1242">
        <v>9.1266678204881693</v>
      </c>
      <c r="K1242">
        <v>39.617667226945699</v>
      </c>
      <c r="L1242">
        <v>35.0959963968631</v>
      </c>
      <c r="M1242">
        <v>50.324890464654899</v>
      </c>
      <c r="N1242">
        <v>0.94928980562680798</v>
      </c>
      <c r="O1242">
        <v>15.6141223272004</v>
      </c>
      <c r="P1242">
        <v>97.156862745097996</v>
      </c>
      <c r="Q1242">
        <v>4.7268197807809999E-3</v>
      </c>
    </row>
    <row r="1243" spans="1:17" hidden="1" x14ac:dyDescent="0.3">
      <c r="A1243" t="s">
        <v>2645</v>
      </c>
      <c r="B1243" t="s">
        <v>2646</v>
      </c>
      <c r="C1243" t="str">
        <f>IFERROR(VLOOKUP(Table1[[#This Row],[Ticker]],[1]!Table2[[Symbol]:[Industry]],2,FALSE),"-")</f>
        <v>-</v>
      </c>
      <c r="D1243" t="s">
        <v>21</v>
      </c>
      <c r="E1243">
        <v>1606.1132785499999</v>
      </c>
      <c r="F1243">
        <v>1263.3499999999999</v>
      </c>
      <c r="G1243">
        <v>103.882735499701</v>
      </c>
      <c r="H1243">
        <v>-5.5906148725013498</v>
      </c>
      <c r="I1243">
        <v>54.575418367633198</v>
      </c>
      <c r="J1243">
        <v>0.16659240737959</v>
      </c>
      <c r="K1243">
        <v>1241.5380231480799</v>
      </c>
      <c r="L1243">
        <v>999.46618964722097</v>
      </c>
      <c r="M1243">
        <v>47.165897321504502</v>
      </c>
      <c r="N1243">
        <v>1.14290280407803</v>
      </c>
      <c r="O1243">
        <v>16.2623184390707</v>
      </c>
      <c r="P1243">
        <v>136.11811980188699</v>
      </c>
      <c r="Q1243">
        <v>0.172401123201294</v>
      </c>
    </row>
    <row r="1244" spans="1:17" hidden="1" x14ac:dyDescent="0.3">
      <c r="A1244" t="s">
        <v>2647</v>
      </c>
      <c r="B1244" t="s">
        <v>2648</v>
      </c>
      <c r="C1244" t="str">
        <f>IFERROR(VLOOKUP(Table1[[#This Row],[Ticker]],[1]!Table2[[Symbol]:[Industry]],2,FALSE),"-")</f>
        <v>-</v>
      </c>
      <c r="D1244" t="s">
        <v>46</v>
      </c>
      <c r="E1244">
        <v>1594.2534929999999</v>
      </c>
      <c r="F1244">
        <v>1490.1</v>
      </c>
      <c r="G1244">
        <v>123.884246315987</v>
      </c>
      <c r="H1244">
        <v>36.533704613251103</v>
      </c>
      <c r="I1244">
        <v>8.1589022084820009</v>
      </c>
      <c r="J1244">
        <v>12.7034544662888</v>
      </c>
      <c r="K1244">
        <v>1267.94063347884</v>
      </c>
      <c r="L1244">
        <v>1076.59033205168</v>
      </c>
      <c r="M1244">
        <v>63.679711696473802</v>
      </c>
      <c r="N1244">
        <v>1.7827747182411899</v>
      </c>
      <c r="O1244">
        <v>6.3015904972820698</v>
      </c>
      <c r="P1244">
        <v>180.99189138223599</v>
      </c>
      <c r="Q1244">
        <v>0.147719033194736</v>
      </c>
    </row>
    <row r="1245" spans="1:17" hidden="1" x14ac:dyDescent="0.3">
      <c r="A1245" t="s">
        <v>2649</v>
      </c>
      <c r="B1245" t="s">
        <v>2650</v>
      </c>
      <c r="C1245" t="str">
        <f>IFERROR(VLOOKUP(Table1[[#This Row],[Ticker]],[1]!Table2[[Symbol]:[Industry]],2,FALSE),"-")</f>
        <v>-</v>
      </c>
      <c r="D1245" t="s">
        <v>2651</v>
      </c>
      <c r="E1245">
        <v>1591.8784277499999</v>
      </c>
      <c r="F1245">
        <v>1515</v>
      </c>
      <c r="G1245">
        <v>477.42798411797497</v>
      </c>
      <c r="H1245">
        <v>25.042658557634802</v>
      </c>
      <c r="I1245">
        <v>116.23535059541</v>
      </c>
      <c r="J1245">
        <v>-6.2594372716028399</v>
      </c>
      <c r="K1245">
        <v>1299.68937676314</v>
      </c>
      <c r="M1245">
        <v>49.938206449697603</v>
      </c>
      <c r="N1245">
        <v>0.87574850299401197</v>
      </c>
      <c r="O1245">
        <v>12.2112211221122</v>
      </c>
      <c r="P1245">
        <v>532.83208020050097</v>
      </c>
    </row>
    <row r="1246" spans="1:17" hidden="1" x14ac:dyDescent="0.3">
      <c r="A1246" t="s">
        <v>2652</v>
      </c>
      <c r="B1246" t="s">
        <v>2653</v>
      </c>
      <c r="C1246" t="str">
        <f>IFERROR(VLOOKUP(Table1[[#This Row],[Ticker]],[1]!Table2[[Symbol]:[Industry]],2,FALSE),"-")</f>
        <v>-</v>
      </c>
      <c r="D1246" t="s">
        <v>2654</v>
      </c>
      <c r="E1246">
        <v>1586.475216</v>
      </c>
      <c r="F1246">
        <v>720</v>
      </c>
      <c r="G1246">
        <v>1705.8120044063801</v>
      </c>
      <c r="H1246">
        <v>-1.1741854047506199</v>
      </c>
      <c r="I1246">
        <v>66.648969177958094</v>
      </c>
      <c r="J1246">
        <v>1.4796431865725701</v>
      </c>
      <c r="K1246">
        <v>644.98495445789297</v>
      </c>
      <c r="L1246">
        <v>422.02452101264601</v>
      </c>
      <c r="M1246">
        <v>56.686323223338</v>
      </c>
      <c r="N1246">
        <v>1.0562772052910001</v>
      </c>
      <c r="O1246">
        <v>10.8333333333333</v>
      </c>
      <c r="P1246">
        <v>1731.12919633774</v>
      </c>
    </row>
    <row r="1247" spans="1:17" hidden="1" x14ac:dyDescent="0.3">
      <c r="A1247" t="s">
        <v>2655</v>
      </c>
      <c r="B1247" t="s">
        <v>2656</v>
      </c>
      <c r="C1247" t="str">
        <f>IFERROR(VLOOKUP(Table1[[#This Row],[Ticker]],[1]!Table2[[Symbol]:[Industry]],2,FALSE),"-")</f>
        <v>-</v>
      </c>
      <c r="D1247" t="s">
        <v>577</v>
      </c>
      <c r="E1247">
        <v>1582.719435</v>
      </c>
      <c r="F1247">
        <v>820.2</v>
      </c>
      <c r="G1247">
        <v>335.21060144314998</v>
      </c>
      <c r="H1247">
        <v>3.6872994484997399</v>
      </c>
      <c r="I1247">
        <v>71.763582666450205</v>
      </c>
      <c r="J1247">
        <v>2.7617529218054999</v>
      </c>
      <c r="K1247">
        <v>693.42103099199403</v>
      </c>
      <c r="L1247">
        <v>518.66926677478205</v>
      </c>
      <c r="M1247">
        <v>72.506304600378897</v>
      </c>
      <c r="N1247">
        <v>0.60200453769011997</v>
      </c>
      <c r="O1247">
        <v>0</v>
      </c>
      <c r="P1247">
        <v>395.58912386706902</v>
      </c>
      <c r="Q1247">
        <v>0.190516064250393</v>
      </c>
    </row>
    <row r="1248" spans="1:17" hidden="1" x14ac:dyDescent="0.3">
      <c r="A1248" t="s">
        <v>2657</v>
      </c>
      <c r="B1248" t="s">
        <v>2658</v>
      </c>
      <c r="C1248" t="str">
        <f>IFERROR(VLOOKUP(Table1[[#This Row],[Ticker]],[1]!Table2[[Symbol]:[Industry]],2,FALSE),"-")</f>
        <v>-</v>
      </c>
      <c r="D1248" t="s">
        <v>539</v>
      </c>
      <c r="E1248">
        <v>1581.3676430999999</v>
      </c>
      <c r="F1248">
        <v>451.5</v>
      </c>
      <c r="G1248">
        <v>54.277080145014402</v>
      </c>
      <c r="H1248">
        <v>24.586567423480101</v>
      </c>
      <c r="I1248">
        <v>-10.0785330787729</v>
      </c>
      <c r="J1248">
        <v>4.5039523761325801</v>
      </c>
      <c r="K1248">
        <v>384.92610714682598</v>
      </c>
      <c r="L1248">
        <v>348.88771298249901</v>
      </c>
      <c r="M1248">
        <v>64.115844773695002</v>
      </c>
      <c r="N1248">
        <v>2.3629384970429399</v>
      </c>
      <c r="O1248">
        <v>23.743078626799502</v>
      </c>
      <c r="P1248">
        <v>82.534869617950207</v>
      </c>
      <c r="Q1248">
        <v>4.3817796475349002E-2</v>
      </c>
    </row>
    <row r="1249" spans="1:17" hidden="1" x14ac:dyDescent="0.3">
      <c r="A1249" t="s">
        <v>2659</v>
      </c>
      <c r="B1249" t="s">
        <v>2660</v>
      </c>
      <c r="C1249" t="str">
        <f>IFERROR(VLOOKUP(Table1[[#This Row],[Ticker]],[1]!Table2[[Symbol]:[Industry]],2,FALSE),"-")</f>
        <v>-</v>
      </c>
      <c r="D1249" t="s">
        <v>133</v>
      </c>
      <c r="E1249">
        <v>1577.8560846</v>
      </c>
      <c r="F1249">
        <v>70.099999999999994</v>
      </c>
      <c r="G1249">
        <v>20.239286473957701</v>
      </c>
      <c r="H1249">
        <v>20.7650054553764</v>
      </c>
      <c r="I1249">
        <v>-5.6763161926132497</v>
      </c>
      <c r="J1249">
        <v>-2.00047599478442</v>
      </c>
      <c r="K1249">
        <v>65.002069835811398</v>
      </c>
      <c r="L1249">
        <v>58.694884787261699</v>
      </c>
      <c r="M1249">
        <v>51.266430082092803</v>
      </c>
      <c r="N1249">
        <v>2.2369612548518001</v>
      </c>
      <c r="O1249">
        <v>22.681883024251</v>
      </c>
      <c r="P1249">
        <v>94.668147736739797</v>
      </c>
      <c r="Q1249">
        <v>6.1780808894285999E-2</v>
      </c>
    </row>
    <row r="1250" spans="1:17" hidden="1" x14ac:dyDescent="0.3">
      <c r="A1250" t="s">
        <v>2661</v>
      </c>
      <c r="B1250" t="s">
        <v>2662</v>
      </c>
      <c r="C1250" t="str">
        <f>IFERROR(VLOOKUP(Table1[[#This Row],[Ticker]],[1]!Table2[[Symbol]:[Industry]],2,FALSE),"-")</f>
        <v>-</v>
      </c>
      <c r="D1250" t="s">
        <v>592</v>
      </c>
      <c r="E1250">
        <v>1569.8812606500001</v>
      </c>
      <c r="F1250">
        <v>263.10000000000002</v>
      </c>
      <c r="G1250">
        <v>7.3271236723729203</v>
      </c>
      <c r="H1250">
        <v>11.1907325914095</v>
      </c>
      <c r="I1250">
        <v>-2.84879607232795</v>
      </c>
      <c r="J1250">
        <v>-0.64956259571693198</v>
      </c>
      <c r="K1250">
        <v>245.33474611535701</v>
      </c>
      <c r="L1250">
        <v>232.41159494430801</v>
      </c>
      <c r="M1250">
        <v>52.136793650993397</v>
      </c>
      <c r="N1250">
        <v>3.2837314570230598</v>
      </c>
      <c r="O1250">
        <v>17.065754465982501</v>
      </c>
      <c r="P1250">
        <v>37.03125</v>
      </c>
      <c r="Q1250">
        <v>-2.7961506039830002E-3</v>
      </c>
    </row>
    <row r="1251" spans="1:17" hidden="1" x14ac:dyDescent="0.3">
      <c r="A1251" t="s">
        <v>2663</v>
      </c>
      <c r="B1251" t="s">
        <v>2664</v>
      </c>
      <c r="C1251" t="str">
        <f>IFERROR(VLOOKUP(Table1[[#This Row],[Ticker]],[1]!Table2[[Symbol]:[Industry]],2,FALSE),"-")</f>
        <v>-</v>
      </c>
      <c r="D1251" t="s">
        <v>1535</v>
      </c>
      <c r="E1251">
        <v>1567.16279431</v>
      </c>
      <c r="F1251">
        <v>115.82</v>
      </c>
      <c r="G1251">
        <v>21.2904030053509</v>
      </c>
      <c r="H1251">
        <v>-1.2064527085201699</v>
      </c>
      <c r="I1251">
        <v>-18.3946804708023</v>
      </c>
      <c r="J1251">
        <v>-3.2989024360680101</v>
      </c>
      <c r="K1251">
        <v>114.05363628513101</v>
      </c>
      <c r="L1251">
        <v>109.83061792514199</v>
      </c>
      <c r="M1251">
        <v>42.4253093039124</v>
      </c>
      <c r="N1251">
        <v>1.03042827897516</v>
      </c>
      <c r="O1251">
        <v>33.6556725954066</v>
      </c>
      <c r="P1251">
        <v>49.831824062095698</v>
      </c>
      <c r="Q1251">
        <v>4.5946551420212998E-2</v>
      </c>
    </row>
    <row r="1252" spans="1:17" hidden="1" x14ac:dyDescent="0.3">
      <c r="A1252" t="s">
        <v>2665</v>
      </c>
      <c r="B1252" t="s">
        <v>2666</v>
      </c>
      <c r="C1252" t="str">
        <f>IFERROR(VLOOKUP(Table1[[#This Row],[Ticker]],[1]!Table2[[Symbol]:[Industry]],2,FALSE),"-")</f>
        <v>-</v>
      </c>
      <c r="D1252" t="s">
        <v>539</v>
      </c>
      <c r="E1252">
        <v>1565.8809808159999</v>
      </c>
      <c r="F1252">
        <v>91.04</v>
      </c>
      <c r="G1252">
        <v>22.475015860849901</v>
      </c>
      <c r="H1252">
        <v>-9.7981628102823901</v>
      </c>
      <c r="I1252">
        <v>11.0617528259748</v>
      </c>
      <c r="J1252">
        <v>-3.9163656733395502</v>
      </c>
      <c r="K1252">
        <v>91.843523680437698</v>
      </c>
      <c r="L1252">
        <v>80.769566428833102</v>
      </c>
      <c r="M1252">
        <v>36.703074384245099</v>
      </c>
      <c r="N1252">
        <v>0.63238536311388505</v>
      </c>
      <c r="O1252">
        <v>15.278998242530699</v>
      </c>
      <c r="P1252">
        <v>62.7167113494191</v>
      </c>
      <c r="Q1252">
        <v>-9.9141441314109999E-3</v>
      </c>
    </row>
    <row r="1253" spans="1:17" hidden="1" x14ac:dyDescent="0.3">
      <c r="A1253" t="s">
        <v>2667</v>
      </c>
      <c r="B1253" t="s">
        <v>2668</v>
      </c>
      <c r="C1253" t="str">
        <f>IFERROR(VLOOKUP(Table1[[#This Row],[Ticker]],[1]!Table2[[Symbol]:[Industry]],2,FALSE),"-")</f>
        <v>-</v>
      </c>
      <c r="D1253" t="s">
        <v>2232</v>
      </c>
      <c r="E1253">
        <v>1564.8600931200001</v>
      </c>
      <c r="F1253">
        <v>304</v>
      </c>
      <c r="G1253">
        <v>13.2109465967806</v>
      </c>
      <c r="H1253">
        <v>-17.179773259717098</v>
      </c>
      <c r="I1253">
        <v>25.894239180200302</v>
      </c>
      <c r="J1253">
        <v>-7.3731250544082698</v>
      </c>
      <c r="M1253">
        <v>22.363666053481602</v>
      </c>
      <c r="O1253">
        <v>37.0888157894736</v>
      </c>
      <c r="P1253">
        <v>45.454545454545404</v>
      </c>
    </row>
    <row r="1254" spans="1:17" hidden="1" x14ac:dyDescent="0.3">
      <c r="A1254" t="s">
        <v>2669</v>
      </c>
      <c r="B1254" t="s">
        <v>2670</v>
      </c>
      <c r="C1254" t="str">
        <f>IFERROR(VLOOKUP(Table1[[#This Row],[Ticker]],[1]!Table2[[Symbol]:[Industry]],2,FALSE),"-")</f>
        <v>-</v>
      </c>
      <c r="D1254" t="s">
        <v>206</v>
      </c>
      <c r="E1254">
        <v>1564.7424000000001</v>
      </c>
      <c r="F1254">
        <v>1253.8</v>
      </c>
      <c r="G1254">
        <v>30.9974820494425</v>
      </c>
      <c r="H1254">
        <v>10.6711960287428</v>
      </c>
      <c r="I1254">
        <v>2.3039931212371898</v>
      </c>
      <c r="J1254">
        <v>-4.7222145159902196</v>
      </c>
      <c r="K1254">
        <v>1165.3675470624501</v>
      </c>
      <c r="L1254">
        <v>1034.24749197245</v>
      </c>
      <c r="M1254">
        <v>49.336138801142503</v>
      </c>
      <c r="N1254">
        <v>1.8215908193803501</v>
      </c>
      <c r="O1254">
        <v>19.636305630882099</v>
      </c>
      <c r="P1254">
        <v>67.407704119100003</v>
      </c>
      <c r="Q1254">
        <v>3.4252887747354001E-2</v>
      </c>
    </row>
    <row r="1255" spans="1:17" hidden="1" x14ac:dyDescent="0.3">
      <c r="A1255" t="s">
        <v>2671</v>
      </c>
      <c r="B1255" t="s">
        <v>2672</v>
      </c>
      <c r="C1255" t="str">
        <f>IFERROR(VLOOKUP(Table1[[#This Row],[Ticker]],[1]!Table2[[Symbol]:[Industry]],2,FALSE),"-")</f>
        <v>-</v>
      </c>
      <c r="D1255" t="s">
        <v>40</v>
      </c>
      <c r="E1255">
        <v>1563.5877499999999</v>
      </c>
      <c r="F1255">
        <v>46.5</v>
      </c>
      <c r="G1255">
        <v>-8.7758385478992196</v>
      </c>
      <c r="H1255">
        <v>3.0346197409403302</v>
      </c>
      <c r="I1255">
        <v>-0.17924396704342799</v>
      </c>
      <c r="J1255">
        <v>-11.7407154977078</v>
      </c>
      <c r="K1255">
        <v>46.3271368831412</v>
      </c>
      <c r="L1255">
        <v>45.8138283150859</v>
      </c>
      <c r="M1255">
        <v>50.036955710112302</v>
      </c>
      <c r="N1255">
        <v>2.2996093665458401</v>
      </c>
      <c r="O1255">
        <v>70.731182795698899</v>
      </c>
      <c r="P1255">
        <v>36.764705882352899</v>
      </c>
      <c r="Q1255">
        <v>0.22991772395679599</v>
      </c>
    </row>
    <row r="1256" spans="1:17" hidden="1" x14ac:dyDescent="0.3">
      <c r="A1256" t="s">
        <v>2673</v>
      </c>
      <c r="B1256" t="s">
        <v>2674</v>
      </c>
      <c r="C1256" t="str">
        <f>IFERROR(VLOOKUP(Table1[[#This Row],[Ticker]],[1]!Table2[[Symbol]:[Industry]],2,FALSE),"-")</f>
        <v>-</v>
      </c>
      <c r="D1256" t="s">
        <v>133</v>
      </c>
      <c r="E1256">
        <v>1555.7256177299901</v>
      </c>
      <c r="F1256">
        <v>12.99</v>
      </c>
      <c r="G1256">
        <v>-21.397191931357799</v>
      </c>
      <c r="H1256">
        <v>-4.5304266248991496</v>
      </c>
      <c r="I1256">
        <v>-25.159151873190702</v>
      </c>
      <c r="J1256">
        <v>-4.33171696071018</v>
      </c>
      <c r="K1256">
        <v>13.6531987495888</v>
      </c>
      <c r="L1256">
        <v>13.3934222177894</v>
      </c>
      <c r="M1256">
        <v>35.424206517778003</v>
      </c>
      <c r="N1256">
        <v>1.04173161153907</v>
      </c>
      <c r="O1256">
        <v>41.647421093148502</v>
      </c>
      <c r="P1256">
        <v>66.538461538461505</v>
      </c>
      <c r="Q1256">
        <v>5.0290992885395999E-2</v>
      </c>
    </row>
    <row r="1257" spans="1:17" hidden="1" x14ac:dyDescent="0.3">
      <c r="A1257" t="s">
        <v>2675</v>
      </c>
      <c r="B1257" t="s">
        <v>2676</v>
      </c>
      <c r="C1257" t="str">
        <f>IFERROR(VLOOKUP(Table1[[#This Row],[Ticker]],[1]!Table2[[Symbol]:[Industry]],2,FALSE),"-")</f>
        <v>-</v>
      </c>
      <c r="D1257" t="s">
        <v>21</v>
      </c>
      <c r="E1257">
        <v>1550.9568202799901</v>
      </c>
      <c r="F1257">
        <v>1017.8</v>
      </c>
      <c r="G1257">
        <v>47.719190251573004</v>
      </c>
      <c r="H1257">
        <v>-11.620950624349</v>
      </c>
      <c r="I1257">
        <v>30.839458419188901</v>
      </c>
      <c r="J1257">
        <v>-2.1869701046234802</v>
      </c>
      <c r="K1257">
        <v>1060.5123451373099</v>
      </c>
      <c r="L1257">
        <v>878.54241746454204</v>
      </c>
      <c r="M1257">
        <v>34.669382291416902</v>
      </c>
      <c r="N1257">
        <v>0.801566462573715</v>
      </c>
      <c r="O1257">
        <v>23.000589506779299</v>
      </c>
      <c r="P1257">
        <v>78.514426028238105</v>
      </c>
      <c r="Q1257">
        <v>8.6413458379003993E-2</v>
      </c>
    </row>
    <row r="1258" spans="1:17" hidden="1" x14ac:dyDescent="0.3">
      <c r="A1258" t="s">
        <v>2677</v>
      </c>
      <c r="B1258" t="s">
        <v>2678</v>
      </c>
      <c r="C1258" t="str">
        <f>IFERROR(VLOOKUP(Table1[[#This Row],[Ticker]],[1]!Table2[[Symbol]:[Industry]],2,FALSE),"-")</f>
        <v>-</v>
      </c>
      <c r="D1258" t="s">
        <v>349</v>
      </c>
      <c r="E1258">
        <v>1550.1570717</v>
      </c>
      <c r="F1258">
        <v>867</v>
      </c>
      <c r="G1258">
        <v>-53.5308122998116</v>
      </c>
      <c r="H1258">
        <v>2.9861509152078001</v>
      </c>
      <c r="I1258">
        <v>-15.250994709052399</v>
      </c>
      <c r="J1258">
        <v>-0.61006525139362999</v>
      </c>
      <c r="K1258">
        <v>840.95558492130704</v>
      </c>
      <c r="L1258">
        <v>916.17374963146403</v>
      </c>
      <c r="M1258">
        <v>54.3992111070446</v>
      </c>
      <c r="N1258">
        <v>0.51108639434881897</v>
      </c>
      <c r="O1258">
        <v>50.911188004613599</v>
      </c>
      <c r="P1258">
        <v>28.463476070528898</v>
      </c>
      <c r="Q1258">
        <v>-2.1677139813610002E-3</v>
      </c>
    </row>
    <row r="1259" spans="1:17" hidden="1" x14ac:dyDescent="0.3">
      <c r="A1259" t="s">
        <v>2679</v>
      </c>
      <c r="B1259" t="s">
        <v>2680</v>
      </c>
      <c r="C1259" t="str">
        <f>IFERROR(VLOOKUP(Table1[[#This Row],[Ticker]],[1]!Table2[[Symbol]:[Industry]],2,FALSE),"-")</f>
        <v>-</v>
      </c>
      <c r="D1259" t="s">
        <v>46</v>
      </c>
      <c r="E1259">
        <v>1541.1142500000001</v>
      </c>
      <c r="F1259">
        <v>390.65</v>
      </c>
      <c r="G1259">
        <v>15.5591153171094</v>
      </c>
      <c r="H1259">
        <v>-13.2124555518312</v>
      </c>
      <c r="I1259">
        <v>37.212667587236297</v>
      </c>
      <c r="J1259">
        <v>0.52613965147407604</v>
      </c>
      <c r="K1259">
        <v>416.57571514219097</v>
      </c>
      <c r="L1259">
        <v>345.22248806567899</v>
      </c>
      <c r="M1259">
        <v>24.8998690253174</v>
      </c>
      <c r="N1259">
        <v>0.52235289830117404</v>
      </c>
      <c r="O1259">
        <v>27.339050300780698</v>
      </c>
      <c r="P1259">
        <v>69.737127960026001</v>
      </c>
      <c r="Q1259">
        <v>8.0774504598329994E-2</v>
      </c>
    </row>
    <row r="1260" spans="1:17" hidden="1" x14ac:dyDescent="0.3">
      <c r="A1260" t="s">
        <v>2681</v>
      </c>
      <c r="B1260" t="s">
        <v>2682</v>
      </c>
      <c r="C1260" t="str">
        <f>IFERROR(VLOOKUP(Table1[[#This Row],[Ticker]],[1]!Table2[[Symbol]:[Industry]],2,FALSE),"-")</f>
        <v>-</v>
      </c>
      <c r="D1260" t="s">
        <v>260</v>
      </c>
      <c r="E1260">
        <v>1531.636896</v>
      </c>
      <c r="F1260">
        <v>1531</v>
      </c>
      <c r="G1260">
        <v>548.093848314958</v>
      </c>
      <c r="H1260">
        <v>10.3211632946153</v>
      </c>
      <c r="I1260">
        <v>46.720771482142403</v>
      </c>
      <c r="J1260">
        <v>3.6810754599404198</v>
      </c>
      <c r="K1260">
        <v>1462.8721293630199</v>
      </c>
      <c r="L1260">
        <v>1101.52921963069</v>
      </c>
      <c r="M1260">
        <v>52.198649467375397</v>
      </c>
      <c r="N1260">
        <v>0.621214128246529</v>
      </c>
      <c r="O1260">
        <v>13.451992161985601</v>
      </c>
      <c r="P1260">
        <v>638.18707810993203</v>
      </c>
      <c r="Q1260">
        <v>0.18529719672057099</v>
      </c>
    </row>
    <row r="1261" spans="1:17" hidden="1" x14ac:dyDescent="0.3">
      <c r="A1261" t="s">
        <v>2683</v>
      </c>
      <c r="B1261" t="s">
        <v>2684</v>
      </c>
      <c r="C1261" t="str">
        <f>IFERROR(VLOOKUP(Table1[[#This Row],[Ticker]],[1]!Table2[[Symbol]:[Industry]],2,FALSE),"-")</f>
        <v>-</v>
      </c>
      <c r="D1261" t="s">
        <v>536</v>
      </c>
      <c r="E1261">
        <v>1519.8252</v>
      </c>
      <c r="F1261">
        <v>145.16</v>
      </c>
      <c r="G1261">
        <v>69.5284456525347</v>
      </c>
      <c r="H1261">
        <v>-7.4306000829706198</v>
      </c>
      <c r="I1261">
        <v>3.0775394723088798</v>
      </c>
      <c r="J1261">
        <v>6.3534558785769593E-2</v>
      </c>
      <c r="K1261">
        <v>153.90444546976801</v>
      </c>
      <c r="L1261">
        <v>134.315087176379</v>
      </c>
      <c r="M1261">
        <v>39.652947015609101</v>
      </c>
      <c r="N1261">
        <v>0.61515438862127103</v>
      </c>
      <c r="O1261">
        <v>26.067787269220101</v>
      </c>
      <c r="P1261">
        <v>104.450704225352</v>
      </c>
      <c r="Q1261">
        <v>6.8469545035075005E-2</v>
      </c>
    </row>
    <row r="1262" spans="1:17" hidden="1" x14ac:dyDescent="0.3">
      <c r="A1262" t="s">
        <v>2685</v>
      </c>
      <c r="B1262" t="s">
        <v>2686</v>
      </c>
      <c r="C1262" t="str">
        <f>IFERROR(VLOOKUP(Table1[[#This Row],[Ticker]],[1]!Table2[[Symbol]:[Industry]],2,FALSE),"-")</f>
        <v>-</v>
      </c>
      <c r="D1262" t="s">
        <v>302</v>
      </c>
      <c r="E1262">
        <v>1519.3517219</v>
      </c>
      <c r="F1262">
        <v>112.1</v>
      </c>
      <c r="G1262">
        <v>-20.8924131702959</v>
      </c>
      <c r="H1262">
        <v>-11.7362681729093</v>
      </c>
      <c r="I1262">
        <v>-7.86754420775131</v>
      </c>
      <c r="J1262">
        <v>-5.0032474737463897</v>
      </c>
      <c r="K1262">
        <v>114.001661142054</v>
      </c>
      <c r="L1262">
        <v>111.668657329147</v>
      </c>
      <c r="M1262">
        <v>45.411263137907902</v>
      </c>
      <c r="N1262">
        <v>0.55285109904281704</v>
      </c>
      <c r="O1262">
        <v>15.066904549509299</v>
      </c>
      <c r="P1262">
        <v>21.847826086956498</v>
      </c>
      <c r="Q1262">
        <v>-2.3534766807802001E-2</v>
      </c>
    </row>
    <row r="1263" spans="1:17" hidden="1" x14ac:dyDescent="0.3">
      <c r="A1263" t="s">
        <v>2687</v>
      </c>
      <c r="B1263" t="s">
        <v>2688</v>
      </c>
      <c r="C1263" t="str">
        <f>IFERROR(VLOOKUP(Table1[[#This Row],[Ticker]],[1]!Table2[[Symbol]:[Industry]],2,FALSE),"-")</f>
        <v>-</v>
      </c>
      <c r="D1263" t="s">
        <v>288</v>
      </c>
      <c r="E1263">
        <v>1517.6039513850001</v>
      </c>
      <c r="F1263">
        <v>184.95</v>
      </c>
      <c r="G1263">
        <v>-33.164725563644801</v>
      </c>
      <c r="H1263">
        <v>9.9037446002462897</v>
      </c>
      <c r="I1263">
        <v>-20.4814329802252</v>
      </c>
      <c r="J1263">
        <v>-2.3455758494710901</v>
      </c>
      <c r="K1263">
        <v>170.221143333876</v>
      </c>
      <c r="M1263">
        <v>61.415591726720599</v>
      </c>
      <c r="N1263">
        <v>1.8332724539490901</v>
      </c>
      <c r="O1263">
        <v>18.89699918897</v>
      </c>
      <c r="P1263">
        <v>43.7062937062937</v>
      </c>
    </row>
    <row r="1264" spans="1:17" hidden="1" x14ac:dyDescent="0.3">
      <c r="A1264" t="s">
        <v>2689</v>
      </c>
      <c r="B1264" t="s">
        <v>2690</v>
      </c>
      <c r="C1264" t="str">
        <f>IFERROR(VLOOKUP(Table1[[#This Row],[Ticker]],[1]!Table2[[Symbol]:[Industry]],2,FALSE),"-")</f>
        <v>-</v>
      </c>
      <c r="D1264" t="s">
        <v>419</v>
      </c>
      <c r="E1264">
        <v>1507.3183012049999</v>
      </c>
      <c r="F1264">
        <v>482.85</v>
      </c>
      <c r="G1264">
        <v>-17.8619788457898</v>
      </c>
      <c r="H1264">
        <v>-1.93958643198475</v>
      </c>
      <c r="I1264">
        <v>-27.4000070266672</v>
      </c>
      <c r="J1264">
        <v>0.55947298480741203</v>
      </c>
      <c r="K1264">
        <v>497.00762837425901</v>
      </c>
      <c r="L1264">
        <v>503.540472409156</v>
      </c>
      <c r="M1264">
        <v>53.3378982893624</v>
      </c>
      <c r="N1264">
        <v>0.82680914742380396</v>
      </c>
      <c r="O1264">
        <v>57.077767422595002</v>
      </c>
      <c r="P1264">
        <v>19.517326732673201</v>
      </c>
      <c r="Q1264">
        <v>-1.2377451859048001E-2</v>
      </c>
    </row>
    <row r="1265" spans="1:17" hidden="1" x14ac:dyDescent="0.3">
      <c r="A1265" t="s">
        <v>2691</v>
      </c>
      <c r="B1265" t="s">
        <v>2692</v>
      </c>
      <c r="C1265" t="str">
        <f>IFERROR(VLOOKUP(Table1[[#This Row],[Ticker]],[1]!Table2[[Symbol]:[Industry]],2,FALSE),"-")</f>
        <v>-</v>
      </c>
      <c r="D1265" t="s">
        <v>800</v>
      </c>
      <c r="E1265">
        <v>1504.3394957359999</v>
      </c>
      <c r="F1265">
        <v>68.86</v>
      </c>
      <c r="G1265">
        <v>125.082808068642</v>
      </c>
      <c r="H1265">
        <v>-2.3791776486501601</v>
      </c>
      <c r="I1265">
        <v>-2.5459696916632399</v>
      </c>
      <c r="J1265">
        <v>3.5635788242234701</v>
      </c>
      <c r="K1265">
        <v>64.82144850057</v>
      </c>
      <c r="L1265">
        <v>54.617467221248702</v>
      </c>
      <c r="M1265">
        <v>56.566280199482698</v>
      </c>
      <c r="N1265">
        <v>0.80263893855564505</v>
      </c>
      <c r="O1265">
        <v>12.111530641882</v>
      </c>
      <c r="P1265">
        <v>160.833333333333</v>
      </c>
      <c r="Q1265">
        <v>0.210675082541287</v>
      </c>
    </row>
    <row r="1266" spans="1:17" hidden="1" x14ac:dyDescent="0.3">
      <c r="A1266" t="s">
        <v>2693</v>
      </c>
      <c r="B1266" t="s">
        <v>2694</v>
      </c>
      <c r="C1266" t="str">
        <f>IFERROR(VLOOKUP(Table1[[#This Row],[Ticker]],[1]!Table2[[Symbol]:[Industry]],2,FALSE),"-")</f>
        <v>-</v>
      </c>
      <c r="D1266" t="s">
        <v>54</v>
      </c>
      <c r="E1266">
        <v>1502.12</v>
      </c>
      <c r="F1266">
        <v>15.98</v>
      </c>
      <c r="G1266">
        <v>55.247779820054497</v>
      </c>
      <c r="H1266">
        <v>14.2062104724129</v>
      </c>
      <c r="I1266">
        <v>-8.8676655817044505</v>
      </c>
      <c r="J1266">
        <v>0.83214657302978401</v>
      </c>
      <c r="K1266">
        <v>14.343149237667699</v>
      </c>
      <c r="L1266">
        <v>12.8448072115006</v>
      </c>
      <c r="M1266">
        <v>63.266769463867298</v>
      </c>
      <c r="N1266">
        <v>1.2414323102072999</v>
      </c>
      <c r="O1266">
        <v>16.708385481852201</v>
      </c>
      <c r="P1266">
        <v>121.944444444444</v>
      </c>
    </row>
    <row r="1267" spans="1:17" hidden="1" x14ac:dyDescent="0.3">
      <c r="A1267" t="s">
        <v>2695</v>
      </c>
      <c r="B1267" t="s">
        <v>2696</v>
      </c>
      <c r="C1267" t="str">
        <f>IFERROR(VLOOKUP(Table1[[#This Row],[Ticker]],[1]!Table2[[Symbol]:[Industry]],2,FALSE),"-")</f>
        <v>-</v>
      </c>
      <c r="D1267" t="s">
        <v>717</v>
      </c>
      <c r="E1267">
        <v>1502.0466694199999</v>
      </c>
      <c r="F1267">
        <v>264.19</v>
      </c>
      <c r="G1267">
        <v>1.2166458961242901</v>
      </c>
      <c r="H1267">
        <v>1.3273117679426201</v>
      </c>
      <c r="I1267">
        <v>0.65026513900486904</v>
      </c>
      <c r="J1267">
        <v>-1.0491268076845599</v>
      </c>
      <c r="K1267">
        <v>260.50225291340701</v>
      </c>
      <c r="L1267">
        <v>241.29656298404299</v>
      </c>
      <c r="M1267">
        <v>57.335343564974302</v>
      </c>
      <c r="N1267">
        <v>0.81596304687479204</v>
      </c>
      <c r="O1267">
        <v>7.8769067716416101</v>
      </c>
      <c r="P1267">
        <v>30.2134161368229</v>
      </c>
      <c r="Q1267">
        <v>2.5420345253382999E-2</v>
      </c>
    </row>
    <row r="1268" spans="1:17" hidden="1" x14ac:dyDescent="0.3">
      <c r="A1268" t="s">
        <v>2697</v>
      </c>
      <c r="B1268" t="s">
        <v>2698</v>
      </c>
      <c r="C1268" t="str">
        <f>IFERROR(VLOOKUP(Table1[[#This Row],[Ticker]],[1]!Table2[[Symbol]:[Industry]],2,FALSE),"-")</f>
        <v>-</v>
      </c>
      <c r="D1268" t="s">
        <v>92</v>
      </c>
      <c r="E1268">
        <v>1499.6865221600001</v>
      </c>
      <c r="F1268">
        <v>591.25</v>
      </c>
      <c r="G1268">
        <v>118.54752244273899</v>
      </c>
      <c r="H1268">
        <v>-4.6166321334955303</v>
      </c>
      <c r="I1268">
        <v>33.950952517687099</v>
      </c>
      <c r="J1268">
        <v>-3.0783763983130101</v>
      </c>
      <c r="K1268">
        <v>575.11823515058302</v>
      </c>
      <c r="L1268">
        <v>445.48777118944997</v>
      </c>
      <c r="M1268">
        <v>42.676916055756898</v>
      </c>
      <c r="N1268">
        <v>0.62384851422316201</v>
      </c>
      <c r="O1268">
        <v>20.084566596194499</v>
      </c>
      <c r="P1268">
        <v>196.66332162568901</v>
      </c>
      <c r="Q1268">
        <v>0.20687821900387901</v>
      </c>
    </row>
    <row r="1269" spans="1:17" hidden="1" x14ac:dyDescent="0.3">
      <c r="A1269" t="s">
        <v>2699</v>
      </c>
      <c r="B1269" t="s">
        <v>2700</v>
      </c>
      <c r="C1269" t="str">
        <f>IFERROR(VLOOKUP(Table1[[#This Row],[Ticker]],[1]!Table2[[Symbol]:[Industry]],2,FALSE),"-")</f>
        <v>-</v>
      </c>
      <c r="D1269" t="s">
        <v>168</v>
      </c>
      <c r="E1269">
        <v>1496.3544355500001</v>
      </c>
      <c r="F1269">
        <v>1220.3</v>
      </c>
      <c r="G1269">
        <v>-8.8152109298780896</v>
      </c>
      <c r="H1269">
        <v>-6.8974318012531999</v>
      </c>
      <c r="I1269">
        <v>14.361625680680699</v>
      </c>
      <c r="J1269">
        <v>9.1059006312795995E-2</v>
      </c>
      <c r="K1269">
        <v>1273.5914759546699</v>
      </c>
      <c r="L1269">
        <v>1164.58573709538</v>
      </c>
      <c r="M1269">
        <v>32.3022936888418</v>
      </c>
      <c r="N1269">
        <v>0.61986058486295603</v>
      </c>
      <c r="O1269">
        <v>29.0666229615668</v>
      </c>
      <c r="P1269">
        <v>35.6114908040228</v>
      </c>
      <c r="Q1269">
        <v>-4.9414400181456E-2</v>
      </c>
    </row>
    <row r="1270" spans="1:17" hidden="1" x14ac:dyDescent="0.3">
      <c r="A1270" t="s">
        <v>2701</v>
      </c>
      <c r="B1270" t="s">
        <v>2702</v>
      </c>
      <c r="C1270" t="str">
        <f>IFERROR(VLOOKUP(Table1[[#This Row],[Ticker]],[1]!Table2[[Symbol]:[Industry]],2,FALSE),"-")</f>
        <v>-</v>
      </c>
      <c r="D1270" t="s">
        <v>267</v>
      </c>
      <c r="E1270">
        <v>1495.3306319999999</v>
      </c>
      <c r="F1270">
        <v>827.1</v>
      </c>
      <c r="G1270">
        <v>56.582962016299902</v>
      </c>
      <c r="H1270">
        <v>15.2596691614146</v>
      </c>
      <c r="I1270">
        <v>66.024703092930096</v>
      </c>
      <c r="J1270">
        <v>-1.6096923333395099</v>
      </c>
      <c r="K1270">
        <v>708.11901406420304</v>
      </c>
      <c r="L1270">
        <v>579.30473416350196</v>
      </c>
      <c r="M1270">
        <v>64.908139496888396</v>
      </c>
      <c r="N1270">
        <v>0.69155024593690795</v>
      </c>
      <c r="O1270">
        <v>4.4613710554951096</v>
      </c>
      <c r="P1270">
        <v>107.81407035175801</v>
      </c>
      <c r="Q1270">
        <v>5.3028821791277998E-2</v>
      </c>
    </row>
    <row r="1271" spans="1:17" hidden="1" x14ac:dyDescent="0.3">
      <c r="A1271" t="s">
        <v>2703</v>
      </c>
      <c r="B1271" t="s">
        <v>2704</v>
      </c>
      <c r="C1271" t="str">
        <f>IFERROR(VLOOKUP(Table1[[#This Row],[Ticker]],[1]!Table2[[Symbol]:[Industry]],2,FALSE),"-")</f>
        <v>-</v>
      </c>
      <c r="D1271" t="s">
        <v>260</v>
      </c>
      <c r="E1271">
        <v>1491.8252500000001</v>
      </c>
      <c r="F1271">
        <v>1726.25</v>
      </c>
      <c r="G1271">
        <v>162.55906922098001</v>
      </c>
      <c r="H1271">
        <v>26.689226845337899</v>
      </c>
      <c r="I1271">
        <v>139.31822792346199</v>
      </c>
      <c r="J1271">
        <v>16.458796719536899</v>
      </c>
      <c r="K1271">
        <v>1480.2801745075201</v>
      </c>
      <c r="L1271">
        <v>1066.9034692879</v>
      </c>
      <c r="M1271">
        <v>62.941821444236403</v>
      </c>
      <c r="N1271">
        <v>1.11206850604935</v>
      </c>
      <c r="O1271">
        <v>11.1716147719044</v>
      </c>
      <c r="P1271">
        <v>315.96385542168599</v>
      </c>
      <c r="Q1271">
        <v>0.26707523888717599</v>
      </c>
    </row>
    <row r="1272" spans="1:17" hidden="1" x14ac:dyDescent="0.3">
      <c r="A1272" t="s">
        <v>2705</v>
      </c>
      <c r="B1272" t="s">
        <v>2706</v>
      </c>
      <c r="C1272" t="str">
        <f>IFERROR(VLOOKUP(Table1[[#This Row],[Ticker]],[1]!Table2[[Symbol]:[Industry]],2,FALSE),"-")</f>
        <v>-</v>
      </c>
      <c r="D1272" t="s">
        <v>21</v>
      </c>
      <c r="E1272">
        <v>1478.69295354</v>
      </c>
      <c r="F1272">
        <v>151.80000000000001</v>
      </c>
      <c r="G1272">
        <v>60.370881463137501</v>
      </c>
      <c r="H1272">
        <v>4.3847557054817603</v>
      </c>
      <c r="I1272">
        <v>41.634393334988602</v>
      </c>
      <c r="J1272">
        <v>0.13092153066870901</v>
      </c>
      <c r="K1272">
        <v>134.965124334835</v>
      </c>
      <c r="L1272">
        <v>108.45195473444601</v>
      </c>
      <c r="M1272">
        <v>50.0861534849655</v>
      </c>
      <c r="N1272">
        <v>0.50289106539958095</v>
      </c>
      <c r="O1272">
        <v>21.409749670619199</v>
      </c>
      <c r="P1272">
        <v>109.379310344827</v>
      </c>
      <c r="Q1272">
        <v>0.11394550364006099</v>
      </c>
    </row>
    <row r="1273" spans="1:17" hidden="1" x14ac:dyDescent="0.3">
      <c r="A1273" t="s">
        <v>2707</v>
      </c>
      <c r="B1273" t="s">
        <v>2708</v>
      </c>
      <c r="C1273" t="str">
        <f>IFERROR(VLOOKUP(Table1[[#This Row],[Ticker]],[1]!Table2[[Symbol]:[Industry]],2,FALSE),"-")</f>
        <v>-</v>
      </c>
      <c r="D1273" t="s">
        <v>380</v>
      </c>
      <c r="E1273">
        <v>1477.5</v>
      </c>
      <c r="F1273">
        <v>49.25</v>
      </c>
      <c r="G1273">
        <v>-8.7491445940797608</v>
      </c>
      <c r="H1273">
        <v>43.956991973694201</v>
      </c>
      <c r="I1273">
        <v>3.9341479893398801</v>
      </c>
      <c r="J1273">
        <v>2.5645732614325798</v>
      </c>
      <c r="K1273">
        <v>43.535413709288001</v>
      </c>
      <c r="M1273">
        <v>51.320661919120802</v>
      </c>
      <c r="N1273">
        <v>0.50244621918764798</v>
      </c>
      <c r="O1273">
        <v>14.842639593908601</v>
      </c>
      <c r="P1273">
        <v>64.1666666666666</v>
      </c>
    </row>
    <row r="1274" spans="1:17" hidden="1" x14ac:dyDescent="0.3">
      <c r="A1274" t="s">
        <v>2709</v>
      </c>
      <c r="B1274" t="s">
        <v>2710</v>
      </c>
      <c r="C1274" t="str">
        <f>IFERROR(VLOOKUP(Table1[[#This Row],[Ticker]],[1]!Table2[[Symbol]:[Industry]],2,FALSE),"-")</f>
        <v>-</v>
      </c>
      <c r="D1274" t="s">
        <v>95</v>
      </c>
      <c r="E1274">
        <v>1476.39375</v>
      </c>
      <c r="F1274">
        <v>147</v>
      </c>
      <c r="G1274">
        <v>-39.577909341681497</v>
      </c>
      <c r="H1274">
        <v>1.3379077253144001</v>
      </c>
      <c r="I1274">
        <v>-10.337448408481</v>
      </c>
      <c r="J1274">
        <v>-1.9062643855874499</v>
      </c>
      <c r="K1274">
        <v>152.00523972343399</v>
      </c>
      <c r="L1274">
        <v>149.88278228979101</v>
      </c>
      <c r="M1274">
        <v>33.4340371522254</v>
      </c>
      <c r="N1274">
        <v>1.5573641410200001</v>
      </c>
      <c r="O1274">
        <v>38.095238095238003</v>
      </c>
      <c r="P1274">
        <v>29.572498898193</v>
      </c>
      <c r="Q1274">
        <v>0.11264573547822</v>
      </c>
    </row>
    <row r="1275" spans="1:17" hidden="1" x14ac:dyDescent="0.3">
      <c r="A1275" t="s">
        <v>2711</v>
      </c>
      <c r="B1275" t="s">
        <v>2712</v>
      </c>
      <c r="C1275" t="str">
        <f>IFERROR(VLOOKUP(Table1[[#This Row],[Ticker]],[1]!Table2[[Symbol]:[Industry]],2,FALSE),"-")</f>
        <v>-</v>
      </c>
      <c r="D1275" t="s">
        <v>49</v>
      </c>
      <c r="E1275">
        <v>1475.0632749599999</v>
      </c>
      <c r="F1275">
        <v>362.4</v>
      </c>
      <c r="G1275">
        <v>139.88588161419599</v>
      </c>
      <c r="H1275">
        <v>1.87611291504532</v>
      </c>
      <c r="I1275">
        <v>8.5498491890956991</v>
      </c>
      <c r="J1275">
        <v>2.1731586110478598</v>
      </c>
      <c r="K1275">
        <v>316.20574747182599</v>
      </c>
      <c r="L1275">
        <v>270.69758140301201</v>
      </c>
      <c r="M1275">
        <v>68.063105559171603</v>
      </c>
      <c r="N1275">
        <v>1.37682636485009</v>
      </c>
      <c r="O1275">
        <v>1.2693156732891799</v>
      </c>
      <c r="P1275">
        <v>175.589353612167</v>
      </c>
      <c r="Q1275">
        <v>8.7842718931416E-2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206</v>
      </c>
      <c r="E1276">
        <v>1470.3801367999999</v>
      </c>
      <c r="F1276">
        <v>904</v>
      </c>
      <c r="G1276">
        <v>18.460144052737501</v>
      </c>
      <c r="H1276">
        <v>-1.4776656216893</v>
      </c>
      <c r="I1276">
        <v>-4.7901773079740098</v>
      </c>
      <c r="J1276">
        <v>4.6298161220623104</v>
      </c>
      <c r="K1276">
        <v>864.73797061885898</v>
      </c>
      <c r="L1276">
        <v>799.57375954024997</v>
      </c>
      <c r="M1276">
        <v>63.561685901106898</v>
      </c>
      <c r="N1276">
        <v>0.69795159498930404</v>
      </c>
      <c r="O1276">
        <v>13.1637168141592</v>
      </c>
      <c r="P1276">
        <v>47.809025506867201</v>
      </c>
      <c r="Q1276">
        <v>8.2819195560660003E-2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228</v>
      </c>
      <c r="E1277">
        <v>1466.07792464</v>
      </c>
      <c r="F1277">
        <v>383.6</v>
      </c>
      <c r="G1277">
        <v>-38.755079779716198</v>
      </c>
      <c r="H1277">
        <v>-5.4535518350773797</v>
      </c>
      <c r="I1277">
        <v>-48.352374421252001</v>
      </c>
      <c r="J1277">
        <v>-0.63512985632904695</v>
      </c>
      <c r="K1277">
        <v>432.96080809002399</v>
      </c>
      <c r="L1277">
        <v>478.90357448495598</v>
      </c>
      <c r="M1277">
        <v>24.132290637034998</v>
      </c>
      <c r="N1277">
        <v>1.0120946728511699</v>
      </c>
      <c r="O1277">
        <v>65.641293013555696</v>
      </c>
      <c r="P1277">
        <v>1.2671594508975701</v>
      </c>
    </row>
    <row r="1278" spans="1:17" hidden="1" x14ac:dyDescent="0.3">
      <c r="A1278" t="s">
        <v>2717</v>
      </c>
      <c r="B1278" t="s">
        <v>2718</v>
      </c>
      <c r="C1278" t="str">
        <f>IFERROR(VLOOKUP(Table1[[#This Row],[Ticker]],[1]!Table2[[Symbol]:[Industry]],2,FALSE),"-")</f>
        <v>-</v>
      </c>
      <c r="D1278" t="s">
        <v>70</v>
      </c>
      <c r="E1278">
        <v>1457.9783351999999</v>
      </c>
      <c r="F1278">
        <v>9.3000000000000007</v>
      </c>
      <c r="G1278">
        <v>174.50943411224901</v>
      </c>
      <c r="H1278">
        <v>25.6332097387372</v>
      </c>
      <c r="I1278">
        <v>62.5733350152871</v>
      </c>
      <c r="J1278">
        <v>25.666497260879598</v>
      </c>
      <c r="K1278">
        <v>6.3584835862054403</v>
      </c>
      <c r="L1278">
        <v>5.2719842886616304</v>
      </c>
      <c r="M1278">
        <v>92.667657855493999</v>
      </c>
      <c r="N1278">
        <v>0.50854638100346194</v>
      </c>
      <c r="O1278">
        <v>0.21505376344086399</v>
      </c>
      <c r="P1278">
        <v>213.91244068995101</v>
      </c>
      <c r="Q1278">
        <v>0.11108787127235099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302</v>
      </c>
      <c r="E1279">
        <v>1455.912</v>
      </c>
      <c r="F1279">
        <v>498</v>
      </c>
      <c r="G1279">
        <v>-4.9929951732668301E-2</v>
      </c>
      <c r="H1279">
        <v>5.8148336703611498</v>
      </c>
      <c r="I1279">
        <v>19.989269759917899</v>
      </c>
      <c r="J1279">
        <v>-2.8597119968775599</v>
      </c>
      <c r="K1279">
        <v>463.302198184406</v>
      </c>
      <c r="L1279">
        <v>416.35406900245903</v>
      </c>
      <c r="M1279">
        <v>56.405202912087297</v>
      </c>
      <c r="N1279">
        <v>0.93752130411244505</v>
      </c>
      <c r="O1279">
        <v>9.2369477911646598</v>
      </c>
      <c r="P1279">
        <v>51.736745886654397</v>
      </c>
      <c r="Q1279">
        <v>6.6488079736850003E-3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E1280">
        <v>1453.709816</v>
      </c>
      <c r="F1280">
        <v>2.78</v>
      </c>
      <c r="G1280">
        <v>327.91288754693801</v>
      </c>
      <c r="H1280">
        <v>5.1786642841917496</v>
      </c>
      <c r="I1280">
        <v>-5.2979920120308899</v>
      </c>
      <c r="J1280">
        <v>6.4482141195591698</v>
      </c>
      <c r="K1280">
        <v>2.7016662166143601</v>
      </c>
      <c r="L1280">
        <v>2.49443125560598</v>
      </c>
      <c r="M1280">
        <v>76.039163703067999</v>
      </c>
      <c r="N1280">
        <v>1.62210450574013</v>
      </c>
      <c r="O1280">
        <v>48.5611510791367</v>
      </c>
      <c r="P1280">
        <v>535.42857142857099</v>
      </c>
    </row>
    <row r="1281" spans="1:17" hidden="1" x14ac:dyDescent="0.3">
      <c r="A1281" t="s">
        <v>2723</v>
      </c>
      <c r="B1281" t="s">
        <v>2724</v>
      </c>
      <c r="C1281" t="str">
        <f>IFERROR(VLOOKUP(Table1[[#This Row],[Ticker]],[1]!Table2[[Symbol]:[Industry]],2,FALSE),"-")</f>
        <v>-</v>
      </c>
      <c r="D1281" t="s">
        <v>228</v>
      </c>
      <c r="E1281">
        <v>1453.3762173</v>
      </c>
      <c r="F1281">
        <v>848.05</v>
      </c>
      <c r="G1281">
        <v>111.402975549451</v>
      </c>
      <c r="H1281">
        <v>20.8993376473341</v>
      </c>
      <c r="I1281">
        <v>38.479785612859999</v>
      </c>
      <c r="J1281">
        <v>-1.07214113627463</v>
      </c>
      <c r="K1281">
        <v>739.80995215007704</v>
      </c>
      <c r="L1281">
        <v>626.14955334121601</v>
      </c>
      <c r="M1281">
        <v>64.781694437581507</v>
      </c>
      <c r="N1281">
        <v>2.1391074613266001</v>
      </c>
      <c r="O1281">
        <v>6.8686987795530898</v>
      </c>
      <c r="P1281">
        <v>156.131078224101</v>
      </c>
      <c r="Q1281">
        <v>0.14107154822322099</v>
      </c>
    </row>
    <row r="1282" spans="1:17" hidden="1" x14ac:dyDescent="0.3">
      <c r="A1282" t="s">
        <v>2725</v>
      </c>
      <c r="B1282" t="s">
        <v>2726</v>
      </c>
      <c r="C1282" t="str">
        <f>IFERROR(VLOOKUP(Table1[[#This Row],[Ticker]],[1]!Table2[[Symbol]:[Industry]],2,FALSE),"-")</f>
        <v>-</v>
      </c>
      <c r="D1282" t="s">
        <v>739</v>
      </c>
      <c r="E1282">
        <v>1453.33574856</v>
      </c>
      <c r="F1282">
        <v>7.2</v>
      </c>
      <c r="G1282">
        <v>-95.379561993727904</v>
      </c>
      <c r="H1282">
        <v>-13.937151406966301</v>
      </c>
      <c r="I1282">
        <v>-72.744702672037903</v>
      </c>
      <c r="J1282">
        <v>-1.2113603485259199</v>
      </c>
      <c r="K1282">
        <v>11.1701863438744</v>
      </c>
      <c r="L1282">
        <v>16.334746645391299</v>
      </c>
      <c r="M1282">
        <v>47.549343360301897</v>
      </c>
      <c r="N1282">
        <v>0.99309902400970596</v>
      </c>
      <c r="O1282">
        <v>268.05555555555497</v>
      </c>
      <c r="P1282">
        <v>5.8823529411764701</v>
      </c>
      <c r="Q1282">
        <v>-7.5033506846340003E-3</v>
      </c>
    </row>
    <row r="1283" spans="1:17" hidden="1" x14ac:dyDescent="0.3">
      <c r="A1283" t="s">
        <v>2727</v>
      </c>
      <c r="B1283" t="s">
        <v>2728</v>
      </c>
      <c r="C1283" t="str">
        <f>IFERROR(VLOOKUP(Table1[[#This Row],[Ticker]],[1]!Table2[[Symbol]:[Industry]],2,FALSE),"-")</f>
        <v>-</v>
      </c>
      <c r="D1283" t="s">
        <v>21</v>
      </c>
      <c r="E1283">
        <v>1449.32499197999</v>
      </c>
      <c r="F1283">
        <v>391.45</v>
      </c>
      <c r="G1283">
        <v>22.010621391939001</v>
      </c>
      <c r="H1283">
        <v>11.7583855474573</v>
      </c>
      <c r="I1283">
        <v>23.1919160580298</v>
      </c>
      <c r="J1283">
        <v>14.232824338791399</v>
      </c>
      <c r="K1283">
        <v>356.98948574792797</v>
      </c>
      <c r="L1283">
        <v>326.60702357174603</v>
      </c>
      <c r="M1283">
        <v>65.396426095562703</v>
      </c>
      <c r="N1283">
        <v>2.15377898118397</v>
      </c>
      <c r="O1283">
        <v>14.9061182781964</v>
      </c>
      <c r="P1283">
        <v>57.5885668276972</v>
      </c>
      <c r="Q1283">
        <v>-1.9044550379910999E-2</v>
      </c>
    </row>
    <row r="1284" spans="1:17" hidden="1" x14ac:dyDescent="0.3">
      <c r="A1284" t="s">
        <v>2729</v>
      </c>
      <c r="B1284" t="s">
        <v>2730</v>
      </c>
      <c r="C1284" t="str">
        <f>IFERROR(VLOOKUP(Table1[[#This Row],[Ticker]],[1]!Table2[[Symbol]:[Industry]],2,FALSE),"-")</f>
        <v>-</v>
      </c>
      <c r="D1284" t="s">
        <v>78</v>
      </c>
      <c r="E1284">
        <v>1449.04</v>
      </c>
      <c r="F1284">
        <v>49.12</v>
      </c>
      <c r="G1284">
        <v>-15.3616835316873</v>
      </c>
      <c r="H1284">
        <v>-2.8900437341840601</v>
      </c>
      <c r="I1284">
        <v>-9.9153715353075302</v>
      </c>
      <c r="J1284">
        <v>-4.4032795404450997</v>
      </c>
      <c r="K1284">
        <v>48.9685552560397</v>
      </c>
      <c r="L1284">
        <v>47.884526233420303</v>
      </c>
      <c r="M1284">
        <v>47.351637434229801</v>
      </c>
      <c r="N1284">
        <v>0.68952350942979002</v>
      </c>
      <c r="O1284">
        <v>23.1360790991653</v>
      </c>
      <c r="P1284">
        <v>27.089262613195299</v>
      </c>
      <c r="Q1284">
        <v>3.0762092692490001E-2</v>
      </c>
    </row>
    <row r="1285" spans="1:17" hidden="1" x14ac:dyDescent="0.3">
      <c r="A1285" t="s">
        <v>2731</v>
      </c>
      <c r="B1285" t="s">
        <v>2732</v>
      </c>
      <c r="C1285" t="str">
        <f>IFERROR(VLOOKUP(Table1[[#This Row],[Ticker]],[1]!Table2[[Symbol]:[Industry]],2,FALSE),"-")</f>
        <v>-</v>
      </c>
      <c r="D1285" t="s">
        <v>127</v>
      </c>
      <c r="E1285">
        <v>1448.3218147379901</v>
      </c>
      <c r="F1285">
        <v>26.37</v>
      </c>
      <c r="G1285">
        <v>5.8768379193883904</v>
      </c>
      <c r="H1285">
        <v>-17.455527462627899</v>
      </c>
      <c r="I1285">
        <v>-37.291042205080998</v>
      </c>
      <c r="J1285">
        <v>-9.1290443387596198</v>
      </c>
      <c r="K1285">
        <v>29.5992021292546</v>
      </c>
      <c r="L1285">
        <v>28.814244470285502</v>
      </c>
      <c r="M1285">
        <v>35.663719267273002</v>
      </c>
      <c r="N1285">
        <v>1.7262399356776399</v>
      </c>
      <c r="O1285">
        <v>49.412210845657903</v>
      </c>
      <c r="P1285">
        <v>42.540540540540498</v>
      </c>
      <c r="Q1285">
        <v>0.20378710628021701</v>
      </c>
    </row>
    <row r="1286" spans="1:17" hidden="1" x14ac:dyDescent="0.3">
      <c r="A1286" t="s">
        <v>2733</v>
      </c>
      <c r="B1286" t="s">
        <v>2734</v>
      </c>
      <c r="C1286" t="str">
        <f>IFERROR(VLOOKUP(Table1[[#This Row],[Ticker]],[1]!Table2[[Symbol]:[Industry]],2,FALSE),"-")</f>
        <v>-</v>
      </c>
      <c r="D1286" t="s">
        <v>78</v>
      </c>
      <c r="E1286">
        <v>1447.239746404</v>
      </c>
      <c r="F1286">
        <v>98.18</v>
      </c>
      <c r="G1286">
        <v>-16.771033832960899</v>
      </c>
      <c r="H1286">
        <v>-12.353235385880099</v>
      </c>
      <c r="I1286">
        <v>-23.783220614906501</v>
      </c>
      <c r="J1286">
        <v>-3.1818036982796101</v>
      </c>
      <c r="K1286">
        <v>106.66246194675099</v>
      </c>
      <c r="L1286">
        <v>102.82036015615699</v>
      </c>
      <c r="M1286">
        <v>29.969342451843701</v>
      </c>
      <c r="N1286">
        <v>0.69140018881736998</v>
      </c>
      <c r="O1286">
        <v>26.1967814218781</v>
      </c>
      <c r="P1286">
        <v>18.004807692307701</v>
      </c>
      <c r="Q1286">
        <v>-8.0159339309980003E-3</v>
      </c>
    </row>
    <row r="1287" spans="1:17" hidden="1" x14ac:dyDescent="0.3">
      <c r="A1287" t="s">
        <v>2735</v>
      </c>
      <c r="B1287" t="s">
        <v>2736</v>
      </c>
      <c r="C1287" t="str">
        <f>IFERROR(VLOOKUP(Table1[[#This Row],[Ticker]],[1]!Table2[[Symbol]:[Industry]],2,FALSE),"-")</f>
        <v>-</v>
      </c>
      <c r="D1287" t="s">
        <v>609</v>
      </c>
      <c r="E1287">
        <v>1446.8279662</v>
      </c>
      <c r="F1287">
        <v>146.94999999999999</v>
      </c>
      <c r="G1287">
        <v>-16.263388591840201</v>
      </c>
      <c r="H1287">
        <v>4.1571220005135396</v>
      </c>
      <c r="I1287">
        <v>-15.3482323502553</v>
      </c>
      <c r="J1287">
        <v>3.8693024735778598</v>
      </c>
      <c r="K1287">
        <v>139.48602818454199</v>
      </c>
      <c r="L1287">
        <v>139.23100905718701</v>
      </c>
      <c r="M1287">
        <v>54.6556229296271</v>
      </c>
      <c r="N1287">
        <v>2.9615126651705701</v>
      </c>
      <c r="O1287">
        <v>27.900646478393998</v>
      </c>
      <c r="P1287">
        <v>28.340611353711701</v>
      </c>
      <c r="Q1287">
        <v>-7.4938838577010003E-2</v>
      </c>
    </row>
    <row r="1288" spans="1:17" hidden="1" x14ac:dyDescent="0.3">
      <c r="A1288" t="s">
        <v>2737</v>
      </c>
      <c r="B1288" t="s">
        <v>2738</v>
      </c>
      <c r="C1288" t="str">
        <f>IFERROR(VLOOKUP(Table1[[#This Row],[Ticker]],[1]!Table2[[Symbol]:[Industry]],2,FALSE),"-")</f>
        <v>-</v>
      </c>
      <c r="D1288" t="s">
        <v>168</v>
      </c>
      <c r="E1288">
        <v>1446.5851932</v>
      </c>
      <c r="F1288">
        <v>611.79999999999995</v>
      </c>
      <c r="G1288">
        <v>-76.639943254109198</v>
      </c>
      <c r="H1288">
        <v>-4.4599779219311504</v>
      </c>
      <c r="I1288">
        <v>-12.7563383325109</v>
      </c>
      <c r="J1288">
        <v>-0.23700137416693801</v>
      </c>
      <c r="K1288">
        <v>610.51068111766006</v>
      </c>
      <c r="L1288">
        <v>711.86247578027803</v>
      </c>
      <c r="M1288">
        <v>59.172784486150903</v>
      </c>
      <c r="N1288">
        <v>0.69752361533182505</v>
      </c>
      <c r="O1288">
        <v>110.03595946387701</v>
      </c>
      <c r="P1288">
        <v>34.831955922864999</v>
      </c>
      <c r="Q1288">
        <v>6.4186136080169001E-2</v>
      </c>
    </row>
    <row r="1289" spans="1:17" hidden="1" x14ac:dyDescent="0.3">
      <c r="A1289" t="s">
        <v>2739</v>
      </c>
      <c r="B1289" t="s">
        <v>2740</v>
      </c>
      <c r="C1289" t="str">
        <f>IFERROR(VLOOKUP(Table1[[#This Row],[Ticker]],[1]!Table2[[Symbol]:[Industry]],2,FALSE),"-")</f>
        <v>-</v>
      </c>
      <c r="D1289" t="s">
        <v>24</v>
      </c>
      <c r="E1289">
        <v>1443.8184308499999</v>
      </c>
      <c r="F1289">
        <v>320.5</v>
      </c>
      <c r="G1289">
        <v>-51.6390310118176</v>
      </c>
      <c r="H1289">
        <v>-9.2372492868893605</v>
      </c>
      <c r="I1289">
        <v>-38.9557384283979</v>
      </c>
      <c r="J1289">
        <v>-0.408210742226704</v>
      </c>
      <c r="K1289">
        <v>341.90060282630498</v>
      </c>
      <c r="M1289">
        <v>22.853810425820701</v>
      </c>
      <c r="N1289">
        <v>0.87461977201761898</v>
      </c>
      <c r="O1289">
        <v>46.333853354134099</v>
      </c>
      <c r="P1289">
        <v>2.9388148386060502</v>
      </c>
    </row>
    <row r="1290" spans="1:17" hidden="1" x14ac:dyDescent="0.3">
      <c r="A1290" t="s">
        <v>2741</v>
      </c>
      <c r="B1290" t="s">
        <v>2742</v>
      </c>
      <c r="C1290" t="str">
        <f>IFERROR(VLOOKUP(Table1[[#This Row],[Ticker]],[1]!Table2[[Symbol]:[Industry]],2,FALSE),"-")</f>
        <v>-</v>
      </c>
      <c r="D1290" t="s">
        <v>436</v>
      </c>
      <c r="E1290">
        <v>1434.8326194199999</v>
      </c>
      <c r="F1290">
        <v>591.70000000000005</v>
      </c>
      <c r="G1290">
        <v>-54.510035825332601</v>
      </c>
      <c r="H1290">
        <v>-10.394216721402</v>
      </c>
      <c r="I1290">
        <v>-33.571900416885299</v>
      </c>
      <c r="J1290">
        <v>-5.7765611716339</v>
      </c>
      <c r="K1290">
        <v>676.00696367215801</v>
      </c>
      <c r="L1290">
        <v>698.78372098684997</v>
      </c>
      <c r="M1290">
        <v>22.067401129657</v>
      </c>
      <c r="N1290">
        <v>0.97173847453652995</v>
      </c>
      <c r="O1290">
        <v>55.484198073347898</v>
      </c>
      <c r="P1290">
        <v>0.93824633230978804</v>
      </c>
      <c r="Q1290">
        <v>-8.732098234628E-3</v>
      </c>
    </row>
    <row r="1291" spans="1:17" hidden="1" x14ac:dyDescent="0.3">
      <c r="A1291" t="s">
        <v>2743</v>
      </c>
      <c r="B1291" t="s">
        <v>2744</v>
      </c>
      <c r="C1291" t="str">
        <f>IFERROR(VLOOKUP(Table1[[#This Row],[Ticker]],[1]!Table2[[Symbol]:[Industry]],2,FALSE),"-")</f>
        <v>-</v>
      </c>
      <c r="D1291" t="s">
        <v>1177</v>
      </c>
      <c r="E1291">
        <v>1424.0783812499999</v>
      </c>
      <c r="F1291">
        <v>207.55</v>
      </c>
      <c r="G1291">
        <v>348.64946712322001</v>
      </c>
      <c r="H1291">
        <v>16.932021283728702</v>
      </c>
      <c r="I1291">
        <v>42.6830205053881</v>
      </c>
      <c r="J1291">
        <v>-1.5749967121622801</v>
      </c>
      <c r="K1291">
        <v>199.55338857517901</v>
      </c>
      <c r="L1291">
        <v>153.14497954153299</v>
      </c>
      <c r="M1291">
        <v>44.762525414701898</v>
      </c>
      <c r="N1291">
        <v>1.26884956769479</v>
      </c>
      <c r="O1291">
        <v>19.441098530474498</v>
      </c>
      <c r="P1291">
        <v>419.13456728364099</v>
      </c>
      <c r="Q1291">
        <v>0.181321351557032</v>
      </c>
    </row>
    <row r="1292" spans="1:17" hidden="1" x14ac:dyDescent="0.3">
      <c r="A1292" t="s">
        <v>2745</v>
      </c>
      <c r="B1292" t="s">
        <v>2746</v>
      </c>
      <c r="C1292" t="str">
        <f>IFERROR(VLOOKUP(Table1[[#This Row],[Ticker]],[1]!Table2[[Symbol]:[Industry]],2,FALSE),"-")</f>
        <v>-</v>
      </c>
      <c r="D1292" t="s">
        <v>70</v>
      </c>
      <c r="E1292">
        <v>1418.4077752000001</v>
      </c>
      <c r="F1292">
        <v>256.75</v>
      </c>
      <c r="G1292">
        <v>51.203949354307298</v>
      </c>
      <c r="H1292">
        <v>35.360482466009898</v>
      </c>
      <c r="I1292">
        <v>50.849067859957302</v>
      </c>
      <c r="J1292">
        <v>8.7589580540644594</v>
      </c>
      <c r="K1292">
        <v>191.341139489966</v>
      </c>
      <c r="L1292">
        <v>165.381262657446</v>
      </c>
      <c r="M1292">
        <v>79.244953683786093</v>
      </c>
      <c r="N1292">
        <v>1.37784955376352</v>
      </c>
      <c r="O1292">
        <v>0</v>
      </c>
      <c r="P1292">
        <v>81.448763250883303</v>
      </c>
      <c r="Q1292">
        <v>-4.26496984623E-4</v>
      </c>
    </row>
    <row r="1293" spans="1:17" hidden="1" x14ac:dyDescent="0.3">
      <c r="A1293" t="s">
        <v>2747</v>
      </c>
      <c r="B1293" t="s">
        <v>2748</v>
      </c>
      <c r="C1293" t="str">
        <f>IFERROR(VLOOKUP(Table1[[#This Row],[Ticker]],[1]!Table2[[Symbol]:[Industry]],2,FALSE),"-")</f>
        <v>-</v>
      </c>
      <c r="D1293" t="s">
        <v>104</v>
      </c>
      <c r="E1293">
        <v>1417.9141221</v>
      </c>
      <c r="F1293">
        <v>54.39</v>
      </c>
      <c r="G1293">
        <v>21.0498694249392</v>
      </c>
      <c r="H1293">
        <v>-2.9382188326913399</v>
      </c>
      <c r="I1293">
        <v>-30.733583130501</v>
      </c>
      <c r="J1293">
        <v>5.0266434902456698</v>
      </c>
      <c r="K1293">
        <v>57.738712689015102</v>
      </c>
      <c r="L1293">
        <v>58.321374960831903</v>
      </c>
      <c r="M1293">
        <v>37.5560047892074</v>
      </c>
      <c r="N1293">
        <v>0.50990866065194496</v>
      </c>
      <c r="O1293">
        <v>59.036587608016099</v>
      </c>
      <c r="P1293">
        <v>52.352941176470502</v>
      </c>
      <c r="Q1293">
        <v>-1.4954539634384E-2</v>
      </c>
    </row>
    <row r="1294" spans="1:17" hidden="1" x14ac:dyDescent="0.3">
      <c r="A1294" t="s">
        <v>2749</v>
      </c>
      <c r="B1294" t="s">
        <v>2750</v>
      </c>
      <c r="C1294" t="str">
        <f>IFERROR(VLOOKUP(Table1[[#This Row],[Ticker]],[1]!Table2[[Symbol]:[Industry]],2,FALSE),"-")</f>
        <v>-</v>
      </c>
      <c r="D1294" t="s">
        <v>161</v>
      </c>
      <c r="E1294">
        <v>1413.822743448</v>
      </c>
      <c r="F1294">
        <v>212.88</v>
      </c>
      <c r="G1294">
        <v>57.647999301989799</v>
      </c>
      <c r="H1294">
        <v>-7.2615271033680404</v>
      </c>
      <c r="I1294">
        <v>70.725273778676694</v>
      </c>
      <c r="J1294">
        <v>-6.87597559492096</v>
      </c>
      <c r="K1294">
        <v>207.43315269425199</v>
      </c>
      <c r="L1294">
        <v>159.81362570360801</v>
      </c>
      <c r="M1294">
        <v>43.410537525619297</v>
      </c>
      <c r="N1294">
        <v>0.61036092922646201</v>
      </c>
      <c r="O1294">
        <v>19.687147688838699</v>
      </c>
      <c r="P1294">
        <v>120.94447327452001</v>
      </c>
      <c r="Q1294">
        <v>0.1995361571016</v>
      </c>
    </row>
    <row r="1295" spans="1:17" hidden="1" x14ac:dyDescent="0.3">
      <c r="A1295" t="s">
        <v>2751</v>
      </c>
      <c r="B1295" t="s">
        <v>2752</v>
      </c>
      <c r="C1295" t="str">
        <f>IFERROR(VLOOKUP(Table1[[#This Row],[Ticker]],[1]!Table2[[Symbol]:[Industry]],2,FALSE),"-")</f>
        <v>-</v>
      </c>
      <c r="D1295" t="s">
        <v>2753</v>
      </c>
      <c r="E1295">
        <v>1411.8722499999999</v>
      </c>
      <c r="F1295">
        <v>725</v>
      </c>
      <c r="G1295">
        <v>61.683066000032298</v>
      </c>
      <c r="H1295">
        <v>-10.8764707458809</v>
      </c>
      <c r="I1295">
        <v>32.963048136748903</v>
      </c>
      <c r="J1295">
        <v>-1.87802701519258</v>
      </c>
      <c r="K1295">
        <v>729.92179052013205</v>
      </c>
      <c r="L1295">
        <v>546.75688153006399</v>
      </c>
      <c r="M1295">
        <v>31.903343571224099</v>
      </c>
      <c r="N1295">
        <v>0.28931345790468099</v>
      </c>
      <c r="O1295">
        <v>30.8965517241379</v>
      </c>
      <c r="P1295">
        <v>113.235294117647</v>
      </c>
    </row>
    <row r="1296" spans="1:17" hidden="1" x14ac:dyDescent="0.3">
      <c r="A1296" t="s">
        <v>2754</v>
      </c>
      <c r="B1296" t="s">
        <v>2755</v>
      </c>
      <c r="C1296" t="str">
        <f>IFERROR(VLOOKUP(Table1[[#This Row],[Ticker]],[1]!Table2[[Symbol]:[Industry]],2,FALSE),"-")</f>
        <v>-</v>
      </c>
      <c r="D1296" t="s">
        <v>2651</v>
      </c>
      <c r="E1296">
        <v>1408.21145</v>
      </c>
      <c r="F1296">
        <v>1675</v>
      </c>
      <c r="G1296">
        <v>599.948016988321</v>
      </c>
      <c r="H1296">
        <v>-11.0884785186802</v>
      </c>
      <c r="I1296">
        <v>91.373164777267306</v>
      </c>
      <c r="J1296">
        <v>-8.3542174913830607</v>
      </c>
      <c r="K1296">
        <v>1644.1607278254</v>
      </c>
      <c r="L1296">
        <v>1043.6067496150699</v>
      </c>
      <c r="M1296">
        <v>35.816013186064602</v>
      </c>
      <c r="N1296">
        <v>0.31053781053780999</v>
      </c>
      <c r="O1296">
        <v>26.125373134328299</v>
      </c>
      <c r="P1296">
        <v>636.42558804132705</v>
      </c>
    </row>
    <row r="1297" spans="1:17" hidden="1" x14ac:dyDescent="0.3">
      <c r="A1297" t="s">
        <v>2756</v>
      </c>
      <c r="B1297" t="s">
        <v>2757</v>
      </c>
      <c r="C1297" t="str">
        <f>IFERROR(VLOOKUP(Table1[[#This Row],[Ticker]],[1]!Table2[[Symbol]:[Industry]],2,FALSE),"-")</f>
        <v>-</v>
      </c>
      <c r="D1297" t="s">
        <v>78</v>
      </c>
      <c r="E1297">
        <v>1398.04709417099</v>
      </c>
      <c r="F1297">
        <v>125.97</v>
      </c>
      <c r="G1297">
        <v>43.543397880974503</v>
      </c>
      <c r="H1297">
        <v>-3.71269804860008</v>
      </c>
      <c r="I1297">
        <v>10.419729644930699</v>
      </c>
      <c r="J1297">
        <v>0.97245740481266096</v>
      </c>
      <c r="K1297">
        <v>129.51143310152301</v>
      </c>
      <c r="L1297">
        <v>111.55843597101099</v>
      </c>
      <c r="M1297">
        <v>37.752799026230001</v>
      </c>
      <c r="N1297">
        <v>0.610865043539769</v>
      </c>
      <c r="O1297">
        <v>18.170993093593701</v>
      </c>
      <c r="P1297">
        <v>78.554216867469805</v>
      </c>
    </row>
    <row r="1298" spans="1:17" hidden="1" x14ac:dyDescent="0.3">
      <c r="A1298" t="s">
        <v>2758</v>
      </c>
      <c r="B1298" t="s">
        <v>2759</v>
      </c>
      <c r="C1298" t="str">
        <f>IFERROR(VLOOKUP(Table1[[#This Row],[Ticker]],[1]!Table2[[Symbol]:[Industry]],2,FALSE),"-")</f>
        <v>-</v>
      </c>
      <c r="D1298" t="s">
        <v>465</v>
      </c>
      <c r="E1298">
        <v>1396.7191516799901</v>
      </c>
      <c r="F1298">
        <v>673.7</v>
      </c>
      <c r="G1298">
        <v>-36.584890317923502</v>
      </c>
      <c r="H1298">
        <v>-3.1185940130665299</v>
      </c>
      <c r="I1298">
        <v>-10.6971464352434</v>
      </c>
      <c r="J1298">
        <v>-3.5182076572040599</v>
      </c>
      <c r="K1298">
        <v>659.73346133908296</v>
      </c>
      <c r="L1298">
        <v>672.13974652788295</v>
      </c>
      <c r="M1298">
        <v>50.892261937595798</v>
      </c>
      <c r="N1298">
        <v>1.1181147134050899</v>
      </c>
      <c r="O1298">
        <v>22.3690069763989</v>
      </c>
      <c r="P1298">
        <v>19.2389380530973</v>
      </c>
      <c r="Q1298">
        <v>6.7292937872521996E-2</v>
      </c>
    </row>
    <row r="1299" spans="1:17" hidden="1" x14ac:dyDescent="0.3">
      <c r="A1299" t="s">
        <v>2760</v>
      </c>
      <c r="B1299" t="s">
        <v>2761</v>
      </c>
      <c r="C1299" t="str">
        <f>IFERROR(VLOOKUP(Table1[[#This Row],[Ticker]],[1]!Table2[[Symbol]:[Industry]],2,FALSE),"-")</f>
        <v>-</v>
      </c>
      <c r="D1299" t="s">
        <v>395</v>
      </c>
      <c r="E1299">
        <v>1391.2347122910001</v>
      </c>
      <c r="F1299">
        <v>94.63</v>
      </c>
      <c r="G1299">
        <v>-64.324604113117402</v>
      </c>
      <c r="H1299">
        <v>-3.97522399620253</v>
      </c>
      <c r="I1299">
        <v>-29.442690556729399</v>
      </c>
      <c r="J1299">
        <v>-1.82851516024139</v>
      </c>
      <c r="K1299">
        <v>99.711769614847</v>
      </c>
      <c r="L1299">
        <v>112.757877038614</v>
      </c>
      <c r="M1299">
        <v>41.904207728815699</v>
      </c>
      <c r="N1299">
        <v>0.98853519106625698</v>
      </c>
      <c r="O1299">
        <v>87.731163478812206</v>
      </c>
      <c r="P1299">
        <v>5.1444444444444404</v>
      </c>
      <c r="Q1299">
        <v>-5.6071857262718003E-2</v>
      </c>
    </row>
    <row r="1300" spans="1:17" hidden="1" x14ac:dyDescent="0.3">
      <c r="A1300" t="s">
        <v>2762</v>
      </c>
      <c r="B1300" t="s">
        <v>2763</v>
      </c>
      <c r="C1300" t="str">
        <f>IFERROR(VLOOKUP(Table1[[#This Row],[Ticker]],[1]!Table2[[Symbol]:[Industry]],2,FALSE),"-")</f>
        <v>-</v>
      </c>
      <c r="D1300" t="s">
        <v>302</v>
      </c>
      <c r="E1300">
        <v>1388.546299011</v>
      </c>
      <c r="F1300">
        <v>147.79</v>
      </c>
      <c r="G1300">
        <v>30.9090237134624</v>
      </c>
      <c r="H1300">
        <v>29.555988300091201</v>
      </c>
      <c r="I1300">
        <v>55.118654568066297</v>
      </c>
      <c r="J1300">
        <v>5.1522760151104396</v>
      </c>
      <c r="K1300">
        <v>124.45389269396399</v>
      </c>
      <c r="L1300">
        <v>110.827926245211</v>
      </c>
      <c r="M1300">
        <v>70.514781696327802</v>
      </c>
      <c r="N1300">
        <v>2.90749708006188</v>
      </c>
      <c r="O1300">
        <v>9.0060220583260104</v>
      </c>
      <c r="P1300">
        <v>80.4517704517704</v>
      </c>
      <c r="Q1300">
        <v>-2.6118706205899999E-4</v>
      </c>
    </row>
    <row r="1301" spans="1:17" hidden="1" x14ac:dyDescent="0.3">
      <c r="A1301" t="s">
        <v>2764</v>
      </c>
      <c r="B1301" t="s">
        <v>2765</v>
      </c>
      <c r="C1301" t="str">
        <f>IFERROR(VLOOKUP(Table1[[#This Row],[Ticker]],[1]!Table2[[Symbol]:[Industry]],2,FALSE),"-")</f>
        <v>-</v>
      </c>
      <c r="D1301" t="s">
        <v>260</v>
      </c>
      <c r="E1301">
        <v>1386.3917603350001</v>
      </c>
      <c r="F1301">
        <v>384.85</v>
      </c>
      <c r="G1301">
        <v>-16.356263279036199</v>
      </c>
      <c r="H1301">
        <v>-6.9337002369318803</v>
      </c>
      <c r="I1301">
        <v>1.3957302816914099</v>
      </c>
      <c r="J1301">
        <v>1.74256919076946</v>
      </c>
      <c r="K1301">
        <v>378.24989079617501</v>
      </c>
      <c r="L1301">
        <v>363.88423053814103</v>
      </c>
      <c r="M1301">
        <v>55.107757219834802</v>
      </c>
      <c r="N1301">
        <v>0.54951149410308398</v>
      </c>
      <c r="O1301">
        <v>14.5121475899701</v>
      </c>
      <c r="P1301">
        <v>26.449811072778001</v>
      </c>
      <c r="Q1301">
        <v>5.7817566238185999E-2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288</v>
      </c>
      <c r="E1302">
        <v>1385.1340912799999</v>
      </c>
      <c r="F1302">
        <v>320.85000000000002</v>
      </c>
      <c r="G1302">
        <v>76.032039320603204</v>
      </c>
      <c r="H1302">
        <v>-2.5881219505352799</v>
      </c>
      <c r="I1302">
        <v>55.394380306421503</v>
      </c>
      <c r="J1302">
        <v>0.81983887149357804</v>
      </c>
      <c r="K1302">
        <v>300.51662079256897</v>
      </c>
      <c r="L1302">
        <v>237.950438831665</v>
      </c>
      <c r="M1302">
        <v>59.390174761659203</v>
      </c>
      <c r="N1302">
        <v>0.81374375688815903</v>
      </c>
      <c r="O1302">
        <v>5.3451768739286099</v>
      </c>
      <c r="P1302">
        <v>148.14385150812001</v>
      </c>
      <c r="Q1302">
        <v>0.12607983693391001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133</v>
      </c>
      <c r="E1303">
        <v>1385.1120105</v>
      </c>
      <c r="F1303">
        <v>499.35</v>
      </c>
      <c r="G1303">
        <v>44.587537568472001</v>
      </c>
      <c r="H1303">
        <v>-6.1470897244890796</v>
      </c>
      <c r="I1303">
        <v>-24.611688877287701</v>
      </c>
      <c r="J1303">
        <v>-2.2213603485259199</v>
      </c>
      <c r="K1303">
        <v>519.93241812772897</v>
      </c>
      <c r="L1303">
        <v>480.49145055140701</v>
      </c>
      <c r="M1303">
        <v>45.748692853223098</v>
      </c>
      <c r="N1303">
        <v>1.02634331892106</v>
      </c>
      <c r="O1303">
        <v>33.914088314809199</v>
      </c>
      <c r="P1303">
        <v>92.094633583381395</v>
      </c>
      <c r="Q1303">
        <v>0.15883691233820599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288</v>
      </c>
      <c r="E1304">
        <v>1385.080905</v>
      </c>
      <c r="F1304">
        <v>85.06</v>
      </c>
      <c r="G1304">
        <v>-9.0196803098101395</v>
      </c>
      <c r="H1304">
        <v>-1.56679026126278</v>
      </c>
      <c r="I1304">
        <v>-24.066635707788201</v>
      </c>
      <c r="J1304">
        <v>-1.17525926549342</v>
      </c>
      <c r="K1304">
        <v>84.608833960024398</v>
      </c>
      <c r="L1304">
        <v>84.753620020103099</v>
      </c>
      <c r="M1304">
        <v>57.0702075510276</v>
      </c>
      <c r="N1304">
        <v>1.23175749248071</v>
      </c>
      <c r="O1304">
        <v>23.383494004232201</v>
      </c>
      <c r="P1304">
        <v>23.2753623188405</v>
      </c>
      <c r="Q1304">
        <v>3.5896809507846003E-2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206</v>
      </c>
      <c r="E1305">
        <v>1374.729322035</v>
      </c>
      <c r="F1305">
        <v>866.55</v>
      </c>
      <c r="G1305">
        <v>98.655410808368103</v>
      </c>
      <c r="H1305">
        <v>-16.598553067662301</v>
      </c>
      <c r="I1305">
        <v>34.838871244301302</v>
      </c>
      <c r="J1305">
        <v>-12.8303980163593</v>
      </c>
      <c r="K1305">
        <v>939.84388533587401</v>
      </c>
      <c r="L1305">
        <v>734.35620606415603</v>
      </c>
      <c r="M1305">
        <v>27.040883235551401</v>
      </c>
      <c r="N1305">
        <v>0.680405517864899</v>
      </c>
      <c r="O1305">
        <v>26.3112342046044</v>
      </c>
      <c r="P1305">
        <v>132.319034852546</v>
      </c>
      <c r="Q1305">
        <v>0.197851604454265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739</v>
      </c>
      <c r="E1306">
        <v>1372.4761827899999</v>
      </c>
      <c r="F1306">
        <v>271.89999999999998</v>
      </c>
      <c r="G1306">
        <v>-21.775683934404299</v>
      </c>
      <c r="H1306">
        <v>-3.2358378803104002</v>
      </c>
      <c r="I1306">
        <v>-9.0923913509847001</v>
      </c>
      <c r="J1306">
        <v>-10.180193239772599</v>
      </c>
      <c r="K1306">
        <v>282.60296117190899</v>
      </c>
      <c r="M1306">
        <v>25.211864675266199</v>
      </c>
      <c r="N1306">
        <v>1.8760439693759201</v>
      </c>
      <c r="O1306">
        <v>17.9477749172489</v>
      </c>
      <c r="P1306">
        <v>19.437733362618001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136</v>
      </c>
      <c r="E1307">
        <v>1371.7590107999999</v>
      </c>
      <c r="F1307">
        <v>1976.5</v>
      </c>
      <c r="G1307">
        <v>165.088332605815</v>
      </c>
      <c r="H1307">
        <v>0.66509071642052897</v>
      </c>
      <c r="I1307">
        <v>92.0045020601479</v>
      </c>
      <c r="J1307">
        <v>-11.5637413009068</v>
      </c>
      <c r="K1307">
        <v>1857.013012955</v>
      </c>
      <c r="L1307">
        <v>1376.9913038494501</v>
      </c>
      <c r="M1307">
        <v>53.412203628063303</v>
      </c>
      <c r="N1307">
        <v>1.13963916437462</v>
      </c>
      <c r="O1307">
        <v>16.8732608145712</v>
      </c>
      <c r="P1307">
        <v>248.74283193647901</v>
      </c>
      <c r="Q1307">
        <v>0.232924403072265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1450</v>
      </c>
      <c r="E1308">
        <v>1369.9847703999999</v>
      </c>
      <c r="F1308">
        <v>908</v>
      </c>
      <c r="G1308">
        <v>135.752388287158</v>
      </c>
      <c r="H1308">
        <v>47.822673455703701</v>
      </c>
      <c r="I1308">
        <v>97.672991213729404</v>
      </c>
      <c r="J1308">
        <v>-0.61125444748455804</v>
      </c>
      <c r="K1308">
        <v>649.74960993502202</v>
      </c>
      <c r="L1308">
        <v>501.45975834701397</v>
      </c>
      <c r="M1308">
        <v>72.0238741940247</v>
      </c>
      <c r="N1308">
        <v>2.7011397853627099</v>
      </c>
      <c r="O1308">
        <v>13.105726872246599</v>
      </c>
      <c r="P1308">
        <v>204.49362843729</v>
      </c>
      <c r="Q1308">
        <v>0.15770420362322801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54</v>
      </c>
      <c r="E1309">
        <v>1362.7225444799999</v>
      </c>
      <c r="F1309">
        <v>680.35</v>
      </c>
      <c r="G1309">
        <v>21.389007529558501</v>
      </c>
      <c r="H1309">
        <v>0.94400415959833905</v>
      </c>
      <c r="I1309">
        <v>-4.1510802456500802</v>
      </c>
      <c r="J1309">
        <v>1.52932288128774</v>
      </c>
      <c r="K1309">
        <v>635.53285864337295</v>
      </c>
      <c r="L1309">
        <v>595.73825286214901</v>
      </c>
      <c r="M1309">
        <v>68.778092938167504</v>
      </c>
      <c r="N1309">
        <v>1.62874078310616</v>
      </c>
      <c r="O1309">
        <v>10.994341147938499</v>
      </c>
      <c r="P1309">
        <v>49.0198225824115</v>
      </c>
      <c r="Q1309">
        <v>6.7257615751236996E-2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293</v>
      </c>
      <c r="E1310">
        <v>1361.7030374999999</v>
      </c>
      <c r="F1310">
        <v>812.5</v>
      </c>
      <c r="G1310">
        <v>71.795859985187505</v>
      </c>
      <c r="H1310">
        <v>67.411226980116496</v>
      </c>
      <c r="I1310">
        <v>15.520674784553799</v>
      </c>
      <c r="J1310">
        <v>19.6932564782844</v>
      </c>
      <c r="K1310">
        <v>543.30479560476101</v>
      </c>
      <c r="L1310">
        <v>514.62341858639002</v>
      </c>
      <c r="M1310">
        <v>96.942068063734197</v>
      </c>
      <c r="N1310">
        <v>1.5314968352523499</v>
      </c>
      <c r="O1310">
        <v>0</v>
      </c>
      <c r="P1310">
        <v>142.53731343283499</v>
      </c>
      <c r="Q1310">
        <v>0.19378376993342999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49</v>
      </c>
      <c r="E1311">
        <v>1358.7280000000001</v>
      </c>
      <c r="F1311">
        <v>893.9</v>
      </c>
      <c r="G1311">
        <v>128.271460550911</v>
      </c>
      <c r="H1311">
        <v>21.170929384661299</v>
      </c>
      <c r="I1311">
        <v>68.831792897291095</v>
      </c>
      <c r="J1311">
        <v>-5.5370734357742402</v>
      </c>
      <c r="K1311">
        <v>762.926143138415</v>
      </c>
      <c r="L1311">
        <v>595.00197497068598</v>
      </c>
      <c r="M1311">
        <v>57.330768625517599</v>
      </c>
      <c r="N1311">
        <v>2.7223596209951202</v>
      </c>
      <c r="O1311">
        <v>16.903456762501399</v>
      </c>
      <c r="P1311">
        <v>166.398450305468</v>
      </c>
      <c r="Q1311">
        <v>0.17138713939358199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70</v>
      </c>
      <c r="E1312">
        <v>1354.874771456</v>
      </c>
      <c r="F1312">
        <v>77.180000000000007</v>
      </c>
      <c r="G1312">
        <v>122.133914192399</v>
      </c>
      <c r="H1312">
        <v>0.38451863926076302</v>
      </c>
      <c r="I1312">
        <v>-28.687847575042799</v>
      </c>
      <c r="J1312">
        <v>8.44331591046687</v>
      </c>
      <c r="K1312">
        <v>72.775396912191496</v>
      </c>
      <c r="L1312">
        <v>71.973621015906801</v>
      </c>
      <c r="M1312">
        <v>80.571279724979405</v>
      </c>
      <c r="N1312">
        <v>1.0836664723674301</v>
      </c>
      <c r="O1312">
        <v>86.317698885721697</v>
      </c>
      <c r="P1312">
        <v>163.32309791879899</v>
      </c>
      <c r="Q1312">
        <v>0.351139956360075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127</v>
      </c>
      <c r="E1313">
        <v>1350.98737809</v>
      </c>
      <c r="F1313">
        <v>606.9</v>
      </c>
      <c r="G1313">
        <v>-32.298569814720501</v>
      </c>
      <c r="H1313">
        <v>4.1658624692509001</v>
      </c>
      <c r="I1313">
        <v>-0.62873186616283505</v>
      </c>
      <c r="J1313">
        <v>-10.329425782380801</v>
      </c>
      <c r="K1313">
        <v>614.45470075475998</v>
      </c>
      <c r="L1313">
        <v>584.46912917102202</v>
      </c>
      <c r="M1313">
        <v>36.193621916486897</v>
      </c>
      <c r="N1313">
        <v>1.62649763661931</v>
      </c>
      <c r="O1313">
        <v>20.942494644916799</v>
      </c>
      <c r="P1313">
        <v>21.5623435152729</v>
      </c>
      <c r="Q1313">
        <v>-0.134019159504286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260</v>
      </c>
      <c r="E1314">
        <v>1350.4760621400001</v>
      </c>
      <c r="F1314">
        <v>386.15</v>
      </c>
      <c r="G1314">
        <v>-39.9801753567722</v>
      </c>
      <c r="H1314">
        <v>-6.3271839805034604</v>
      </c>
      <c r="I1314">
        <v>-7.2148439288828099</v>
      </c>
      <c r="J1314">
        <v>-0.70503123460187</v>
      </c>
      <c r="K1314">
        <v>400.34852863489198</v>
      </c>
      <c r="L1314">
        <v>400.78489012001302</v>
      </c>
      <c r="M1314">
        <v>38.042933400870403</v>
      </c>
      <c r="N1314">
        <v>0.52691939053741998</v>
      </c>
      <c r="O1314">
        <v>33.057102162372097</v>
      </c>
      <c r="P1314">
        <v>32.857388611732297</v>
      </c>
      <c r="Q1314">
        <v>5.1556750712598999E-2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21</v>
      </c>
      <c r="E1315">
        <v>1349.3218081919999</v>
      </c>
      <c r="F1315">
        <v>121.83</v>
      </c>
      <c r="G1315">
        <v>7.7576305700074997</v>
      </c>
      <c r="H1315">
        <v>-1.41695909869645</v>
      </c>
      <c r="I1315">
        <v>-18.7741150644251</v>
      </c>
      <c r="J1315">
        <v>-4.5208841580497303</v>
      </c>
      <c r="K1315">
        <v>125.91361735280999</v>
      </c>
      <c r="L1315">
        <v>116.418777184964</v>
      </c>
      <c r="M1315">
        <v>32.2820470607207</v>
      </c>
      <c r="N1315">
        <v>0.855691969443796</v>
      </c>
      <c r="O1315">
        <v>44.874004760732099</v>
      </c>
      <c r="P1315">
        <v>50.407407407407398</v>
      </c>
      <c r="Q1315">
        <v>9.3928630793639993E-3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1785</v>
      </c>
      <c r="E1316">
        <v>1344.7826</v>
      </c>
      <c r="F1316">
        <v>578.65</v>
      </c>
      <c r="G1316">
        <v>78.038984487549101</v>
      </c>
      <c r="H1316">
        <v>-2.6864343406604498</v>
      </c>
      <c r="I1316">
        <v>38.508845852531898</v>
      </c>
      <c r="J1316">
        <v>-2.0885533309820601</v>
      </c>
      <c r="K1316">
        <v>512.04220929622795</v>
      </c>
      <c r="L1316">
        <v>409.25491194312599</v>
      </c>
      <c r="M1316">
        <v>55.606851827201702</v>
      </c>
      <c r="N1316">
        <v>0.368548863218634</v>
      </c>
      <c r="O1316">
        <v>11.4663440767303</v>
      </c>
      <c r="P1316">
        <v>129.53193177310499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133</v>
      </c>
      <c r="E1317">
        <v>1344.2935852200001</v>
      </c>
      <c r="F1317">
        <v>698.4</v>
      </c>
      <c r="G1317">
        <v>-2.7048323807960699</v>
      </c>
      <c r="H1317">
        <v>-7.4663953218424703</v>
      </c>
      <c r="I1317">
        <v>0.147691285893019</v>
      </c>
      <c r="J1317">
        <v>-5.2714581822086499</v>
      </c>
      <c r="K1317">
        <v>701.23099485865896</v>
      </c>
      <c r="L1317">
        <v>647.06994914576796</v>
      </c>
      <c r="M1317">
        <v>50.779576365649604</v>
      </c>
      <c r="N1317">
        <v>0.55848431399051501</v>
      </c>
      <c r="O1317">
        <v>20.9908361970217</v>
      </c>
      <c r="P1317">
        <v>29.022723074080901</v>
      </c>
      <c r="Q1317">
        <v>5.3885047430380001E-2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293</v>
      </c>
      <c r="E1318">
        <v>1342.698149025</v>
      </c>
      <c r="F1318">
        <v>216.95</v>
      </c>
      <c r="G1318">
        <v>623.00267810892001</v>
      </c>
      <c r="H1318">
        <v>-17.3667902612627</v>
      </c>
      <c r="I1318">
        <v>217.90052307873401</v>
      </c>
      <c r="J1318">
        <v>7.3712781997820702</v>
      </c>
      <c r="K1318">
        <v>217.138083921163</v>
      </c>
      <c r="L1318">
        <v>140.25638013529999</v>
      </c>
      <c r="M1318">
        <v>45.9626632229959</v>
      </c>
      <c r="N1318">
        <v>0.36526962093170501</v>
      </c>
      <c r="O1318">
        <v>42.9376472949765</v>
      </c>
      <c r="P1318">
        <v>740.76532653265303</v>
      </c>
      <c r="Q1318">
        <v>0.19179691004590199</v>
      </c>
    </row>
    <row r="1319" spans="1:17" hidden="1" x14ac:dyDescent="0.3">
      <c r="A1319" t="s">
        <v>2800</v>
      </c>
      <c r="B1319" t="s">
        <v>2801</v>
      </c>
      <c r="C1319" t="str">
        <f>IFERROR(VLOOKUP(Table1[[#This Row],[Ticker]],[1]!Table2[[Symbol]:[Industry]],2,FALSE),"-")</f>
        <v>-</v>
      </c>
      <c r="D1319" t="s">
        <v>206</v>
      </c>
      <c r="E1319">
        <v>1340.18295388</v>
      </c>
      <c r="F1319">
        <v>1126.9000000000001</v>
      </c>
      <c r="G1319">
        <v>121.810001051098</v>
      </c>
      <c r="H1319">
        <v>7.69427844102729</v>
      </c>
      <c r="I1319">
        <v>38.2733654662566</v>
      </c>
      <c r="J1319">
        <v>4.6376962552476604</v>
      </c>
      <c r="K1319">
        <v>962.50496178560297</v>
      </c>
      <c r="L1319">
        <v>808.47738582519901</v>
      </c>
      <c r="M1319">
        <v>70.297327593743802</v>
      </c>
      <c r="N1319">
        <v>1.0350210967746101</v>
      </c>
      <c r="O1319">
        <v>7.8445292395066</v>
      </c>
      <c r="P1319">
        <v>152.66816143497701</v>
      </c>
      <c r="Q1319">
        <v>0.174166589041238</v>
      </c>
    </row>
    <row r="1320" spans="1:17" hidden="1" x14ac:dyDescent="0.3">
      <c r="A1320" t="s">
        <v>2802</v>
      </c>
      <c r="B1320" t="s">
        <v>2803</v>
      </c>
      <c r="C1320" t="str">
        <f>IFERROR(VLOOKUP(Table1[[#This Row],[Ticker]],[1]!Table2[[Symbol]:[Industry]],2,FALSE),"-")</f>
        <v>-</v>
      </c>
      <c r="D1320" t="s">
        <v>133</v>
      </c>
      <c r="E1320">
        <v>1336.2338050000001</v>
      </c>
      <c r="F1320">
        <v>34.67</v>
      </c>
      <c r="G1320">
        <v>146.604376696093</v>
      </c>
      <c r="H1320">
        <v>21.514236447027201</v>
      </c>
      <c r="I1320">
        <v>7.1243044517163501</v>
      </c>
      <c r="J1320">
        <v>-2.34611212157556</v>
      </c>
      <c r="K1320">
        <v>29.315440048539401</v>
      </c>
      <c r="L1320">
        <v>25.3339192834271</v>
      </c>
      <c r="M1320">
        <v>71.529668986962903</v>
      </c>
      <c r="N1320">
        <v>2.73404910545334</v>
      </c>
      <c r="O1320">
        <v>7.5858090568214402</v>
      </c>
      <c r="P1320">
        <v>202.79475982532699</v>
      </c>
      <c r="Q1320">
        <v>0.104330242748829</v>
      </c>
    </row>
    <row r="1321" spans="1:17" hidden="1" x14ac:dyDescent="0.3">
      <c r="A1321" t="s">
        <v>2804</v>
      </c>
      <c r="B1321" t="s">
        <v>2805</v>
      </c>
      <c r="C1321" t="str">
        <f>IFERROR(VLOOKUP(Table1[[#This Row],[Ticker]],[1]!Table2[[Symbol]:[Industry]],2,FALSE),"-")</f>
        <v>-</v>
      </c>
      <c r="D1321" t="s">
        <v>302</v>
      </c>
      <c r="E1321">
        <v>1327.0360234950001</v>
      </c>
      <c r="F1321">
        <v>338.65</v>
      </c>
      <c r="G1321">
        <v>57.9349725708066</v>
      </c>
      <c r="H1321">
        <v>32.209041460588899</v>
      </c>
      <c r="I1321">
        <v>70.618265154226194</v>
      </c>
      <c r="J1321">
        <v>15.3620662249006</v>
      </c>
      <c r="K1321">
        <v>260.95828974368698</v>
      </c>
      <c r="M1321">
        <v>82.635586322425297</v>
      </c>
      <c r="N1321">
        <v>2.7073820392117902</v>
      </c>
      <c r="O1321">
        <v>3.32201387863575</v>
      </c>
      <c r="P1321">
        <v>97.636416690983296</v>
      </c>
    </row>
    <row r="1322" spans="1:17" hidden="1" x14ac:dyDescent="0.3">
      <c r="A1322" t="s">
        <v>2806</v>
      </c>
      <c r="B1322" t="s">
        <v>2807</v>
      </c>
      <c r="C1322" t="str">
        <f>IFERROR(VLOOKUP(Table1[[#This Row],[Ticker]],[1]!Table2[[Symbol]:[Industry]],2,FALSE),"-")</f>
        <v>-</v>
      </c>
      <c r="D1322" t="s">
        <v>985</v>
      </c>
      <c r="E1322">
        <v>1322.3332325700001</v>
      </c>
      <c r="F1322">
        <v>202.23</v>
      </c>
      <c r="G1322">
        <v>-47.640986822850103</v>
      </c>
      <c r="H1322">
        <v>-11.1068783669896</v>
      </c>
      <c r="I1322">
        <v>-31.007259590117801</v>
      </c>
      <c r="J1322">
        <v>-0.22849744530012001</v>
      </c>
      <c r="K1322">
        <v>218.65521333240201</v>
      </c>
      <c r="L1322">
        <v>235.41893320725899</v>
      </c>
      <c r="M1322">
        <v>33.902045787485903</v>
      </c>
      <c r="N1322">
        <v>1.0158538943017601</v>
      </c>
      <c r="O1322">
        <v>61.078969490184399</v>
      </c>
      <c r="P1322">
        <v>5.8241758241758204</v>
      </c>
      <c r="Q1322">
        <v>-5.5454066249229002E-2</v>
      </c>
    </row>
    <row r="1323" spans="1:17" hidden="1" x14ac:dyDescent="0.3">
      <c r="A1323" t="s">
        <v>2808</v>
      </c>
      <c r="B1323" t="s">
        <v>2809</v>
      </c>
      <c r="C1323" t="str">
        <f>IFERROR(VLOOKUP(Table1[[#This Row],[Ticker]],[1]!Table2[[Symbol]:[Industry]],2,FALSE),"-")</f>
        <v>-</v>
      </c>
      <c r="D1323" t="s">
        <v>609</v>
      </c>
      <c r="E1323">
        <v>1322.333112</v>
      </c>
      <c r="F1323">
        <v>184</v>
      </c>
      <c r="G1323">
        <v>54.1074789608898</v>
      </c>
      <c r="H1323">
        <v>-6.3817156343971</v>
      </c>
      <c r="I1323">
        <v>17.355503689857599</v>
      </c>
      <c r="J1323">
        <v>3.0855146514740799</v>
      </c>
      <c r="K1323">
        <v>181.81355321027399</v>
      </c>
      <c r="L1323">
        <v>148.70655484947599</v>
      </c>
      <c r="M1323">
        <v>37.301467966906898</v>
      </c>
      <c r="N1323">
        <v>0.79875962516673005</v>
      </c>
      <c r="O1323">
        <v>20.081521739130402</v>
      </c>
      <c r="P1323">
        <v>100</v>
      </c>
      <c r="Q1323">
        <v>0.157685723196345</v>
      </c>
    </row>
    <row r="1324" spans="1:17" hidden="1" x14ac:dyDescent="0.3">
      <c r="A1324" t="s">
        <v>2810</v>
      </c>
      <c r="B1324" t="s">
        <v>2811</v>
      </c>
      <c r="C1324" t="str">
        <f>IFERROR(VLOOKUP(Table1[[#This Row],[Ticker]],[1]!Table2[[Symbol]:[Industry]],2,FALSE),"-")</f>
        <v>-</v>
      </c>
      <c r="D1324" t="s">
        <v>133</v>
      </c>
      <c r="E1324">
        <v>1320.0527999999999</v>
      </c>
      <c r="F1324">
        <v>652.20000000000005</v>
      </c>
      <c r="G1324">
        <v>-6.5085572651769699</v>
      </c>
      <c r="H1324">
        <v>1.1180582235857099</v>
      </c>
      <c r="I1324">
        <v>-10.054471855015899</v>
      </c>
      <c r="J1324">
        <v>0.54544824372571599</v>
      </c>
      <c r="K1324">
        <v>651.71716079343105</v>
      </c>
      <c r="L1324">
        <v>636.18299454580199</v>
      </c>
      <c r="M1324">
        <v>51.278399537075799</v>
      </c>
      <c r="N1324">
        <v>1.2840450512419701</v>
      </c>
      <c r="O1324">
        <v>14.5354185832566</v>
      </c>
      <c r="P1324">
        <v>22.801732253812801</v>
      </c>
      <c r="Q1324">
        <v>9.5496063198364997E-2</v>
      </c>
    </row>
    <row r="1325" spans="1:17" hidden="1" x14ac:dyDescent="0.3">
      <c r="A1325" t="s">
        <v>2812</v>
      </c>
      <c r="B1325" t="s">
        <v>2813</v>
      </c>
      <c r="C1325" t="str">
        <f>IFERROR(VLOOKUP(Table1[[#This Row],[Ticker]],[1]!Table2[[Symbol]:[Industry]],2,FALSE),"-")</f>
        <v>-</v>
      </c>
      <c r="D1325" t="s">
        <v>311</v>
      </c>
      <c r="E1325">
        <v>1317.2012782019999</v>
      </c>
      <c r="F1325">
        <v>19.98</v>
      </c>
      <c r="G1325">
        <v>18.423815262886698</v>
      </c>
      <c r="H1325">
        <v>-10.3983692086312</v>
      </c>
      <c r="I1325">
        <v>-56.272827415639199</v>
      </c>
      <c r="J1325">
        <v>-2.4730425915165699</v>
      </c>
      <c r="K1325">
        <v>23.4783161992139</v>
      </c>
      <c r="L1325">
        <v>24.602657795117299</v>
      </c>
      <c r="M1325">
        <v>21.717412428022399</v>
      </c>
      <c r="N1325">
        <v>1.57783259160383</v>
      </c>
      <c r="O1325">
        <v>110.21021021020999</v>
      </c>
      <c r="P1325">
        <v>50.225563909774401</v>
      </c>
      <c r="Q1325">
        <v>9.2443516638327006E-2</v>
      </c>
    </row>
    <row r="1326" spans="1:17" hidden="1" x14ac:dyDescent="0.3">
      <c r="A1326" t="s">
        <v>2814</v>
      </c>
      <c r="B1326" t="s">
        <v>2815</v>
      </c>
      <c r="C1326" t="str">
        <f>IFERROR(VLOOKUP(Table1[[#This Row],[Ticker]],[1]!Table2[[Symbol]:[Industry]],2,FALSE),"-")</f>
        <v>-</v>
      </c>
      <c r="D1326" t="s">
        <v>54</v>
      </c>
      <c r="E1326">
        <v>1316.8726755749999</v>
      </c>
      <c r="F1326">
        <v>273.14999999999998</v>
      </c>
      <c r="G1326">
        <v>38.294667906916999</v>
      </c>
      <c r="H1326">
        <v>2.4058494304520601</v>
      </c>
      <c r="I1326">
        <v>-5.1579992889179698</v>
      </c>
      <c r="J1326">
        <v>4.8528966795865296</v>
      </c>
      <c r="K1326">
        <v>252.76526740075201</v>
      </c>
      <c r="L1326">
        <v>243.64606018042201</v>
      </c>
      <c r="M1326">
        <v>68.791645512456697</v>
      </c>
      <c r="N1326">
        <v>1.59847326298371</v>
      </c>
      <c r="O1326">
        <v>7.0107999267801704</v>
      </c>
      <c r="P1326">
        <v>68.611111111111001</v>
      </c>
      <c r="Q1326">
        <v>2.2027632070492E-2</v>
      </c>
    </row>
    <row r="1327" spans="1:17" hidden="1" x14ac:dyDescent="0.3">
      <c r="A1327" t="s">
        <v>2816</v>
      </c>
      <c r="B1327" t="s">
        <v>2817</v>
      </c>
      <c r="C1327" t="str">
        <f>IFERROR(VLOOKUP(Table1[[#This Row],[Ticker]],[1]!Table2[[Symbol]:[Industry]],2,FALSE),"-")</f>
        <v>-</v>
      </c>
      <c r="D1327" t="s">
        <v>525</v>
      </c>
      <c r="E1327">
        <v>1313.2290898000001</v>
      </c>
      <c r="F1327">
        <v>542</v>
      </c>
      <c r="G1327">
        <v>-16.9280308474662</v>
      </c>
      <c r="H1327">
        <v>-5.8511718747394497</v>
      </c>
      <c r="I1327">
        <v>16.000252782119901</v>
      </c>
      <c r="J1327">
        <v>0.86773778490597697</v>
      </c>
      <c r="K1327">
        <v>561.77699051293996</v>
      </c>
      <c r="L1327">
        <v>484.74773768427298</v>
      </c>
      <c r="M1327">
        <v>39.525818317907301</v>
      </c>
      <c r="N1327">
        <v>0.33194273946029701</v>
      </c>
      <c r="O1327">
        <v>25.461254612546099</v>
      </c>
      <c r="P1327">
        <v>60.568804621537502</v>
      </c>
      <c r="Q1327">
        <v>0.15956466756019799</v>
      </c>
    </row>
    <row r="1328" spans="1:17" hidden="1" x14ac:dyDescent="0.3">
      <c r="A1328" t="s">
        <v>2818</v>
      </c>
      <c r="B1328" t="s">
        <v>2819</v>
      </c>
      <c r="C1328" t="str">
        <f>IFERROR(VLOOKUP(Table1[[#This Row],[Ticker]],[1]!Table2[[Symbol]:[Industry]],2,FALSE),"-")</f>
        <v>-</v>
      </c>
      <c r="D1328" t="s">
        <v>141</v>
      </c>
      <c r="E1328">
        <v>1309.7267108999999</v>
      </c>
      <c r="F1328">
        <v>51</v>
      </c>
      <c r="G1328">
        <v>77.870059064657994</v>
      </c>
      <c r="H1328">
        <v>42.779132485518303</v>
      </c>
      <c r="I1328">
        <v>31.433897262231199</v>
      </c>
      <c r="J1328">
        <v>28.670992592650499</v>
      </c>
      <c r="K1328">
        <v>38.632247370936199</v>
      </c>
      <c r="L1328">
        <v>33.532426676527599</v>
      </c>
      <c r="M1328">
        <v>74.708328141778097</v>
      </c>
      <c r="N1328">
        <v>3.6814977437927601</v>
      </c>
      <c r="O1328">
        <v>6.2745098039215597</v>
      </c>
      <c r="P1328">
        <v>120.77922077922</v>
      </c>
      <c r="Q1328">
        <v>7.3610105689898994E-2</v>
      </c>
    </row>
    <row r="1329" spans="1:17" hidden="1" x14ac:dyDescent="0.3">
      <c r="A1329" t="s">
        <v>2820</v>
      </c>
      <c r="B1329" t="s">
        <v>2821</v>
      </c>
      <c r="C1329" t="str">
        <f>IFERROR(VLOOKUP(Table1[[#This Row],[Ticker]],[1]!Table2[[Symbol]:[Industry]],2,FALSE),"-")</f>
        <v>-</v>
      </c>
      <c r="D1329" t="s">
        <v>54</v>
      </c>
      <c r="E1329">
        <v>1307.4754399999999</v>
      </c>
      <c r="F1329">
        <v>1360</v>
      </c>
      <c r="G1329">
        <v>38.904265534077098</v>
      </c>
      <c r="H1329">
        <v>16.400844593508999</v>
      </c>
      <c r="I1329">
        <v>-10.531797245836101</v>
      </c>
      <c r="J1329">
        <v>6.5106473734817998</v>
      </c>
      <c r="K1329">
        <v>1270.5142083593501</v>
      </c>
      <c r="L1329">
        <v>1214.37119541022</v>
      </c>
      <c r="M1329">
        <v>62.162047900487899</v>
      </c>
      <c r="N1329">
        <v>0.802654645629852</v>
      </c>
      <c r="O1329">
        <v>17.279411764705799</v>
      </c>
      <c r="P1329">
        <v>69.713608286017305</v>
      </c>
      <c r="Q1329">
        <v>0.122092901327797</v>
      </c>
    </row>
    <row r="1330" spans="1:17" hidden="1" x14ac:dyDescent="0.3">
      <c r="A1330" t="s">
        <v>2822</v>
      </c>
      <c r="B1330" t="s">
        <v>2823</v>
      </c>
      <c r="C1330" t="str">
        <f>IFERROR(VLOOKUP(Table1[[#This Row],[Ticker]],[1]!Table2[[Symbol]:[Industry]],2,FALSE),"-")</f>
        <v>-</v>
      </c>
      <c r="D1330" t="s">
        <v>923</v>
      </c>
      <c r="E1330">
        <v>1307.205856</v>
      </c>
      <c r="F1330">
        <v>85.84</v>
      </c>
      <c r="G1330">
        <v>-18.0842125434752</v>
      </c>
      <c r="H1330">
        <v>-3.85193117583675</v>
      </c>
      <c r="I1330">
        <v>-17.203104461890401</v>
      </c>
      <c r="J1330">
        <v>1.8899654090498199</v>
      </c>
      <c r="K1330">
        <v>87.791138143453594</v>
      </c>
      <c r="L1330">
        <v>89.072132053716899</v>
      </c>
      <c r="M1330">
        <v>40.106852274855498</v>
      </c>
      <c r="N1330">
        <v>2.4603204881119898</v>
      </c>
      <c r="O1330">
        <v>34.727399813606702</v>
      </c>
      <c r="P1330">
        <v>16</v>
      </c>
      <c r="Q1330">
        <v>-1.388264669865E-3</v>
      </c>
    </row>
    <row r="1331" spans="1:17" hidden="1" x14ac:dyDescent="0.3">
      <c r="A1331" t="s">
        <v>2824</v>
      </c>
      <c r="B1331" t="s">
        <v>2825</v>
      </c>
      <c r="C1331" t="str">
        <f>IFERROR(VLOOKUP(Table1[[#This Row],[Ticker]],[1]!Table2[[Symbol]:[Industry]],2,FALSE),"-")</f>
        <v>-</v>
      </c>
      <c r="D1331" t="s">
        <v>592</v>
      </c>
      <c r="E1331">
        <v>1307.0259958910001</v>
      </c>
      <c r="F1331">
        <v>202.73</v>
      </c>
      <c r="G1331">
        <v>-32.9783169598252</v>
      </c>
      <c r="H1331">
        <v>-5.6959041853134096</v>
      </c>
      <c r="I1331">
        <v>-30.072302931729698</v>
      </c>
      <c r="J1331">
        <v>-4.9428418300074002</v>
      </c>
      <c r="K1331">
        <v>219.957222830571</v>
      </c>
      <c r="L1331">
        <v>229.979199543346</v>
      </c>
      <c r="M1331">
        <v>24.9742377769293</v>
      </c>
      <c r="N1331">
        <v>0.71850067199439405</v>
      </c>
      <c r="O1331">
        <v>51.852217234745702</v>
      </c>
      <c r="P1331">
        <v>8.9653319000268592</v>
      </c>
      <c r="Q1331">
        <v>8.9918652796688994E-2</v>
      </c>
    </row>
    <row r="1332" spans="1:17" hidden="1" x14ac:dyDescent="0.3">
      <c r="A1332" t="s">
        <v>2826</v>
      </c>
      <c r="B1332" t="s">
        <v>2827</v>
      </c>
      <c r="C1332" t="str">
        <f>IFERROR(VLOOKUP(Table1[[#This Row],[Ticker]],[1]!Table2[[Symbol]:[Industry]],2,FALSE),"-")</f>
        <v>-</v>
      </c>
      <c r="D1332" t="s">
        <v>557</v>
      </c>
      <c r="E1332">
        <v>1304.54207385</v>
      </c>
      <c r="F1332">
        <v>238.95</v>
      </c>
      <c r="G1332">
        <v>9.4923990418438091</v>
      </c>
      <c r="H1332">
        <v>-11.863121344327</v>
      </c>
      <c r="I1332">
        <v>-9.3488334304971197</v>
      </c>
      <c r="J1332">
        <v>-4.2601408363307902</v>
      </c>
      <c r="K1332">
        <v>244.210394453877</v>
      </c>
      <c r="L1332">
        <v>224.78724087772699</v>
      </c>
      <c r="M1332">
        <v>44.834613730525398</v>
      </c>
      <c r="N1332">
        <v>0.62291451929624697</v>
      </c>
      <c r="O1332">
        <v>22.3686963799958</v>
      </c>
      <c r="P1332">
        <v>36.973344797936299</v>
      </c>
      <c r="Q1332">
        <v>4.9611383648829999E-2</v>
      </c>
    </row>
    <row r="1333" spans="1:17" hidden="1" x14ac:dyDescent="0.3">
      <c r="A1333" t="s">
        <v>2828</v>
      </c>
      <c r="B1333" t="s">
        <v>2829</v>
      </c>
      <c r="C1333" t="str">
        <f>IFERROR(VLOOKUP(Table1[[#This Row],[Ticker]],[1]!Table2[[Symbol]:[Industry]],2,FALSE),"-")</f>
        <v>-</v>
      </c>
      <c r="D1333" t="s">
        <v>136</v>
      </c>
      <c r="E1333">
        <v>1303.84816224</v>
      </c>
      <c r="F1333">
        <v>815.2</v>
      </c>
      <c r="G1333">
        <v>-15.437154190422399</v>
      </c>
      <c r="H1333">
        <v>3.2129128295135598</v>
      </c>
      <c r="I1333">
        <v>-20.286122514180001</v>
      </c>
      <c r="J1333">
        <v>1.5496562907134199</v>
      </c>
      <c r="K1333">
        <v>845.24916287367603</v>
      </c>
      <c r="L1333">
        <v>851.71416009165603</v>
      </c>
      <c r="M1333">
        <v>35.040000097384997</v>
      </c>
      <c r="N1333">
        <v>0.88613859839130504</v>
      </c>
      <c r="O1333">
        <v>32.482826300294398</v>
      </c>
      <c r="P1333">
        <v>14.9707354911501</v>
      </c>
      <c r="Q1333">
        <v>9.5583025598498003E-2</v>
      </c>
    </row>
    <row r="1334" spans="1:17" hidden="1" x14ac:dyDescent="0.3">
      <c r="A1334" t="s">
        <v>2830</v>
      </c>
      <c r="B1334" t="s">
        <v>2831</v>
      </c>
      <c r="C1334" t="str">
        <f>IFERROR(VLOOKUP(Table1[[#This Row],[Ticker]],[1]!Table2[[Symbol]:[Industry]],2,FALSE),"-")</f>
        <v>-</v>
      </c>
      <c r="D1334" t="s">
        <v>206</v>
      </c>
      <c r="E1334">
        <v>1303.722567</v>
      </c>
      <c r="F1334">
        <v>143</v>
      </c>
      <c r="G1334">
        <v>14.7415739844109</v>
      </c>
      <c r="H1334">
        <v>3.4841660721908299</v>
      </c>
      <c r="I1334">
        <v>-5.51779447902436</v>
      </c>
      <c r="J1334">
        <v>-2.9354982795604001</v>
      </c>
      <c r="K1334">
        <v>137.49457865834501</v>
      </c>
      <c r="L1334">
        <v>128.90747174536199</v>
      </c>
      <c r="M1334">
        <v>54.8821335297649</v>
      </c>
      <c r="N1334">
        <v>1.67247051714928</v>
      </c>
      <c r="O1334">
        <v>9.0909090909090793</v>
      </c>
      <c r="P1334">
        <v>42.288557213930297</v>
      </c>
      <c r="Q1334">
        <v>8.9382470847206005E-2</v>
      </c>
    </row>
    <row r="1335" spans="1:17" hidden="1" x14ac:dyDescent="0.3">
      <c r="A1335" t="s">
        <v>2832</v>
      </c>
      <c r="B1335" t="s">
        <v>2833</v>
      </c>
      <c r="C1335" t="str">
        <f>IFERROR(VLOOKUP(Table1[[#This Row],[Ticker]],[1]!Table2[[Symbol]:[Industry]],2,FALSE),"-")</f>
        <v>-</v>
      </c>
      <c r="D1335" t="s">
        <v>701</v>
      </c>
      <c r="E1335">
        <v>1302.49694138</v>
      </c>
      <c r="F1335">
        <v>149.26</v>
      </c>
      <c r="G1335">
        <v>-49.357904399551202</v>
      </c>
      <c r="H1335">
        <v>-13.149411425587401</v>
      </c>
      <c r="I1335">
        <v>-17.805436832055101</v>
      </c>
      <c r="J1335">
        <v>-0.99802701519259196</v>
      </c>
      <c r="K1335">
        <v>159.15323730576699</v>
      </c>
      <c r="L1335">
        <v>163.05841038143299</v>
      </c>
      <c r="M1335">
        <v>33.3006923198039</v>
      </c>
      <c r="N1335">
        <v>0.84738404410091495</v>
      </c>
      <c r="O1335">
        <v>51.313144847916398</v>
      </c>
      <c r="P1335">
        <v>18.085443037974599</v>
      </c>
      <c r="Q1335">
        <v>5.5984101728670001E-2</v>
      </c>
    </row>
    <row r="1336" spans="1:17" hidden="1" x14ac:dyDescent="0.3">
      <c r="A1336" t="s">
        <v>2834</v>
      </c>
      <c r="B1336" t="s">
        <v>2835</v>
      </c>
      <c r="C1336" t="str">
        <f>IFERROR(VLOOKUP(Table1[[#This Row],[Ticker]],[1]!Table2[[Symbol]:[Industry]],2,FALSE),"-")</f>
        <v>-</v>
      </c>
      <c r="D1336" t="s">
        <v>609</v>
      </c>
      <c r="E1336">
        <v>1301.30969</v>
      </c>
      <c r="F1336">
        <v>562.5</v>
      </c>
      <c r="G1336">
        <v>34.642995755262298</v>
      </c>
      <c r="H1336">
        <v>4.5790511313871098</v>
      </c>
      <c r="I1336">
        <v>26.8923315834768</v>
      </c>
      <c r="J1336">
        <v>-1.6375230314979501</v>
      </c>
      <c r="K1336">
        <v>484.398686060758</v>
      </c>
      <c r="L1336">
        <v>433.04817690230499</v>
      </c>
      <c r="M1336">
        <v>54.578800513005497</v>
      </c>
      <c r="N1336">
        <v>1.3415826244108</v>
      </c>
      <c r="O1336">
        <v>2.2222222222222099</v>
      </c>
      <c r="P1336">
        <v>64.931828177686498</v>
      </c>
    </row>
    <row r="1337" spans="1:17" hidden="1" x14ac:dyDescent="0.3">
      <c r="A1337" t="s">
        <v>2836</v>
      </c>
      <c r="B1337" t="s">
        <v>2837</v>
      </c>
      <c r="C1337" t="str">
        <f>IFERROR(VLOOKUP(Table1[[#This Row],[Ticker]],[1]!Table2[[Symbol]:[Industry]],2,FALSE),"-")</f>
        <v>-</v>
      </c>
      <c r="D1337" t="s">
        <v>380</v>
      </c>
      <c r="E1337">
        <v>1296.9083649500001</v>
      </c>
      <c r="F1337">
        <v>250.69</v>
      </c>
      <c r="G1337">
        <v>12.9182643686145</v>
      </c>
      <c r="H1337">
        <v>13.8556068603922</v>
      </c>
      <c r="I1337">
        <v>4.6479719970910098</v>
      </c>
      <c r="J1337">
        <v>6.2592906653481402</v>
      </c>
      <c r="K1337">
        <v>221.07750388082599</v>
      </c>
      <c r="L1337">
        <v>216.972393196339</v>
      </c>
      <c r="M1337">
        <v>75.699966796701702</v>
      </c>
      <c r="N1337">
        <v>2.0475878751143801</v>
      </c>
      <c r="O1337">
        <v>7.6827954844628898</v>
      </c>
      <c r="P1337">
        <v>40.837078651685403</v>
      </c>
      <c r="Q1337">
        <v>8.1726395354831005E-2</v>
      </c>
    </row>
    <row r="1338" spans="1:17" hidden="1" x14ac:dyDescent="0.3">
      <c r="A1338" t="s">
        <v>2838</v>
      </c>
      <c r="B1338" t="s">
        <v>2839</v>
      </c>
      <c r="C1338" t="str">
        <f>IFERROR(VLOOKUP(Table1[[#This Row],[Ticker]],[1]!Table2[[Symbol]:[Industry]],2,FALSE),"-")</f>
        <v>-</v>
      </c>
      <c r="D1338" t="s">
        <v>985</v>
      </c>
      <c r="E1338">
        <v>1295.44257677</v>
      </c>
      <c r="F1338">
        <v>69.91</v>
      </c>
      <c r="G1338">
        <v>-47.509735058792401</v>
      </c>
      <c r="H1338">
        <v>-11.906655039933501</v>
      </c>
      <c r="I1338">
        <v>-26.431679865817301</v>
      </c>
      <c r="J1338">
        <v>-4.5390535239348297</v>
      </c>
      <c r="K1338">
        <v>73.287494156793301</v>
      </c>
      <c r="L1338">
        <v>78.881306229535198</v>
      </c>
      <c r="M1338">
        <v>39.452411860958797</v>
      </c>
      <c r="N1338">
        <v>0.769658374893468</v>
      </c>
      <c r="O1338">
        <v>57.059075954798999</v>
      </c>
      <c r="P1338">
        <v>12.758064516129</v>
      </c>
      <c r="Q1338">
        <v>-1.7985892308899E-2</v>
      </c>
    </row>
    <row r="1339" spans="1:17" hidden="1" x14ac:dyDescent="0.3">
      <c r="A1339" t="s">
        <v>2840</v>
      </c>
      <c r="B1339" t="s">
        <v>2841</v>
      </c>
      <c r="C1339" t="str">
        <f>IFERROR(VLOOKUP(Table1[[#This Row],[Ticker]],[1]!Table2[[Symbol]:[Industry]],2,FALSE),"-")</f>
        <v>-</v>
      </c>
      <c r="D1339" t="s">
        <v>395</v>
      </c>
      <c r="E1339">
        <v>1295.0990492450001</v>
      </c>
      <c r="F1339">
        <v>77.510000000000005</v>
      </c>
      <c r="G1339">
        <v>29.547942933777001</v>
      </c>
      <c r="H1339">
        <v>3.1498167903468199</v>
      </c>
      <c r="I1339">
        <v>6.06441611913682</v>
      </c>
      <c r="J1339">
        <v>4.3807449146319701</v>
      </c>
      <c r="K1339">
        <v>75.988233634403798</v>
      </c>
      <c r="L1339">
        <v>67.573066525860895</v>
      </c>
      <c r="M1339">
        <v>45.435211385286898</v>
      </c>
      <c r="N1339">
        <v>1.83189898946768</v>
      </c>
      <c r="O1339">
        <v>14.8238936911366</v>
      </c>
      <c r="P1339">
        <v>68.134490238611704</v>
      </c>
      <c r="Q1339">
        <v>6.0644387507808997E-2</v>
      </c>
    </row>
    <row r="1340" spans="1:17" hidden="1" x14ac:dyDescent="0.3">
      <c r="A1340" t="s">
        <v>2842</v>
      </c>
      <c r="B1340" t="s">
        <v>2843</v>
      </c>
      <c r="C1340" t="str">
        <f>IFERROR(VLOOKUP(Table1[[#This Row],[Ticker]],[1]!Table2[[Symbol]:[Industry]],2,FALSE),"-")</f>
        <v>-</v>
      </c>
      <c r="D1340" t="s">
        <v>985</v>
      </c>
      <c r="E1340">
        <v>1295.0916818999999</v>
      </c>
      <c r="F1340">
        <v>646.95000000000005</v>
      </c>
      <c r="G1340">
        <v>-4.4484390121612201</v>
      </c>
      <c r="H1340">
        <v>-9.8243553877836494</v>
      </c>
      <c r="I1340">
        <v>-8.2197611942906992</v>
      </c>
      <c r="J1340">
        <v>-2.7301190711266901</v>
      </c>
      <c r="K1340">
        <v>617.40033948160396</v>
      </c>
      <c r="L1340">
        <v>610.07544981947001</v>
      </c>
      <c r="M1340">
        <v>62.128548568147799</v>
      </c>
      <c r="N1340">
        <v>0.97291858242060503</v>
      </c>
      <c r="O1340">
        <v>32.158590308370002</v>
      </c>
      <c r="P1340">
        <v>34.907725993118497</v>
      </c>
      <c r="Q1340">
        <v>2.1773201263893E-2</v>
      </c>
    </row>
    <row r="1341" spans="1:17" hidden="1" x14ac:dyDescent="0.3">
      <c r="A1341" t="s">
        <v>2844</v>
      </c>
      <c r="B1341" t="s">
        <v>2845</v>
      </c>
      <c r="C1341" t="str">
        <f>IFERROR(VLOOKUP(Table1[[#This Row],[Ticker]],[1]!Table2[[Symbol]:[Industry]],2,FALSE),"-")</f>
        <v>-</v>
      </c>
      <c r="D1341" t="s">
        <v>54</v>
      </c>
      <c r="E1341">
        <v>1294.3251</v>
      </c>
      <c r="F1341">
        <v>2196.75</v>
      </c>
      <c r="G1341">
        <v>65.497140316199093</v>
      </c>
      <c r="H1341">
        <v>2.46398658188417</v>
      </c>
      <c r="I1341">
        <v>11.623694407364599</v>
      </c>
      <c r="J1341">
        <v>-5.8806210489150299</v>
      </c>
      <c r="K1341">
        <v>1990.3118161740199</v>
      </c>
      <c r="L1341">
        <v>1672.4017663565401</v>
      </c>
      <c r="M1341">
        <v>68.908478729599594</v>
      </c>
      <c r="N1341">
        <v>1.2040528510987301</v>
      </c>
      <c r="O1341">
        <v>6.8851712757482497</v>
      </c>
      <c r="P1341">
        <v>116.962962962962</v>
      </c>
    </row>
    <row r="1342" spans="1:17" hidden="1" x14ac:dyDescent="0.3">
      <c r="A1342" t="s">
        <v>2846</v>
      </c>
      <c r="B1342" t="s">
        <v>2847</v>
      </c>
      <c r="C1342" t="str">
        <f>IFERROR(VLOOKUP(Table1[[#This Row],[Ticker]],[1]!Table2[[Symbol]:[Industry]],2,FALSE),"-")</f>
        <v>-</v>
      </c>
      <c r="D1342" t="s">
        <v>95</v>
      </c>
      <c r="E1342">
        <v>1290.9484199999999</v>
      </c>
      <c r="F1342">
        <v>805</v>
      </c>
      <c r="G1342">
        <v>-19.410074446816299</v>
      </c>
      <c r="H1342">
        <v>-3.17860133337313</v>
      </c>
      <c r="I1342">
        <v>-17.928016994997002</v>
      </c>
      <c r="J1342">
        <v>-3.5863603485259201</v>
      </c>
      <c r="K1342">
        <v>806.13370948573595</v>
      </c>
      <c r="L1342">
        <v>805.00031486683702</v>
      </c>
      <c r="M1342">
        <v>50.194672778389901</v>
      </c>
      <c r="N1342">
        <v>1.73503361126337</v>
      </c>
      <c r="O1342">
        <v>29.9875776397515</v>
      </c>
      <c r="P1342">
        <v>15.354302500537299</v>
      </c>
      <c r="Q1342">
        <v>-8.7039828214274001E-2</v>
      </c>
    </row>
    <row r="1343" spans="1:17" hidden="1" x14ac:dyDescent="0.3">
      <c r="A1343" t="s">
        <v>2848</v>
      </c>
      <c r="B1343" t="s">
        <v>2849</v>
      </c>
      <c r="C1343" t="str">
        <f>IFERROR(VLOOKUP(Table1[[#This Row],[Ticker]],[1]!Table2[[Symbol]:[Industry]],2,FALSE),"-")</f>
        <v>-</v>
      </c>
      <c r="D1343" t="s">
        <v>419</v>
      </c>
      <c r="E1343">
        <v>1290.8532499999999</v>
      </c>
      <c r="F1343">
        <v>1275.25</v>
      </c>
      <c r="G1343">
        <v>265.44426049701599</v>
      </c>
      <c r="H1343">
        <v>52.576672636263702</v>
      </c>
      <c r="I1343">
        <v>166.26167200252601</v>
      </c>
      <c r="J1343">
        <v>-6.7266317174558203</v>
      </c>
      <c r="K1343">
        <v>954.49494662930204</v>
      </c>
      <c r="L1343">
        <v>685.78364330433897</v>
      </c>
      <c r="M1343">
        <v>54.6271957491522</v>
      </c>
      <c r="N1343">
        <v>2.11532002677705</v>
      </c>
      <c r="O1343">
        <v>23.7561262497549</v>
      </c>
      <c r="P1343">
        <v>327.14788142689599</v>
      </c>
      <c r="Q1343">
        <v>0.15228879908013801</v>
      </c>
    </row>
    <row r="1344" spans="1:17" hidden="1" x14ac:dyDescent="0.3">
      <c r="A1344" t="s">
        <v>2850</v>
      </c>
      <c r="B1344" t="s">
        <v>2851</v>
      </c>
      <c r="C1344" t="str">
        <f>IFERROR(VLOOKUP(Table1[[#This Row],[Ticker]],[1]!Table2[[Symbol]:[Industry]],2,FALSE),"-")</f>
        <v>-</v>
      </c>
      <c r="D1344" t="s">
        <v>419</v>
      </c>
      <c r="E1344">
        <v>1274.8430975199999</v>
      </c>
      <c r="F1344">
        <v>3955.45</v>
      </c>
      <c r="G1344">
        <v>10.7047479231788</v>
      </c>
      <c r="H1344">
        <v>-9.1448539473354806</v>
      </c>
      <c r="I1344">
        <v>10.0157130551625</v>
      </c>
      <c r="J1344">
        <v>-4.0071870295491898</v>
      </c>
      <c r="K1344">
        <v>3818.4318016510401</v>
      </c>
      <c r="L1344">
        <v>3339.9286716426</v>
      </c>
      <c r="M1344">
        <v>48.336222449999902</v>
      </c>
      <c r="N1344">
        <v>0.42776838460657501</v>
      </c>
      <c r="O1344">
        <v>15.124701361412701</v>
      </c>
      <c r="P1344">
        <v>63.111340206185503</v>
      </c>
      <c r="Q1344">
        <v>1.4654239335952E-2</v>
      </c>
    </row>
    <row r="1345" spans="1:17" hidden="1" x14ac:dyDescent="0.3">
      <c r="A1345" t="s">
        <v>2852</v>
      </c>
      <c r="B1345" t="s">
        <v>2853</v>
      </c>
      <c r="C1345" t="str">
        <f>IFERROR(VLOOKUP(Table1[[#This Row],[Ticker]],[1]!Table2[[Symbol]:[Industry]],2,FALSE),"-")</f>
        <v>-</v>
      </c>
      <c r="D1345" t="s">
        <v>739</v>
      </c>
      <c r="E1345">
        <v>1268.903</v>
      </c>
      <c r="F1345">
        <v>237.4</v>
      </c>
      <c r="G1345">
        <v>-52.617758460220202</v>
      </c>
      <c r="H1345">
        <v>-14.2323768733332</v>
      </c>
      <c r="I1345">
        <v>-39.934465876800502</v>
      </c>
      <c r="J1345">
        <v>-0.41034854414143201</v>
      </c>
      <c r="K1345">
        <v>265.12189305304099</v>
      </c>
      <c r="M1345">
        <v>41.556922451994602</v>
      </c>
      <c r="N1345">
        <v>0.69112855358891501</v>
      </c>
      <c r="O1345">
        <v>96.293176074136397</v>
      </c>
      <c r="P1345">
        <v>5.4080454666548299</v>
      </c>
    </row>
    <row r="1346" spans="1:17" hidden="1" x14ac:dyDescent="0.3">
      <c r="A1346" t="s">
        <v>2854</v>
      </c>
      <c r="B1346" t="s">
        <v>2855</v>
      </c>
      <c r="C1346" t="str">
        <f>IFERROR(VLOOKUP(Table1[[#This Row],[Ticker]],[1]!Table2[[Symbol]:[Industry]],2,FALSE),"-")</f>
        <v>-</v>
      </c>
      <c r="D1346" t="s">
        <v>21</v>
      </c>
      <c r="E1346">
        <v>1265.3359931350001</v>
      </c>
      <c r="F1346">
        <v>196.4</v>
      </c>
      <c r="G1346">
        <v>19.2540263240709</v>
      </c>
      <c r="H1346">
        <v>25.919396459673301</v>
      </c>
      <c r="I1346">
        <v>20.563794785666399</v>
      </c>
      <c r="J1346">
        <v>6.8463435623950302</v>
      </c>
      <c r="K1346">
        <v>165.81465781914901</v>
      </c>
      <c r="L1346">
        <v>148.555298606962</v>
      </c>
      <c r="M1346">
        <v>65.278262533909299</v>
      </c>
      <c r="N1346">
        <v>2.3340605403641699</v>
      </c>
      <c r="O1346">
        <v>9.3177189409368406</v>
      </c>
      <c r="P1346">
        <v>66.935826604334807</v>
      </c>
      <c r="Q1346">
        <v>9.5548194204952003E-2</v>
      </c>
    </row>
    <row r="1347" spans="1:17" hidden="1" x14ac:dyDescent="0.3">
      <c r="A1347" t="s">
        <v>2856</v>
      </c>
      <c r="B1347" t="s">
        <v>2857</v>
      </c>
      <c r="C1347" t="str">
        <f>IFERROR(VLOOKUP(Table1[[#This Row],[Ticker]],[1]!Table2[[Symbol]:[Industry]],2,FALSE),"-")</f>
        <v>-</v>
      </c>
      <c r="D1347" t="s">
        <v>1560</v>
      </c>
      <c r="E1347">
        <v>1260.2329022899901</v>
      </c>
      <c r="F1347">
        <v>1664.9</v>
      </c>
      <c r="G1347">
        <v>35.472802756941903</v>
      </c>
      <c r="H1347">
        <v>2.4364935153907399</v>
      </c>
      <c r="I1347">
        <v>15.9496656814099</v>
      </c>
      <c r="J1347">
        <v>-4.9248492667704502</v>
      </c>
      <c r="K1347">
        <v>1530.30774758591</v>
      </c>
      <c r="L1347">
        <v>1303.0774882815299</v>
      </c>
      <c r="M1347">
        <v>58.029662771933303</v>
      </c>
      <c r="N1347">
        <v>0.85543187316890001</v>
      </c>
      <c r="O1347">
        <v>6.7091116583578501</v>
      </c>
      <c r="P1347">
        <v>70.750217937541606</v>
      </c>
      <c r="Q1347">
        <v>6.1391971789468001E-2</v>
      </c>
    </row>
    <row r="1348" spans="1:17" hidden="1" x14ac:dyDescent="0.3">
      <c r="A1348" t="s">
        <v>2858</v>
      </c>
      <c r="B1348" t="s">
        <v>2859</v>
      </c>
      <c r="C1348" t="str">
        <f>IFERROR(VLOOKUP(Table1[[#This Row],[Ticker]],[1]!Table2[[Symbol]:[Industry]],2,FALSE),"-")</f>
        <v>-</v>
      </c>
      <c r="D1348" t="s">
        <v>465</v>
      </c>
      <c r="E1348">
        <v>1258.4449814750001</v>
      </c>
      <c r="F1348">
        <v>1.51</v>
      </c>
      <c r="G1348">
        <v>-62.7654106554672</v>
      </c>
      <c r="H1348">
        <v>7.3602472549079501</v>
      </c>
      <c r="I1348">
        <v>-70.026675871640194</v>
      </c>
      <c r="J1348">
        <v>20.112169063238699</v>
      </c>
      <c r="K1348">
        <v>1.6891969660658399</v>
      </c>
      <c r="L1348">
        <v>2.3583789601445599</v>
      </c>
      <c r="M1348">
        <v>55.5148367287509</v>
      </c>
      <c r="N1348">
        <v>2.1078505904654299</v>
      </c>
      <c r="O1348">
        <v>184.76821192052901</v>
      </c>
      <c r="P1348">
        <v>18.8976377952755</v>
      </c>
    </row>
    <row r="1349" spans="1:17" hidden="1" x14ac:dyDescent="0.3">
      <c r="A1349" t="s">
        <v>2860</v>
      </c>
      <c r="B1349" t="s">
        <v>2861</v>
      </c>
      <c r="C1349" t="str">
        <f>IFERROR(VLOOKUP(Table1[[#This Row],[Ticker]],[1]!Table2[[Symbol]:[Industry]],2,FALSE),"-")</f>
        <v>-</v>
      </c>
      <c r="D1349" t="s">
        <v>92</v>
      </c>
      <c r="E1349">
        <v>1256.06704025</v>
      </c>
      <c r="F1349">
        <v>3000</v>
      </c>
      <c r="G1349">
        <v>198.02835667825599</v>
      </c>
      <c r="H1349">
        <v>0.43157039447492002</v>
      </c>
      <c r="I1349">
        <v>98.626267547593599</v>
      </c>
      <c r="J1349">
        <v>0.250306318140742</v>
      </c>
      <c r="K1349">
        <v>2853.1384733428899</v>
      </c>
      <c r="L1349">
        <v>2102.8984442535102</v>
      </c>
      <c r="M1349">
        <v>51.058255382535599</v>
      </c>
      <c r="N1349">
        <v>0.71002951071367204</v>
      </c>
      <c r="O1349">
        <v>18.266666666666602</v>
      </c>
      <c r="P1349">
        <v>267.534456355283</v>
      </c>
      <c r="Q1349">
        <v>0.15111341608421</v>
      </c>
    </row>
    <row r="1350" spans="1:17" hidden="1" x14ac:dyDescent="0.3">
      <c r="A1350" t="s">
        <v>2862</v>
      </c>
      <c r="B1350" t="s">
        <v>2863</v>
      </c>
      <c r="C1350" t="str">
        <f>IFERROR(VLOOKUP(Table1[[#This Row],[Ticker]],[1]!Table2[[Symbol]:[Industry]],2,FALSE),"-")</f>
        <v>-</v>
      </c>
      <c r="D1350" t="s">
        <v>609</v>
      </c>
      <c r="E1350">
        <v>1253.4099437299999</v>
      </c>
      <c r="F1350">
        <v>22.54</v>
      </c>
      <c r="G1350">
        <v>-81.550201640095693</v>
      </c>
      <c r="H1350">
        <v>9.4292785348060093</v>
      </c>
      <c r="I1350">
        <v>-7.0601288561349502</v>
      </c>
      <c r="J1350">
        <v>-4.1060971906311803</v>
      </c>
      <c r="K1350">
        <v>21.666753260586098</v>
      </c>
      <c r="L1350">
        <v>24.999884582379099</v>
      </c>
      <c r="M1350">
        <v>60.773996061609601</v>
      </c>
      <c r="N1350">
        <v>1.5185136918128399</v>
      </c>
      <c r="O1350">
        <v>135.13753327417899</v>
      </c>
      <c r="P1350">
        <v>50.266666666666602</v>
      </c>
      <c r="Q1350">
        <v>0.219552087538366</v>
      </c>
    </row>
    <row r="1351" spans="1:17" hidden="1" x14ac:dyDescent="0.3">
      <c r="A1351" t="s">
        <v>2864</v>
      </c>
      <c r="B1351" t="s">
        <v>2865</v>
      </c>
      <c r="C1351" t="str">
        <f>IFERROR(VLOOKUP(Table1[[#This Row],[Ticker]],[1]!Table2[[Symbol]:[Industry]],2,FALSE),"-")</f>
        <v>-</v>
      </c>
      <c r="D1351" t="s">
        <v>21</v>
      </c>
      <c r="E1351">
        <v>1252.8771400000001</v>
      </c>
      <c r="F1351">
        <v>725</v>
      </c>
      <c r="G1351">
        <v>578.22477798615796</v>
      </c>
      <c r="H1351">
        <v>-16.2452740962683</v>
      </c>
      <c r="I1351">
        <v>258.87519621957398</v>
      </c>
      <c r="J1351">
        <v>2.3441952070296299</v>
      </c>
      <c r="K1351">
        <v>702.41543470051101</v>
      </c>
      <c r="M1351">
        <v>42.946168662643601</v>
      </c>
      <c r="N1351">
        <v>0.29478989979188402</v>
      </c>
      <c r="O1351">
        <v>37.655172413793103</v>
      </c>
      <c r="P1351">
        <v>677.47989276139401</v>
      </c>
    </row>
    <row r="1352" spans="1:17" hidden="1" x14ac:dyDescent="0.3">
      <c r="A1352" t="s">
        <v>2866</v>
      </c>
      <c r="B1352" t="s">
        <v>2867</v>
      </c>
      <c r="C1352" t="str">
        <f>IFERROR(VLOOKUP(Table1[[#This Row],[Ticker]],[1]!Table2[[Symbol]:[Industry]],2,FALSE),"-")</f>
        <v>-</v>
      </c>
      <c r="D1352" t="s">
        <v>141</v>
      </c>
      <c r="E1352">
        <v>1248.1767270749999</v>
      </c>
      <c r="F1352">
        <v>303.25</v>
      </c>
      <c r="G1352">
        <v>49.265421770426798</v>
      </c>
      <c r="H1352">
        <v>-8.8793250802042802</v>
      </c>
      <c r="I1352">
        <v>-24.926017930729198</v>
      </c>
      <c r="J1352">
        <v>0.51088796836776895</v>
      </c>
      <c r="K1352">
        <v>337.94003973152599</v>
      </c>
      <c r="L1352">
        <v>313.87403332100303</v>
      </c>
      <c r="M1352">
        <v>31.2427950264332</v>
      </c>
      <c r="N1352">
        <v>0.91253967640986</v>
      </c>
      <c r="O1352">
        <v>37.180544105523403</v>
      </c>
      <c r="P1352">
        <v>91.264585304320406</v>
      </c>
      <c r="Q1352">
        <v>0.110583508035224</v>
      </c>
    </row>
    <row r="1353" spans="1:17" hidden="1" x14ac:dyDescent="0.3">
      <c r="A1353" t="s">
        <v>2868</v>
      </c>
      <c r="B1353" t="s">
        <v>2869</v>
      </c>
      <c r="C1353" t="str">
        <f>IFERROR(VLOOKUP(Table1[[#This Row],[Ticker]],[1]!Table2[[Symbol]:[Industry]],2,FALSE),"-")</f>
        <v>-</v>
      </c>
      <c r="D1353" t="s">
        <v>1535</v>
      </c>
      <c r="E1353">
        <v>1244.084477788</v>
      </c>
      <c r="F1353">
        <v>214.52</v>
      </c>
      <c r="G1353">
        <v>-54.600198359576098</v>
      </c>
      <c r="H1353">
        <v>2.79624818246115</v>
      </c>
      <c r="I1353">
        <v>-9.8452074456861691</v>
      </c>
      <c r="J1353">
        <v>1.858733109418</v>
      </c>
      <c r="K1353">
        <v>220.515906416528</v>
      </c>
      <c r="L1353">
        <v>241.53755848352799</v>
      </c>
      <c r="M1353">
        <v>45.818742710156201</v>
      </c>
      <c r="N1353">
        <v>1.6323015659455</v>
      </c>
      <c r="O1353">
        <v>51.454409845235801</v>
      </c>
      <c r="P1353">
        <v>7.6097316277903202</v>
      </c>
      <c r="Q1353">
        <v>1.5186582993085999E-2</v>
      </c>
    </row>
    <row r="1354" spans="1:17" hidden="1" x14ac:dyDescent="0.3">
      <c r="A1354" t="s">
        <v>2870</v>
      </c>
      <c r="B1354" t="s">
        <v>2871</v>
      </c>
      <c r="C1354" t="str">
        <f>IFERROR(VLOOKUP(Table1[[#This Row],[Ticker]],[1]!Table2[[Symbol]:[Industry]],2,FALSE),"-")</f>
        <v>-</v>
      </c>
      <c r="D1354" t="s">
        <v>577</v>
      </c>
      <c r="E1354">
        <v>1242.691065</v>
      </c>
      <c r="F1354">
        <v>109.89</v>
      </c>
      <c r="G1354">
        <v>-37.264307315973198</v>
      </c>
      <c r="H1354">
        <v>24.820292144082401</v>
      </c>
      <c r="I1354">
        <v>-11.6320611126441</v>
      </c>
      <c r="J1354">
        <v>10.5433244896342</v>
      </c>
      <c r="K1354">
        <v>96.744191904083905</v>
      </c>
      <c r="L1354">
        <v>97.483533332111406</v>
      </c>
      <c r="M1354">
        <v>67.277959753268703</v>
      </c>
      <c r="N1354">
        <v>1.85645904236453</v>
      </c>
      <c r="O1354">
        <v>32.496132496132397</v>
      </c>
      <c r="P1354">
        <v>31.762589928057501</v>
      </c>
    </row>
    <row r="1355" spans="1:17" hidden="1" x14ac:dyDescent="0.3">
      <c r="A1355" t="s">
        <v>2872</v>
      </c>
      <c r="B1355" t="s">
        <v>2873</v>
      </c>
      <c r="C1355" t="str">
        <f>IFERROR(VLOOKUP(Table1[[#This Row],[Ticker]],[1]!Table2[[Symbol]:[Industry]],2,FALSE),"-")</f>
        <v>-</v>
      </c>
      <c r="D1355" t="s">
        <v>377</v>
      </c>
      <c r="E1355">
        <v>1242.362800656</v>
      </c>
      <c r="F1355">
        <v>62.31</v>
      </c>
      <c r="G1355">
        <v>-47.623925098440097</v>
      </c>
      <c r="H1355">
        <v>-4.1243933928496501</v>
      </c>
      <c r="I1355">
        <v>-23.428459118875899</v>
      </c>
      <c r="J1355">
        <v>-4.2463082332592004</v>
      </c>
      <c r="K1355">
        <v>67.668010425121196</v>
      </c>
      <c r="L1355">
        <v>71.011547882368504</v>
      </c>
      <c r="M1355">
        <v>22.978335796673299</v>
      </c>
      <c r="N1355">
        <v>0.78199512609850996</v>
      </c>
      <c r="O1355">
        <v>36.414700690097803</v>
      </c>
      <c r="P1355">
        <v>12.169216921692099</v>
      </c>
      <c r="Q1355">
        <v>-9.1589096911910001E-3</v>
      </c>
    </row>
    <row r="1356" spans="1:17" hidden="1" x14ac:dyDescent="0.3">
      <c r="A1356" t="s">
        <v>2874</v>
      </c>
      <c r="B1356" t="s">
        <v>2875</v>
      </c>
      <c r="C1356" t="str">
        <f>IFERROR(VLOOKUP(Table1[[#This Row],[Ticker]],[1]!Table2[[Symbol]:[Industry]],2,FALSE),"-")</f>
        <v>-</v>
      </c>
      <c r="D1356" t="s">
        <v>46</v>
      </c>
      <c r="E1356">
        <v>1238.2773875549999</v>
      </c>
      <c r="F1356">
        <v>208.65</v>
      </c>
      <c r="G1356">
        <v>394.35902226540401</v>
      </c>
      <c r="H1356">
        <v>12.4464259752157</v>
      </c>
      <c r="I1356">
        <v>76.189630063826399</v>
      </c>
      <c r="J1356">
        <v>17.310521924278699</v>
      </c>
      <c r="K1356">
        <v>175.57305510457101</v>
      </c>
      <c r="L1356">
        <v>127.825144281692</v>
      </c>
      <c r="M1356">
        <v>66.775330404622693</v>
      </c>
      <c r="N1356">
        <v>1.04520239961886</v>
      </c>
      <c r="O1356">
        <v>4.0019170860292297</v>
      </c>
      <c r="P1356">
        <v>520.98214285714198</v>
      </c>
      <c r="Q1356">
        <v>0.204100799747819</v>
      </c>
    </row>
    <row r="1357" spans="1:17" hidden="1" x14ac:dyDescent="0.3">
      <c r="A1357" t="s">
        <v>2876</v>
      </c>
      <c r="B1357" t="s">
        <v>2877</v>
      </c>
      <c r="C1357" t="str">
        <f>IFERROR(VLOOKUP(Table1[[#This Row],[Ticker]],[1]!Table2[[Symbol]:[Industry]],2,FALSE),"-")</f>
        <v>-</v>
      </c>
      <c r="D1357" t="s">
        <v>395</v>
      </c>
      <c r="E1357">
        <v>1237.8128572799999</v>
      </c>
      <c r="F1357">
        <v>51.99</v>
      </c>
      <c r="G1357">
        <v>-65.777567561224998</v>
      </c>
      <c r="H1357">
        <v>5.0132097387372099</v>
      </c>
      <c r="I1357">
        <v>-59.5449582675747</v>
      </c>
      <c r="J1357">
        <v>-1.8964221943870001</v>
      </c>
      <c r="K1357">
        <v>53.975034121824699</v>
      </c>
      <c r="L1357">
        <v>63.026755430842499</v>
      </c>
      <c r="M1357">
        <v>51.987211188725503</v>
      </c>
      <c r="N1357">
        <v>1.3747005190300099</v>
      </c>
      <c r="O1357">
        <v>111.579149836507</v>
      </c>
      <c r="P1357">
        <v>18.132242672119901</v>
      </c>
      <c r="Q1357">
        <v>0.126940811806287</v>
      </c>
    </row>
    <row r="1358" spans="1:17" hidden="1" x14ac:dyDescent="0.3">
      <c r="A1358" t="s">
        <v>2878</v>
      </c>
      <c r="B1358" t="s">
        <v>2879</v>
      </c>
      <c r="C1358" t="str">
        <f>IFERROR(VLOOKUP(Table1[[#This Row],[Ticker]],[1]!Table2[[Symbol]:[Industry]],2,FALSE),"-")</f>
        <v>-</v>
      </c>
      <c r="D1358" t="s">
        <v>701</v>
      </c>
      <c r="E1358">
        <v>1234.628136</v>
      </c>
      <c r="F1358">
        <v>313.2</v>
      </c>
      <c r="G1358">
        <v>92.485311545693506</v>
      </c>
      <c r="H1358">
        <v>33.363014752664697</v>
      </c>
      <c r="I1358">
        <v>-16.839435362619302</v>
      </c>
      <c r="J1358">
        <v>17.278870557335502</v>
      </c>
      <c r="K1358">
        <v>274.72055293893902</v>
      </c>
      <c r="L1358">
        <v>258.67625497869801</v>
      </c>
      <c r="M1358">
        <v>60.248223010992</v>
      </c>
      <c r="N1358">
        <v>2.8071177314722302</v>
      </c>
      <c r="O1358">
        <v>27.394636015325599</v>
      </c>
      <c r="P1358">
        <v>138.084378563283</v>
      </c>
    </row>
    <row r="1359" spans="1:17" hidden="1" x14ac:dyDescent="0.3">
      <c r="A1359" t="s">
        <v>2880</v>
      </c>
      <c r="B1359" t="s">
        <v>2881</v>
      </c>
      <c r="C1359" t="str">
        <f>IFERROR(VLOOKUP(Table1[[#This Row],[Ticker]],[1]!Table2[[Symbol]:[Industry]],2,FALSE),"-")</f>
        <v>-</v>
      </c>
      <c r="D1359" t="s">
        <v>985</v>
      </c>
      <c r="E1359">
        <v>1234.5309444</v>
      </c>
      <c r="F1359">
        <v>323.7</v>
      </c>
      <c r="G1359">
        <v>-29.006570092619398</v>
      </c>
      <c r="H1359">
        <v>-7.2706198034453298</v>
      </c>
      <c r="I1359">
        <v>-20.082076617416401</v>
      </c>
      <c r="J1359">
        <v>-2.3090721605234301</v>
      </c>
      <c r="K1359">
        <v>332.93799376519701</v>
      </c>
      <c r="L1359">
        <v>347.789139427713</v>
      </c>
      <c r="M1359">
        <v>47.933742534329902</v>
      </c>
      <c r="N1359">
        <v>0.81971306760434903</v>
      </c>
      <c r="O1359">
        <v>65.523632993512393</v>
      </c>
      <c r="P1359">
        <v>17.709090909090801</v>
      </c>
      <c r="Q1359">
        <v>4.9260121911677002E-2</v>
      </c>
    </row>
    <row r="1360" spans="1:17" hidden="1" x14ac:dyDescent="0.3">
      <c r="A1360" t="s">
        <v>2882</v>
      </c>
      <c r="B1360" t="s">
        <v>2883</v>
      </c>
      <c r="C1360" t="str">
        <f>IFERROR(VLOOKUP(Table1[[#This Row],[Ticker]],[1]!Table2[[Symbol]:[Industry]],2,FALSE),"-")</f>
        <v>-</v>
      </c>
      <c r="D1360" t="s">
        <v>133</v>
      </c>
      <c r="E1360">
        <v>1234.3730255999999</v>
      </c>
      <c r="F1360">
        <v>141.88</v>
      </c>
      <c r="G1360">
        <v>-7.6232889865217004</v>
      </c>
      <c r="H1360">
        <v>-3.66843306656724</v>
      </c>
      <c r="I1360">
        <v>-22.062561971621601</v>
      </c>
      <c r="J1360">
        <v>2.0858907553054502</v>
      </c>
      <c r="K1360">
        <v>146.44795574582901</v>
      </c>
      <c r="L1360">
        <v>145.17021962536899</v>
      </c>
      <c r="M1360">
        <v>42.558802260813898</v>
      </c>
      <c r="N1360">
        <v>0.68325657660474204</v>
      </c>
      <c r="O1360">
        <v>36.946715534254302</v>
      </c>
      <c r="P1360">
        <v>22.999566536627601</v>
      </c>
      <c r="Q1360">
        <v>5.5863114681172998E-2</v>
      </c>
    </row>
    <row r="1361" spans="1:17" hidden="1" x14ac:dyDescent="0.3">
      <c r="A1361" t="s">
        <v>2884</v>
      </c>
      <c r="B1361" t="s">
        <v>2885</v>
      </c>
      <c r="C1361" t="str">
        <f>IFERROR(VLOOKUP(Table1[[#This Row],[Ticker]],[1]!Table2[[Symbol]:[Industry]],2,FALSE),"-")</f>
        <v>-</v>
      </c>
      <c r="D1361" t="s">
        <v>2886</v>
      </c>
      <c r="E1361">
        <v>1232.0244164999999</v>
      </c>
      <c r="F1361">
        <v>497.85</v>
      </c>
      <c r="G1361">
        <v>215.909675786256</v>
      </c>
      <c r="H1361">
        <v>7.7623909528379098</v>
      </c>
      <c r="I1361">
        <v>47.472227038940702</v>
      </c>
      <c r="J1361">
        <v>4.1847615351305896</v>
      </c>
      <c r="K1361">
        <v>433.24382768783101</v>
      </c>
      <c r="L1361">
        <v>344.97947834571698</v>
      </c>
      <c r="M1361">
        <v>81.777469781584401</v>
      </c>
      <c r="N1361">
        <v>1.3017494776357199</v>
      </c>
      <c r="O1361">
        <v>7.4620869739881304</v>
      </c>
      <c r="P1361">
        <v>247.66061452513901</v>
      </c>
    </row>
    <row r="1362" spans="1:17" hidden="1" x14ac:dyDescent="0.3">
      <c r="A1362" t="s">
        <v>2887</v>
      </c>
      <c r="B1362" t="s">
        <v>2888</v>
      </c>
      <c r="C1362" t="str">
        <f>IFERROR(VLOOKUP(Table1[[#This Row],[Ticker]],[1]!Table2[[Symbol]:[Industry]],2,FALSE),"-")</f>
        <v>-</v>
      </c>
      <c r="D1362" t="s">
        <v>2889</v>
      </c>
      <c r="E1362">
        <v>1231.151985</v>
      </c>
      <c r="F1362">
        <v>1139</v>
      </c>
      <c r="G1362">
        <v>-41.886192810349897</v>
      </c>
      <c r="H1362">
        <v>-11.7616586772156</v>
      </c>
      <c r="I1362">
        <v>-39.714565160998397</v>
      </c>
      <c r="J1362">
        <v>-2.9801565241017398</v>
      </c>
      <c r="K1362">
        <v>1264.46866870896</v>
      </c>
      <c r="L1362">
        <v>1336.23312529595</v>
      </c>
      <c r="M1362">
        <v>34.443861137439399</v>
      </c>
      <c r="N1362">
        <v>1.2922253474972001</v>
      </c>
      <c r="O1362">
        <v>59.350307287093898</v>
      </c>
      <c r="P1362">
        <v>13.3333333333333</v>
      </c>
      <c r="Q1362">
        <v>0.22193126419137199</v>
      </c>
    </row>
    <row r="1363" spans="1:17" hidden="1" x14ac:dyDescent="0.3">
      <c r="A1363" t="s">
        <v>2890</v>
      </c>
      <c r="B1363" t="s">
        <v>2891</v>
      </c>
      <c r="C1363" t="str">
        <f>IFERROR(VLOOKUP(Table1[[#This Row],[Ticker]],[1]!Table2[[Symbol]:[Industry]],2,FALSE),"-")</f>
        <v>-</v>
      </c>
      <c r="E1363">
        <v>1226.29962</v>
      </c>
      <c r="F1363">
        <v>220.55</v>
      </c>
      <c r="G1363">
        <v>714.87328425911801</v>
      </c>
      <c r="H1363">
        <v>-20.5630834373369</v>
      </c>
      <c r="I1363">
        <v>142.101605387566</v>
      </c>
      <c r="J1363">
        <v>-7.7461325307801099</v>
      </c>
      <c r="K1363">
        <v>260.804648060869</v>
      </c>
      <c r="L1363">
        <v>173.51031224157401</v>
      </c>
      <c r="M1363">
        <v>24.948101619316599</v>
      </c>
      <c r="N1363">
        <v>0.52250425806335599</v>
      </c>
      <c r="O1363">
        <v>86.080253910677797</v>
      </c>
      <c r="P1363">
        <v>787.27011494252895</v>
      </c>
      <c r="Q1363">
        <v>0.14474041389909201</v>
      </c>
    </row>
    <row r="1364" spans="1:17" hidden="1" x14ac:dyDescent="0.3">
      <c r="A1364" t="s">
        <v>2892</v>
      </c>
      <c r="B1364" t="s">
        <v>2893</v>
      </c>
      <c r="C1364" t="str">
        <f>IFERROR(VLOOKUP(Table1[[#This Row],[Ticker]],[1]!Table2[[Symbol]:[Industry]],2,FALSE),"-")</f>
        <v>-</v>
      </c>
      <c r="D1364" t="s">
        <v>536</v>
      </c>
      <c r="E1364">
        <v>1224.8189184</v>
      </c>
      <c r="F1364">
        <v>346.8</v>
      </c>
      <c r="G1364">
        <v>50.011422831028298</v>
      </c>
      <c r="H1364">
        <v>10.033840653563701</v>
      </c>
      <c r="I1364">
        <v>15.834335510368801</v>
      </c>
      <c r="J1364">
        <v>14.388639651474</v>
      </c>
      <c r="K1364">
        <v>295.4198333045</v>
      </c>
      <c r="L1364">
        <v>255.140108466453</v>
      </c>
      <c r="M1364">
        <v>80.982974342651403</v>
      </c>
      <c r="N1364">
        <v>1.2660709035450901</v>
      </c>
      <c r="O1364">
        <v>1.83102652825835</v>
      </c>
      <c r="P1364">
        <v>95.932203389830505</v>
      </c>
      <c r="Q1364">
        <v>5.1227097786215002E-2</v>
      </c>
    </row>
    <row r="1365" spans="1:17" hidden="1" x14ac:dyDescent="0.3">
      <c r="A1365" t="s">
        <v>2894</v>
      </c>
      <c r="B1365" t="s">
        <v>2895</v>
      </c>
      <c r="C1365" t="str">
        <f>IFERROR(VLOOKUP(Table1[[#This Row],[Ticker]],[1]!Table2[[Symbol]:[Industry]],2,FALSE),"-")</f>
        <v>-</v>
      </c>
      <c r="D1365" t="s">
        <v>21</v>
      </c>
      <c r="E1365">
        <v>1224.7248</v>
      </c>
      <c r="F1365">
        <v>1033</v>
      </c>
      <c r="G1365">
        <v>-31.837258896653498</v>
      </c>
      <c r="H1365">
        <v>-5.1579013723738996</v>
      </c>
      <c r="I1365">
        <v>-26.103492244570798</v>
      </c>
      <c r="J1365">
        <v>0.36521622805063703</v>
      </c>
      <c r="K1365">
        <v>1106.51242730749</v>
      </c>
      <c r="L1365">
        <v>1100.7486036811999</v>
      </c>
      <c r="M1365">
        <v>38.024922839989202</v>
      </c>
      <c r="N1365">
        <v>0.82469757106318597</v>
      </c>
      <c r="O1365">
        <v>42.052274927395899</v>
      </c>
      <c r="P1365">
        <v>8.1052796818586099</v>
      </c>
      <c r="Q1365">
        <v>0.120864373633859</v>
      </c>
    </row>
    <row r="1366" spans="1:17" hidden="1" x14ac:dyDescent="0.3">
      <c r="A1366" t="s">
        <v>2896</v>
      </c>
      <c r="B1366" t="s">
        <v>2897</v>
      </c>
      <c r="C1366" t="str">
        <f>IFERROR(VLOOKUP(Table1[[#This Row],[Ticker]],[1]!Table2[[Symbol]:[Industry]],2,FALSE),"-")</f>
        <v>-</v>
      </c>
      <c r="D1366" t="s">
        <v>377</v>
      </c>
      <c r="E1366">
        <v>1223.1241422399901</v>
      </c>
      <c r="F1366">
        <v>361.9</v>
      </c>
      <c r="G1366">
        <v>45.028771824819998</v>
      </c>
      <c r="H1366">
        <v>15.280599507152701</v>
      </c>
      <c r="I1366">
        <v>49.217621224512499</v>
      </c>
      <c r="J1366">
        <v>9.7766067192384796</v>
      </c>
      <c r="K1366">
        <v>297.61876662914602</v>
      </c>
      <c r="L1366">
        <v>254.778129060277</v>
      </c>
      <c r="M1366">
        <v>73.258582787870097</v>
      </c>
      <c r="N1366">
        <v>1.2195305516761401</v>
      </c>
      <c r="O1366">
        <v>3.7441282122133202</v>
      </c>
      <c r="P1366">
        <v>83.752221375983694</v>
      </c>
    </row>
    <row r="1367" spans="1:17" hidden="1" x14ac:dyDescent="0.3">
      <c r="A1367" t="s">
        <v>2898</v>
      </c>
      <c r="B1367" t="s">
        <v>2899</v>
      </c>
      <c r="C1367" t="str">
        <f>IFERROR(VLOOKUP(Table1[[#This Row],[Ticker]],[1]!Table2[[Symbol]:[Industry]],2,FALSE),"-")</f>
        <v>-</v>
      </c>
      <c r="D1367" t="s">
        <v>70</v>
      </c>
      <c r="E1367">
        <v>1219.5</v>
      </c>
      <c r="F1367">
        <v>203.25</v>
      </c>
      <c r="G1367">
        <v>98.7732160069001</v>
      </c>
      <c r="H1367">
        <v>12.0010979306597</v>
      </c>
      <c r="I1367">
        <v>12.5585860231735</v>
      </c>
      <c r="J1367">
        <v>-3.1635959731928698</v>
      </c>
      <c r="K1367">
        <v>181.57515566458301</v>
      </c>
      <c r="L1367">
        <v>150.45224707903</v>
      </c>
      <c r="M1367">
        <v>49.907195232578303</v>
      </c>
      <c r="N1367">
        <v>1.07195442193216</v>
      </c>
      <c r="O1367">
        <v>23.9852398523985</v>
      </c>
      <c r="P1367">
        <v>128.370786516853</v>
      </c>
      <c r="Q1367">
        <v>6.5216810177855994E-2</v>
      </c>
    </row>
    <row r="1368" spans="1:17" hidden="1" x14ac:dyDescent="0.3">
      <c r="A1368" t="s">
        <v>2900</v>
      </c>
      <c r="B1368" t="s">
        <v>2901</v>
      </c>
      <c r="C1368" t="str">
        <f>IFERROR(VLOOKUP(Table1[[#This Row],[Ticker]],[1]!Table2[[Symbol]:[Industry]],2,FALSE),"-")</f>
        <v>-</v>
      </c>
      <c r="D1368" t="s">
        <v>539</v>
      </c>
      <c r="E1368">
        <v>1218.9968657930001</v>
      </c>
      <c r="F1368">
        <v>170.69</v>
      </c>
      <c r="G1368">
        <v>-26.993459212463801</v>
      </c>
      <c r="H1368">
        <v>11.5803349954107</v>
      </c>
      <c r="I1368">
        <v>-18.925417327625301</v>
      </c>
      <c r="J1368">
        <v>2.3215737832105998</v>
      </c>
      <c r="K1368">
        <v>161.431086349335</v>
      </c>
      <c r="L1368">
        <v>162.796169930102</v>
      </c>
      <c r="M1368">
        <v>55.5052849995446</v>
      </c>
      <c r="N1368">
        <v>1.3626395507487801</v>
      </c>
      <c r="O1368">
        <v>27.160349171011699</v>
      </c>
      <c r="P1368">
        <v>34.4545096494682</v>
      </c>
      <c r="Q1368">
        <v>7.3188676077657999E-2</v>
      </c>
    </row>
    <row r="1369" spans="1:17" hidden="1" x14ac:dyDescent="0.3">
      <c r="A1369" t="s">
        <v>2902</v>
      </c>
      <c r="B1369" t="s">
        <v>2903</v>
      </c>
      <c r="C1369" t="str">
        <f>IFERROR(VLOOKUP(Table1[[#This Row],[Ticker]],[1]!Table2[[Symbol]:[Industry]],2,FALSE),"-")</f>
        <v>-</v>
      </c>
      <c r="E1369">
        <v>1209.8527999999999</v>
      </c>
      <c r="F1369">
        <v>800</v>
      </c>
      <c r="G1369">
        <v>5880.6888140746396</v>
      </c>
      <c r="H1369">
        <v>-0.60135816249734897</v>
      </c>
      <c r="I1369">
        <v>276.47115901782001</v>
      </c>
      <c r="J1369">
        <v>1.35274221557664</v>
      </c>
      <c r="K1369">
        <v>759.29147500337103</v>
      </c>
      <c r="L1369">
        <v>481.650527720713</v>
      </c>
      <c r="M1369">
        <v>57.446963424894697</v>
      </c>
      <c r="N1369">
        <v>1.77225414578512</v>
      </c>
      <c r="O1369">
        <v>5</v>
      </c>
      <c r="P1369">
        <v>5906.0060060059996</v>
      </c>
    </row>
    <row r="1370" spans="1:17" hidden="1" x14ac:dyDescent="0.3">
      <c r="A1370" t="s">
        <v>2904</v>
      </c>
      <c r="B1370" t="s">
        <v>2905</v>
      </c>
      <c r="C1370" t="str">
        <f>IFERROR(VLOOKUP(Table1[[#This Row],[Ticker]],[1]!Table2[[Symbol]:[Industry]],2,FALSE),"-")</f>
        <v>-</v>
      </c>
      <c r="D1370" t="s">
        <v>136</v>
      </c>
      <c r="E1370">
        <v>1209.3921686000001</v>
      </c>
      <c r="F1370">
        <v>975</v>
      </c>
      <c r="G1370">
        <v>156.06808945392299</v>
      </c>
      <c r="H1370">
        <v>-16.529067236623799</v>
      </c>
      <c r="I1370">
        <v>48.523125445450198</v>
      </c>
      <c r="J1370">
        <v>-1.9090229242757799</v>
      </c>
      <c r="K1370">
        <v>1018.3519300352</v>
      </c>
      <c r="L1370">
        <v>711.27838526169398</v>
      </c>
      <c r="M1370">
        <v>36.572111854975702</v>
      </c>
      <c r="N1370">
        <v>0.65087628865979297</v>
      </c>
      <c r="O1370">
        <v>47.948717948717899</v>
      </c>
      <c r="P1370">
        <v>211.00478468899499</v>
      </c>
    </row>
    <row r="1371" spans="1:17" hidden="1" x14ac:dyDescent="0.3">
      <c r="A1371" t="s">
        <v>2906</v>
      </c>
      <c r="B1371" t="s">
        <v>2907</v>
      </c>
      <c r="C1371" t="str">
        <f>IFERROR(VLOOKUP(Table1[[#This Row],[Ticker]],[1]!Table2[[Symbol]:[Industry]],2,FALSE),"-")</f>
        <v>-</v>
      </c>
      <c r="D1371" t="s">
        <v>302</v>
      </c>
      <c r="E1371">
        <v>1205.2177447199999</v>
      </c>
      <c r="F1371">
        <v>843.6</v>
      </c>
      <c r="G1371">
        <v>133.53521678297099</v>
      </c>
      <c r="H1371">
        <v>40.467855408028498</v>
      </c>
      <c r="I1371">
        <v>88.390764062046301</v>
      </c>
      <c r="J1371">
        <v>0.38474949129101699</v>
      </c>
      <c r="K1371">
        <v>741.489248259953</v>
      </c>
      <c r="L1371">
        <v>573.897605974513</v>
      </c>
      <c r="M1371">
        <v>45.326141886363203</v>
      </c>
      <c r="N1371">
        <v>1.1503592619501299</v>
      </c>
      <c r="O1371">
        <v>14.8293029871977</v>
      </c>
      <c r="P1371">
        <v>165.03298774740799</v>
      </c>
      <c r="Q1371">
        <v>0.16008554807516701</v>
      </c>
    </row>
    <row r="1372" spans="1:17" hidden="1" x14ac:dyDescent="0.3">
      <c r="A1372" t="s">
        <v>2908</v>
      </c>
      <c r="B1372" t="s">
        <v>2909</v>
      </c>
      <c r="C1372" t="str">
        <f>IFERROR(VLOOKUP(Table1[[#This Row],[Ticker]],[1]!Table2[[Symbol]:[Industry]],2,FALSE),"-")</f>
        <v>-</v>
      </c>
      <c r="D1372" t="s">
        <v>609</v>
      </c>
      <c r="E1372">
        <v>1204.51496556299</v>
      </c>
      <c r="F1372">
        <v>46.13</v>
      </c>
      <c r="G1372">
        <v>-18.904273822937999</v>
      </c>
      <c r="H1372">
        <v>-0.97106833612909105</v>
      </c>
      <c r="I1372">
        <v>-25.8418015116258</v>
      </c>
      <c r="J1372">
        <v>-1.6658074379005099</v>
      </c>
      <c r="K1372">
        <v>45.626432355982999</v>
      </c>
      <c r="L1372">
        <v>47.179062339472701</v>
      </c>
      <c r="M1372">
        <v>48.313720825321397</v>
      </c>
      <c r="N1372">
        <v>1.29957681056089</v>
      </c>
      <c r="O1372">
        <v>45.458486884890497</v>
      </c>
      <c r="P1372">
        <v>26.730769230769202</v>
      </c>
      <c r="Q1372">
        <v>-2.2944690940245999E-2</v>
      </c>
    </row>
    <row r="1373" spans="1:17" hidden="1" x14ac:dyDescent="0.3">
      <c r="A1373" t="s">
        <v>2910</v>
      </c>
      <c r="B1373" t="s">
        <v>2911</v>
      </c>
      <c r="C1373" t="str">
        <f>IFERROR(VLOOKUP(Table1[[#This Row],[Ticker]],[1]!Table2[[Symbol]:[Industry]],2,FALSE),"-")</f>
        <v>-</v>
      </c>
      <c r="D1373" t="s">
        <v>701</v>
      </c>
      <c r="E1373">
        <v>1198.5</v>
      </c>
      <c r="F1373">
        <v>119.85</v>
      </c>
      <c r="G1373">
        <v>-32.229813290581099</v>
      </c>
      <c r="H1373">
        <v>-10.9385038502674</v>
      </c>
      <c r="I1373">
        <v>-12.966539680578499</v>
      </c>
      <c r="J1373">
        <v>-3.5693890691525501</v>
      </c>
      <c r="K1373">
        <v>124.290543164854</v>
      </c>
      <c r="L1373">
        <v>123.37897311101401</v>
      </c>
      <c r="M1373">
        <v>33.602971431935998</v>
      </c>
      <c r="N1373">
        <v>0.51308243860486202</v>
      </c>
      <c r="O1373">
        <v>29.328327075511002</v>
      </c>
      <c r="P1373">
        <v>19.491525423728799</v>
      </c>
      <c r="Q1373">
        <v>1.027951655712E-2</v>
      </c>
    </row>
    <row r="1374" spans="1:17" hidden="1" x14ac:dyDescent="0.3">
      <c r="A1374" t="s">
        <v>2912</v>
      </c>
      <c r="B1374" t="s">
        <v>2913</v>
      </c>
      <c r="C1374" t="str">
        <f>IFERROR(VLOOKUP(Table1[[#This Row],[Ticker]],[1]!Table2[[Symbol]:[Industry]],2,FALSE),"-")</f>
        <v>-</v>
      </c>
      <c r="D1374" t="s">
        <v>141</v>
      </c>
      <c r="E1374">
        <v>1194.9889275</v>
      </c>
      <c r="F1374">
        <v>286.95</v>
      </c>
      <c r="G1374">
        <v>51.430575238337198</v>
      </c>
      <c r="H1374">
        <v>-10.3620363891572</v>
      </c>
      <c r="I1374">
        <v>-4.9401481751103002</v>
      </c>
      <c r="J1374">
        <v>-5.1663495922790199</v>
      </c>
      <c r="K1374">
        <v>297.94563862896001</v>
      </c>
      <c r="L1374">
        <v>251.448372588686</v>
      </c>
      <c r="M1374">
        <v>34.989819600688101</v>
      </c>
      <c r="N1374">
        <v>0.53509871909675499</v>
      </c>
      <c r="O1374">
        <v>31.538595574141802</v>
      </c>
      <c r="P1374">
        <v>89.781746031745996</v>
      </c>
    </row>
    <row r="1375" spans="1:17" hidden="1" x14ac:dyDescent="0.3">
      <c r="A1375" t="s">
        <v>2914</v>
      </c>
      <c r="B1375" t="s">
        <v>2915</v>
      </c>
      <c r="C1375" t="str">
        <f>IFERROR(VLOOKUP(Table1[[#This Row],[Ticker]],[1]!Table2[[Symbol]:[Industry]],2,FALSE),"-")</f>
        <v>-</v>
      </c>
      <c r="D1375" t="s">
        <v>436</v>
      </c>
      <c r="E1375">
        <v>1191.8515798200001</v>
      </c>
      <c r="F1375">
        <v>498.3</v>
      </c>
      <c r="G1375">
        <v>58.625222243614402</v>
      </c>
      <c r="H1375">
        <v>-2.9891940411623699</v>
      </c>
      <c r="I1375">
        <v>7.1929612989296299</v>
      </c>
      <c r="J1375">
        <v>1.29073345381913</v>
      </c>
      <c r="K1375">
        <v>469.58683550861002</v>
      </c>
      <c r="L1375">
        <v>403.34512846918699</v>
      </c>
      <c r="M1375">
        <v>55.693592748600302</v>
      </c>
      <c r="N1375">
        <v>0.79783243352101496</v>
      </c>
      <c r="O1375">
        <v>8.3082480433473709</v>
      </c>
      <c r="P1375">
        <v>103.38775510204</v>
      </c>
      <c r="Q1375">
        <v>0.115360595330431</v>
      </c>
    </row>
    <row r="1376" spans="1:17" hidden="1" x14ac:dyDescent="0.3">
      <c r="A1376" t="s">
        <v>2916</v>
      </c>
      <c r="B1376" t="s">
        <v>2917</v>
      </c>
      <c r="C1376" t="str">
        <f>IFERROR(VLOOKUP(Table1[[#This Row],[Ticker]],[1]!Table2[[Symbol]:[Industry]],2,FALSE),"-")</f>
        <v>-</v>
      </c>
      <c r="D1376" t="s">
        <v>161</v>
      </c>
      <c r="E1376">
        <v>1190.2436</v>
      </c>
      <c r="F1376">
        <v>69.16</v>
      </c>
      <c r="G1376">
        <v>815.63518902102203</v>
      </c>
      <c r="H1376">
        <v>49.694083239529199</v>
      </c>
      <c r="I1376">
        <v>211.45232370735599</v>
      </c>
      <c r="J1376">
        <v>10.4327074480842</v>
      </c>
      <c r="K1376">
        <v>55.8420129672323</v>
      </c>
      <c r="L1376">
        <v>39.841747405140801</v>
      </c>
      <c r="M1376">
        <v>86.860714396762106</v>
      </c>
      <c r="N1376">
        <v>1.9996086106056801</v>
      </c>
      <c r="O1376">
        <v>13.5193753614806</v>
      </c>
      <c r="P1376">
        <v>1199.99999999999</v>
      </c>
      <c r="Q1376">
        <v>0.18801969944754701</v>
      </c>
    </row>
    <row r="1377" spans="1:17" hidden="1" x14ac:dyDescent="0.3">
      <c r="A1377" t="s">
        <v>2918</v>
      </c>
      <c r="B1377" t="s">
        <v>2919</v>
      </c>
      <c r="C1377" t="str">
        <f>IFERROR(VLOOKUP(Table1[[#This Row],[Ticker]],[1]!Table2[[Symbol]:[Industry]],2,FALSE),"-")</f>
        <v>-</v>
      </c>
      <c r="D1377" t="s">
        <v>257</v>
      </c>
      <c r="E1377">
        <v>1182.713727375</v>
      </c>
      <c r="F1377">
        <v>419.45</v>
      </c>
      <c r="G1377">
        <v>46.800165475289603</v>
      </c>
      <c r="H1377">
        <v>1.68785978667586</v>
      </c>
      <c r="I1377">
        <v>-23.026977749989001</v>
      </c>
      <c r="J1377">
        <v>-5.59961298487924</v>
      </c>
      <c r="K1377">
        <v>413.88455712803</v>
      </c>
      <c r="L1377">
        <v>368.55198343664898</v>
      </c>
      <c r="M1377">
        <v>45.558720475707197</v>
      </c>
      <c r="N1377">
        <v>0.97985021634415204</v>
      </c>
      <c r="O1377">
        <v>25.163905113839501</v>
      </c>
      <c r="P1377">
        <v>89.325208756488294</v>
      </c>
      <c r="Q1377">
        <v>0.117284468480386</v>
      </c>
    </row>
    <row r="1378" spans="1:17" hidden="1" x14ac:dyDescent="0.3">
      <c r="A1378" t="s">
        <v>2920</v>
      </c>
      <c r="B1378" t="s">
        <v>2921</v>
      </c>
      <c r="C1378" t="str">
        <f>IFERROR(VLOOKUP(Table1[[#This Row],[Ticker]],[1]!Table2[[Symbol]:[Industry]],2,FALSE),"-")</f>
        <v>-</v>
      </c>
      <c r="D1378" t="s">
        <v>54</v>
      </c>
      <c r="E1378">
        <v>1182.542134152</v>
      </c>
      <c r="F1378">
        <v>112.66</v>
      </c>
      <c r="G1378">
        <v>-3.12630256042512</v>
      </c>
      <c r="H1378">
        <v>-3.0112423101976802</v>
      </c>
      <c r="I1378">
        <v>-13.4613641366706</v>
      </c>
      <c r="J1378">
        <v>-1.9516441239731701</v>
      </c>
      <c r="K1378">
        <v>112.09349250592</v>
      </c>
      <c r="L1378">
        <v>110.260063744134</v>
      </c>
      <c r="M1378">
        <v>44.669021679690999</v>
      </c>
      <c r="N1378">
        <v>1.3700812267825599</v>
      </c>
      <c r="O1378">
        <v>32.788922421445001</v>
      </c>
      <c r="P1378">
        <v>45.6496444731739</v>
      </c>
      <c r="Q1378">
        <v>-1.4669721800567999E-2</v>
      </c>
    </row>
    <row r="1379" spans="1:17" hidden="1" x14ac:dyDescent="0.3">
      <c r="A1379" t="s">
        <v>2922</v>
      </c>
      <c r="B1379" t="s">
        <v>2923</v>
      </c>
      <c r="C1379" t="str">
        <f>IFERROR(VLOOKUP(Table1[[#This Row],[Ticker]],[1]!Table2[[Symbol]:[Industry]],2,FALSE),"-")</f>
        <v>-</v>
      </c>
      <c r="D1379" t="s">
        <v>206</v>
      </c>
      <c r="E1379">
        <v>1180.77085255</v>
      </c>
      <c r="F1379">
        <v>656.9</v>
      </c>
      <c r="G1379">
        <v>-3.0463682924560498</v>
      </c>
      <c r="H1379">
        <v>-5.0156788240974901</v>
      </c>
      <c r="I1379">
        <v>4.7849942082329902</v>
      </c>
      <c r="J1379">
        <v>-11.362261564119001</v>
      </c>
      <c r="K1379">
        <v>672.26433188044496</v>
      </c>
      <c r="L1379">
        <v>617.24576290646905</v>
      </c>
      <c r="M1379">
        <v>37.119899446184199</v>
      </c>
      <c r="N1379">
        <v>2.1518691602263398</v>
      </c>
      <c r="O1379">
        <v>15.694930735271701</v>
      </c>
      <c r="P1379">
        <v>34.033870638645098</v>
      </c>
      <c r="Q1379">
        <v>4.8670448597111997E-2</v>
      </c>
    </row>
    <row r="1380" spans="1:17" hidden="1" x14ac:dyDescent="0.3">
      <c r="A1380" t="s">
        <v>2924</v>
      </c>
      <c r="B1380" t="s">
        <v>2925</v>
      </c>
      <c r="C1380" t="str">
        <f>IFERROR(VLOOKUP(Table1[[#This Row],[Ticker]],[1]!Table2[[Symbol]:[Industry]],2,FALSE),"-")</f>
        <v>-</v>
      </c>
      <c r="D1380" t="s">
        <v>539</v>
      </c>
      <c r="E1380">
        <v>1180.50785688</v>
      </c>
      <c r="F1380">
        <v>166.98</v>
      </c>
      <c r="G1380">
        <v>25.7275841880451</v>
      </c>
      <c r="H1380">
        <v>28.498630299484802</v>
      </c>
      <c r="I1380">
        <v>-6.0055468575167703</v>
      </c>
      <c r="J1380">
        <v>15.287277253653899</v>
      </c>
      <c r="K1380">
        <v>142.477266890533</v>
      </c>
      <c r="L1380">
        <v>132.7301684331</v>
      </c>
      <c r="M1380">
        <v>65.441540697863999</v>
      </c>
      <c r="N1380">
        <v>2.0453630210684999</v>
      </c>
      <c r="O1380">
        <v>10.5521619355611</v>
      </c>
      <c r="P1380">
        <v>64.999999999999901</v>
      </c>
      <c r="Q1380">
        <v>4.4511891171647999E-2</v>
      </c>
    </row>
    <row r="1381" spans="1:17" hidden="1" x14ac:dyDescent="0.3">
      <c r="A1381" t="s">
        <v>2926</v>
      </c>
      <c r="B1381" t="s">
        <v>2927</v>
      </c>
      <c r="C1381" t="str">
        <f>IFERROR(VLOOKUP(Table1[[#This Row],[Ticker]],[1]!Table2[[Symbol]:[Industry]],2,FALSE),"-")</f>
        <v>-</v>
      </c>
      <c r="D1381" t="s">
        <v>206</v>
      </c>
      <c r="E1381">
        <v>1176.757732</v>
      </c>
      <c r="F1381">
        <v>1094</v>
      </c>
      <c r="G1381">
        <v>-39.617454357428102</v>
      </c>
      <c r="H1381">
        <v>-3.3676553131658902</v>
      </c>
      <c r="I1381">
        <v>-11.431309153673601</v>
      </c>
      <c r="J1381">
        <v>-1.27439785584277</v>
      </c>
      <c r="K1381">
        <v>1143.69323849238</v>
      </c>
      <c r="L1381">
        <v>1159.2082371702299</v>
      </c>
      <c r="M1381">
        <v>34.727708643480497</v>
      </c>
      <c r="N1381">
        <v>1.00111286164503</v>
      </c>
      <c r="O1381">
        <v>39.396709323583103</v>
      </c>
      <c r="P1381">
        <v>8.2096933728981192</v>
      </c>
      <c r="Q1381">
        <v>9.0654937444070993E-2</v>
      </c>
    </row>
    <row r="1382" spans="1:17" hidden="1" x14ac:dyDescent="0.3">
      <c r="A1382" t="s">
        <v>2928</v>
      </c>
      <c r="B1382" t="s">
        <v>2929</v>
      </c>
      <c r="C1382" t="str">
        <f>IFERROR(VLOOKUP(Table1[[#This Row],[Ticker]],[1]!Table2[[Symbol]:[Industry]],2,FALSE),"-")</f>
        <v>-</v>
      </c>
      <c r="D1382" t="s">
        <v>577</v>
      </c>
      <c r="E1382">
        <v>1176.271204206</v>
      </c>
      <c r="F1382">
        <v>97.17</v>
      </c>
      <c r="G1382">
        <v>44.116112340656002</v>
      </c>
      <c r="H1382">
        <v>12.5391503327966</v>
      </c>
      <c r="I1382">
        <v>-6.8994053327042799</v>
      </c>
      <c r="J1382">
        <v>8.5882753527491307</v>
      </c>
      <c r="K1382">
        <v>82.700122331551</v>
      </c>
      <c r="L1382">
        <v>80.054376467645696</v>
      </c>
      <c r="M1382">
        <v>75.445522225841302</v>
      </c>
      <c r="N1382">
        <v>1.5661839795707999</v>
      </c>
      <c r="O1382">
        <v>30.441494288360602</v>
      </c>
      <c r="P1382">
        <v>73.983885407341006</v>
      </c>
      <c r="Q1382">
        <v>-6.2059153409539998E-2</v>
      </c>
    </row>
    <row r="1383" spans="1:17" hidden="1" x14ac:dyDescent="0.3">
      <c r="A1383" t="s">
        <v>2930</v>
      </c>
      <c r="B1383" t="s">
        <v>2931</v>
      </c>
      <c r="C1383" t="str">
        <f>IFERROR(VLOOKUP(Table1[[#This Row],[Ticker]],[1]!Table2[[Symbol]:[Industry]],2,FALSE),"-")</f>
        <v>-</v>
      </c>
      <c r="D1383" t="s">
        <v>436</v>
      </c>
      <c r="E1383">
        <v>1176.0994592</v>
      </c>
      <c r="F1383">
        <v>237.1</v>
      </c>
      <c r="G1383">
        <v>100.277479809841</v>
      </c>
      <c r="H1383">
        <v>20.109882165298501</v>
      </c>
      <c r="I1383">
        <v>45.380095986950103</v>
      </c>
      <c r="J1383">
        <v>2.21186286614136</v>
      </c>
      <c r="K1383">
        <v>194.42089567013801</v>
      </c>
      <c r="L1383">
        <v>149.96256062250899</v>
      </c>
      <c r="M1383">
        <v>60.925790902208703</v>
      </c>
      <c r="N1383">
        <v>1.00238781759568</v>
      </c>
      <c r="O1383">
        <v>9.23660902572753</v>
      </c>
      <c r="P1383">
        <v>168.21266968325699</v>
      </c>
      <c r="Q1383">
        <v>7.4854750583714005E-2</v>
      </c>
    </row>
    <row r="1384" spans="1:17" hidden="1" x14ac:dyDescent="0.3">
      <c r="A1384" t="s">
        <v>2932</v>
      </c>
      <c r="B1384" t="s">
        <v>2933</v>
      </c>
      <c r="C1384" t="str">
        <f>IFERROR(VLOOKUP(Table1[[#This Row],[Ticker]],[1]!Table2[[Symbol]:[Industry]],2,FALSE),"-")</f>
        <v>-</v>
      </c>
      <c r="D1384" t="s">
        <v>101</v>
      </c>
      <c r="E1384">
        <v>1175.3193900000001</v>
      </c>
      <c r="F1384">
        <v>445.25</v>
      </c>
      <c r="G1384">
        <v>-7.8524775137348604</v>
      </c>
      <c r="H1384">
        <v>23.901907799679002</v>
      </c>
      <c r="I1384">
        <v>4.8308150696847703</v>
      </c>
      <c r="J1384">
        <v>-1.2225950412570701</v>
      </c>
      <c r="M1384">
        <v>56.886927394138802</v>
      </c>
      <c r="O1384">
        <v>32.049410443570999</v>
      </c>
      <c r="P1384">
        <v>23.337950138504102</v>
      </c>
    </row>
    <row r="1385" spans="1:17" hidden="1" x14ac:dyDescent="0.3">
      <c r="A1385" t="s">
        <v>2934</v>
      </c>
      <c r="B1385" t="s">
        <v>2935</v>
      </c>
      <c r="C1385" t="str">
        <f>IFERROR(VLOOKUP(Table1[[#This Row],[Ticker]],[1]!Table2[[Symbol]:[Industry]],2,FALSE),"-")</f>
        <v>-</v>
      </c>
      <c r="D1385" t="s">
        <v>260</v>
      </c>
      <c r="E1385">
        <v>1169.5515816</v>
      </c>
      <c r="F1385">
        <v>172.33</v>
      </c>
      <c r="G1385">
        <v>160.233760844118</v>
      </c>
      <c r="H1385">
        <v>-1.44645387851375</v>
      </c>
      <c r="I1385">
        <v>115.315836101797</v>
      </c>
      <c r="J1385">
        <v>3.8679079441570101</v>
      </c>
      <c r="K1385">
        <v>145.28437542453801</v>
      </c>
      <c r="L1385">
        <v>103.227000525862</v>
      </c>
      <c r="M1385">
        <v>67.318828606214396</v>
      </c>
      <c r="N1385">
        <v>0.23828364207402999</v>
      </c>
      <c r="O1385">
        <v>7.1490744501827796</v>
      </c>
      <c r="P1385">
        <v>207.183600713012</v>
      </c>
      <c r="Q1385">
        <v>0.13484923849321601</v>
      </c>
    </row>
    <row r="1386" spans="1:17" hidden="1" x14ac:dyDescent="0.3">
      <c r="A1386" t="s">
        <v>2936</v>
      </c>
      <c r="B1386" t="s">
        <v>2937</v>
      </c>
      <c r="C1386" t="str">
        <f>IFERROR(VLOOKUP(Table1[[#This Row],[Ticker]],[1]!Table2[[Symbol]:[Industry]],2,FALSE),"-")</f>
        <v>-</v>
      </c>
      <c r="D1386" t="s">
        <v>161</v>
      </c>
      <c r="E1386">
        <v>1167.3288</v>
      </c>
      <c r="F1386">
        <v>480</v>
      </c>
      <c r="G1386">
        <v>87.307392786250105</v>
      </c>
      <c r="H1386">
        <v>-5.60460702539533</v>
      </c>
      <c r="I1386">
        <v>99.990685369669706</v>
      </c>
      <c r="J1386">
        <v>8.1068214696558893</v>
      </c>
      <c r="M1386">
        <v>54.276439772729702</v>
      </c>
      <c r="O1386">
        <v>15.625</v>
      </c>
      <c r="P1386">
        <v>135.525024533856</v>
      </c>
    </row>
    <row r="1387" spans="1:17" hidden="1" x14ac:dyDescent="0.3">
      <c r="A1387" t="s">
        <v>2938</v>
      </c>
      <c r="B1387" t="s">
        <v>2939</v>
      </c>
      <c r="C1387" t="str">
        <f>IFERROR(VLOOKUP(Table1[[#This Row],[Ticker]],[1]!Table2[[Symbol]:[Industry]],2,FALSE),"-")</f>
        <v>-</v>
      </c>
      <c r="D1387" t="s">
        <v>539</v>
      </c>
      <c r="E1387">
        <v>1167.0509048199999</v>
      </c>
      <c r="F1387">
        <v>1083.8</v>
      </c>
      <c r="G1387">
        <v>159.74330254523301</v>
      </c>
      <c r="H1387">
        <v>-12.496060136458301</v>
      </c>
      <c r="I1387">
        <v>-25.036404904616301</v>
      </c>
      <c r="J1387">
        <v>8.2165242668586895</v>
      </c>
      <c r="K1387">
        <v>1300.8427474029199</v>
      </c>
      <c r="L1387">
        <v>1190.8696389817901</v>
      </c>
      <c r="M1387">
        <v>42.390227000692803</v>
      </c>
      <c r="N1387">
        <v>1.61845552297165</v>
      </c>
      <c r="O1387">
        <v>103.85680014762799</v>
      </c>
      <c r="P1387">
        <v>237.21219663970101</v>
      </c>
      <c r="Q1387">
        <v>0.22994165450717199</v>
      </c>
    </row>
    <row r="1388" spans="1:17" hidden="1" x14ac:dyDescent="0.3">
      <c r="A1388" t="s">
        <v>2940</v>
      </c>
      <c r="B1388" t="s">
        <v>2941</v>
      </c>
      <c r="C1388" t="str">
        <f>IFERROR(VLOOKUP(Table1[[#This Row],[Ticker]],[1]!Table2[[Symbol]:[Industry]],2,FALSE),"-")</f>
        <v>-</v>
      </c>
      <c r="D1388" t="s">
        <v>609</v>
      </c>
      <c r="E1388">
        <v>1166.892878565</v>
      </c>
      <c r="F1388">
        <v>323.55</v>
      </c>
      <c r="G1388">
        <v>10.1443948385814</v>
      </c>
      <c r="H1388">
        <v>6.3840084607819403</v>
      </c>
      <c r="I1388">
        <v>-2.8070154375512599</v>
      </c>
      <c r="J1388">
        <v>-4.8082731197506199</v>
      </c>
      <c r="K1388">
        <v>314.03558727395199</v>
      </c>
      <c r="L1388">
        <v>294.077145219508</v>
      </c>
      <c r="M1388">
        <v>41.7220767822932</v>
      </c>
      <c r="N1388">
        <v>2.4635939607681898</v>
      </c>
      <c r="O1388">
        <v>18.837892134136901</v>
      </c>
      <c r="P1388">
        <v>43.8</v>
      </c>
      <c r="Q1388">
        <v>-1.9639298254617001E-2</v>
      </c>
    </row>
    <row r="1389" spans="1:17" hidden="1" x14ac:dyDescent="0.3">
      <c r="A1389" t="s">
        <v>2942</v>
      </c>
      <c r="B1389" t="s">
        <v>2943</v>
      </c>
      <c r="C1389" t="str">
        <f>IFERROR(VLOOKUP(Table1[[#This Row],[Ticker]],[1]!Table2[[Symbol]:[Industry]],2,FALSE),"-")</f>
        <v>-</v>
      </c>
      <c r="D1389" t="s">
        <v>21</v>
      </c>
      <c r="E1389">
        <v>1166.627196638</v>
      </c>
      <c r="F1389">
        <v>210.46</v>
      </c>
      <c r="G1389">
        <v>34.4247435525131</v>
      </c>
      <c r="H1389">
        <v>-6.7387279004609999</v>
      </c>
      <c r="I1389">
        <v>24.072823614062401</v>
      </c>
      <c r="J1389">
        <v>-1.6184484711312901</v>
      </c>
      <c r="K1389">
        <v>197.43126029074699</v>
      </c>
      <c r="L1389">
        <v>161.11829054582901</v>
      </c>
      <c r="M1389">
        <v>45.940712138570703</v>
      </c>
      <c r="N1389">
        <v>0.57772882787380697</v>
      </c>
      <c r="O1389">
        <v>20.688016725268401</v>
      </c>
      <c r="P1389">
        <v>90.461538461538396</v>
      </c>
      <c r="Q1389">
        <v>0.11450058603631499</v>
      </c>
    </row>
    <row r="1390" spans="1:17" hidden="1" x14ac:dyDescent="0.3">
      <c r="A1390" t="s">
        <v>2944</v>
      </c>
      <c r="B1390" t="s">
        <v>2945</v>
      </c>
      <c r="C1390" t="str">
        <f>IFERROR(VLOOKUP(Table1[[#This Row],[Ticker]],[1]!Table2[[Symbol]:[Industry]],2,FALSE),"-")</f>
        <v>-</v>
      </c>
      <c r="D1390" t="s">
        <v>539</v>
      </c>
      <c r="E1390">
        <v>1163.6690853780001</v>
      </c>
      <c r="F1390">
        <v>139.01</v>
      </c>
      <c r="G1390">
        <v>-34.609198456643298</v>
      </c>
      <c r="H1390">
        <v>-5.2345311138978801</v>
      </c>
      <c r="I1390">
        <v>-41.456223976714398</v>
      </c>
      <c r="J1390">
        <v>-4.1466320688443501</v>
      </c>
      <c r="K1390">
        <v>148.21045575116199</v>
      </c>
      <c r="L1390">
        <v>160.96280540938301</v>
      </c>
      <c r="M1390">
        <v>34.285973267348403</v>
      </c>
      <c r="N1390">
        <v>1.03501459278738</v>
      </c>
      <c r="O1390">
        <v>61.247392273937102</v>
      </c>
      <c r="P1390">
        <v>3.58420268256334</v>
      </c>
      <c r="Q1390">
        <v>2.2292024737829E-2</v>
      </c>
    </row>
    <row r="1391" spans="1:17" hidden="1" x14ac:dyDescent="0.3">
      <c r="A1391" t="s">
        <v>2946</v>
      </c>
      <c r="B1391" t="s">
        <v>2947</v>
      </c>
      <c r="C1391" t="str">
        <f>IFERROR(VLOOKUP(Table1[[#This Row],[Ticker]],[1]!Table2[[Symbol]:[Industry]],2,FALSE),"-")</f>
        <v>-</v>
      </c>
      <c r="D1391" t="s">
        <v>206</v>
      </c>
      <c r="E1391">
        <v>1160.98125</v>
      </c>
      <c r="F1391">
        <v>107.25</v>
      </c>
      <c r="G1391">
        <v>-35.673260135971702</v>
      </c>
      <c r="H1391">
        <v>-0.388213021815972</v>
      </c>
      <c r="I1391">
        <v>-26.1070740151427</v>
      </c>
      <c r="J1391">
        <v>-4.2915515328063201</v>
      </c>
      <c r="K1391">
        <v>110.86517734428</v>
      </c>
      <c r="L1391">
        <v>111.057279617451</v>
      </c>
      <c r="M1391">
        <v>38.451566182520999</v>
      </c>
      <c r="N1391">
        <v>2.0953925812974501</v>
      </c>
      <c r="O1391">
        <v>34.265734265734203</v>
      </c>
      <c r="P1391">
        <v>18.836565096952899</v>
      </c>
      <c r="Q1391">
        <v>3.2419061966078001E-2</v>
      </c>
    </row>
    <row r="1392" spans="1:17" hidden="1" x14ac:dyDescent="0.3">
      <c r="A1392" t="s">
        <v>2948</v>
      </c>
      <c r="B1392" t="s">
        <v>2949</v>
      </c>
      <c r="C1392" t="str">
        <f>IFERROR(VLOOKUP(Table1[[#This Row],[Ticker]],[1]!Table2[[Symbol]:[Industry]],2,FALSE),"-")</f>
        <v>-</v>
      </c>
      <c r="D1392" t="s">
        <v>395</v>
      </c>
      <c r="E1392">
        <v>1160.1742643279999</v>
      </c>
      <c r="F1392">
        <v>47.22</v>
      </c>
      <c r="G1392">
        <v>19.307616644446099</v>
      </c>
      <c r="H1392">
        <v>-3.67069003899566</v>
      </c>
      <c r="I1392">
        <v>-17.719326483616602</v>
      </c>
      <c r="J1392">
        <v>-6.0153804490284299</v>
      </c>
      <c r="K1392">
        <v>46.9973852707734</v>
      </c>
      <c r="L1392">
        <v>46.066126619296902</v>
      </c>
      <c r="M1392">
        <v>43.656441052906104</v>
      </c>
      <c r="N1392">
        <v>2.2132706990069</v>
      </c>
      <c r="O1392">
        <v>28.123676408301499</v>
      </c>
      <c r="P1392">
        <v>72.335766423357597</v>
      </c>
    </row>
    <row r="1393" spans="1:17" hidden="1" x14ac:dyDescent="0.3">
      <c r="A1393" t="s">
        <v>2950</v>
      </c>
      <c r="B1393" t="s">
        <v>2951</v>
      </c>
      <c r="C1393" t="str">
        <f>IFERROR(VLOOKUP(Table1[[#This Row],[Ticker]],[1]!Table2[[Symbol]:[Industry]],2,FALSE),"-")</f>
        <v>-</v>
      </c>
      <c r="D1393" t="s">
        <v>54</v>
      </c>
      <c r="E1393">
        <v>1156.7192086299999</v>
      </c>
      <c r="F1393">
        <v>1750</v>
      </c>
      <c r="G1393">
        <v>151.51583820389399</v>
      </c>
      <c r="H1393">
        <v>13.1734026647822</v>
      </c>
      <c r="I1393">
        <v>98.209474146037607</v>
      </c>
      <c r="J1393">
        <v>-2.9519555197780201</v>
      </c>
      <c r="K1393">
        <v>1579.7228225424401</v>
      </c>
      <c r="L1393">
        <v>1213.7079423616501</v>
      </c>
      <c r="M1393">
        <v>59.729015231988399</v>
      </c>
      <c r="N1393">
        <v>1.9946311562616099</v>
      </c>
      <c r="O1393">
        <v>5.9428571428571297</v>
      </c>
      <c r="P1393">
        <v>241.03088765468101</v>
      </c>
      <c r="Q1393">
        <v>0.13799653090546801</v>
      </c>
    </row>
    <row r="1394" spans="1:17" hidden="1" x14ac:dyDescent="0.3">
      <c r="A1394" t="s">
        <v>2952</v>
      </c>
      <c r="B1394" t="s">
        <v>2953</v>
      </c>
      <c r="C1394" t="str">
        <f>IFERROR(VLOOKUP(Table1[[#This Row],[Ticker]],[1]!Table2[[Symbol]:[Industry]],2,FALSE),"-")</f>
        <v>-</v>
      </c>
      <c r="D1394" t="s">
        <v>395</v>
      </c>
      <c r="E1394">
        <v>1154.2775717520001</v>
      </c>
      <c r="F1394">
        <v>46.98</v>
      </c>
      <c r="G1394">
        <v>-11.1495127090006</v>
      </c>
      <c r="H1394">
        <v>-7.0382354375510401</v>
      </c>
      <c r="I1394">
        <v>-38.4158898692652</v>
      </c>
      <c r="J1394">
        <v>-5.5085491035459997</v>
      </c>
      <c r="K1394">
        <v>51.570238542830701</v>
      </c>
      <c r="L1394">
        <v>52.013803424336601</v>
      </c>
      <c r="M1394">
        <v>24.065967221472899</v>
      </c>
      <c r="N1394">
        <v>0.68408181307845195</v>
      </c>
      <c r="O1394">
        <v>75.606641123882497</v>
      </c>
      <c r="P1394">
        <v>50.095846645367303</v>
      </c>
    </row>
    <row r="1395" spans="1:17" hidden="1" x14ac:dyDescent="0.3">
      <c r="A1395" t="s">
        <v>2954</v>
      </c>
      <c r="B1395" t="s">
        <v>2955</v>
      </c>
      <c r="C1395" t="str">
        <f>IFERROR(VLOOKUP(Table1[[#This Row],[Ticker]],[1]!Table2[[Symbol]:[Industry]],2,FALSE),"-")</f>
        <v>-</v>
      </c>
      <c r="D1395" t="s">
        <v>2956</v>
      </c>
      <c r="E1395">
        <v>1149.4826902</v>
      </c>
      <c r="F1395">
        <v>178.1</v>
      </c>
      <c r="G1395">
        <v>-68.270427037059306</v>
      </c>
      <c r="H1395">
        <v>4.3965287140262701</v>
      </c>
      <c r="I1395">
        <v>-39.865768602279303</v>
      </c>
      <c r="J1395">
        <v>17.671756534590902</v>
      </c>
      <c r="K1395">
        <v>169.76341571695801</v>
      </c>
      <c r="M1395">
        <v>60.914377120120001</v>
      </c>
      <c r="N1395">
        <v>2.82181433351407</v>
      </c>
      <c r="O1395">
        <v>82.369455362156103</v>
      </c>
      <c r="P1395">
        <v>22.658402203856699</v>
      </c>
    </row>
    <row r="1396" spans="1:17" hidden="1" x14ac:dyDescent="0.3">
      <c r="A1396" t="s">
        <v>2957</v>
      </c>
      <c r="B1396" t="s">
        <v>2958</v>
      </c>
      <c r="C1396" t="str">
        <f>IFERROR(VLOOKUP(Table1[[#This Row],[Ticker]],[1]!Table2[[Symbol]:[Industry]],2,FALSE),"-")</f>
        <v>-</v>
      </c>
      <c r="D1396" t="s">
        <v>2959</v>
      </c>
      <c r="E1396">
        <v>1149.4202152</v>
      </c>
      <c r="F1396">
        <v>508.5</v>
      </c>
      <c r="G1396">
        <v>177.18132085864801</v>
      </c>
      <c r="H1396">
        <v>-3.9779013723738799</v>
      </c>
      <c r="I1396">
        <v>40.436540146342303</v>
      </c>
      <c r="J1396">
        <v>-1.1919428727977599</v>
      </c>
      <c r="K1396">
        <v>431.40719700799599</v>
      </c>
      <c r="L1396">
        <v>320.970435957061</v>
      </c>
      <c r="M1396">
        <v>53.462822490056602</v>
      </c>
      <c r="N1396">
        <v>1.5287927506576999</v>
      </c>
      <c r="O1396">
        <v>13.470993117010799</v>
      </c>
      <c r="P1396">
        <v>226.904532304725</v>
      </c>
    </row>
    <row r="1397" spans="1:17" hidden="1" x14ac:dyDescent="0.3">
      <c r="A1397" t="s">
        <v>2960</v>
      </c>
      <c r="B1397" t="s">
        <v>2961</v>
      </c>
      <c r="C1397" t="str">
        <f>IFERROR(VLOOKUP(Table1[[#This Row],[Ticker]],[1]!Table2[[Symbol]:[Industry]],2,FALSE),"-")</f>
        <v>-</v>
      </c>
      <c r="D1397" t="s">
        <v>302</v>
      </c>
      <c r="E1397">
        <v>1148.0244600000001</v>
      </c>
      <c r="F1397">
        <v>36.520000000000003</v>
      </c>
      <c r="G1397">
        <v>-19.859496291738999</v>
      </c>
      <c r="H1397">
        <v>0.42257256127540099</v>
      </c>
      <c r="I1397">
        <v>-34.449356423510899</v>
      </c>
      <c r="J1397">
        <v>-1.4745182432627599</v>
      </c>
      <c r="K1397">
        <v>38.4458437197246</v>
      </c>
      <c r="L1397">
        <v>35.811191861261399</v>
      </c>
      <c r="M1397">
        <v>30.978939787377701</v>
      </c>
      <c r="N1397">
        <v>0.48718723233522199</v>
      </c>
      <c r="O1397">
        <v>34.173055859802801</v>
      </c>
      <c r="P1397">
        <v>35.259259259259203</v>
      </c>
    </row>
    <row r="1398" spans="1:17" hidden="1" x14ac:dyDescent="0.3">
      <c r="A1398" t="s">
        <v>2962</v>
      </c>
      <c r="B1398" t="s">
        <v>2963</v>
      </c>
      <c r="C1398" t="str">
        <f>IFERROR(VLOOKUP(Table1[[#This Row],[Ticker]],[1]!Table2[[Symbol]:[Industry]],2,FALSE),"-")</f>
        <v>-</v>
      </c>
      <c r="D1398" t="s">
        <v>377</v>
      </c>
      <c r="E1398">
        <v>1145.0028579360001</v>
      </c>
      <c r="F1398">
        <v>164.64</v>
      </c>
      <c r="G1398">
        <v>-24.835043624979999</v>
      </c>
      <c r="H1398">
        <v>-4.4527291361381103</v>
      </c>
      <c r="I1398">
        <v>3.0653276373042</v>
      </c>
      <c r="J1398">
        <v>-9.2680266031064107E-2</v>
      </c>
      <c r="K1398">
        <v>163.00291760849899</v>
      </c>
      <c r="L1398">
        <v>156.31286769518599</v>
      </c>
      <c r="M1398">
        <v>52.148589073949204</v>
      </c>
      <c r="N1398">
        <v>0.52848516344584096</v>
      </c>
      <c r="O1398">
        <v>10.5442176870748</v>
      </c>
      <c r="P1398">
        <v>25.153933865450298</v>
      </c>
      <c r="Q1398">
        <v>1.4565634936886999E-2</v>
      </c>
    </row>
    <row r="1399" spans="1:17" hidden="1" x14ac:dyDescent="0.3">
      <c r="A1399" t="s">
        <v>2964</v>
      </c>
      <c r="B1399" t="s">
        <v>2965</v>
      </c>
      <c r="C1399" t="str">
        <f>IFERROR(VLOOKUP(Table1[[#This Row],[Ticker]],[1]!Table2[[Symbol]:[Industry]],2,FALSE),"-")</f>
        <v>-</v>
      </c>
      <c r="D1399" t="s">
        <v>206</v>
      </c>
      <c r="E1399">
        <v>1141.1943074999999</v>
      </c>
      <c r="F1399">
        <v>1257.75</v>
      </c>
      <c r="G1399">
        <v>29.0647891659785</v>
      </c>
      <c r="H1399">
        <v>17.442758358071199</v>
      </c>
      <c r="I1399">
        <v>27.849737421859601</v>
      </c>
      <c r="J1399">
        <v>13.3623911032743</v>
      </c>
      <c r="K1399">
        <v>1096.4546373324499</v>
      </c>
      <c r="L1399">
        <v>958.44351229776896</v>
      </c>
      <c r="M1399">
        <v>72.722391307314794</v>
      </c>
      <c r="N1399">
        <v>1.48963106393705</v>
      </c>
      <c r="O1399">
        <v>2.5641025641025501</v>
      </c>
      <c r="P1399">
        <v>76.861421641004</v>
      </c>
      <c r="Q1399">
        <v>9.8743983551033004E-2</v>
      </c>
    </row>
    <row r="1400" spans="1:17" hidden="1" x14ac:dyDescent="0.3">
      <c r="A1400" t="s">
        <v>2966</v>
      </c>
      <c r="B1400" t="s">
        <v>2967</v>
      </c>
      <c r="C1400" t="str">
        <f>IFERROR(VLOOKUP(Table1[[#This Row],[Ticker]],[1]!Table2[[Symbol]:[Industry]],2,FALSE),"-")</f>
        <v>-</v>
      </c>
      <c r="D1400" t="s">
        <v>539</v>
      </c>
      <c r="E1400">
        <v>1134.70118968</v>
      </c>
      <c r="F1400">
        <v>491.6</v>
      </c>
      <c r="G1400">
        <v>-14.1583451252527</v>
      </c>
      <c r="H1400">
        <v>8.9774220973098799</v>
      </c>
      <c r="I1400">
        <v>-19.774058018130798</v>
      </c>
      <c r="J1400">
        <v>3.2354146908028598</v>
      </c>
      <c r="K1400">
        <v>468.60362918190202</v>
      </c>
      <c r="L1400">
        <v>463.39723450525798</v>
      </c>
      <c r="M1400">
        <v>52.871047978639901</v>
      </c>
      <c r="N1400">
        <v>0.43561136901188302</v>
      </c>
      <c r="O1400">
        <v>33.218063466232699</v>
      </c>
      <c r="P1400">
        <v>38.870056497175099</v>
      </c>
      <c r="Q1400">
        <v>-3.1337270585532997E-2</v>
      </c>
    </row>
    <row r="1401" spans="1:17" hidden="1" x14ac:dyDescent="0.3">
      <c r="A1401" t="s">
        <v>2968</v>
      </c>
      <c r="B1401" t="s">
        <v>2969</v>
      </c>
      <c r="C1401" t="str">
        <f>IFERROR(VLOOKUP(Table1[[#This Row],[Ticker]],[1]!Table2[[Symbol]:[Industry]],2,FALSE),"-")</f>
        <v>-</v>
      </c>
      <c r="D1401" t="s">
        <v>21</v>
      </c>
      <c r="E1401">
        <v>1133.997074287</v>
      </c>
      <c r="F1401">
        <v>101.94</v>
      </c>
      <c r="G1401">
        <v>220.24213010253999</v>
      </c>
      <c r="H1401">
        <v>23.304689883141499</v>
      </c>
      <c r="I1401">
        <v>21.233467690801</v>
      </c>
      <c r="J1401">
        <v>20.537116899772101</v>
      </c>
      <c r="K1401">
        <v>77.863531152113296</v>
      </c>
      <c r="L1401">
        <v>60.3224982754083</v>
      </c>
      <c r="M1401">
        <v>79.325264471605706</v>
      </c>
      <c r="N1401">
        <v>2.5379582279744701</v>
      </c>
      <c r="O1401">
        <v>2.3347066902099201</v>
      </c>
      <c r="P1401">
        <v>254.573913043478</v>
      </c>
    </row>
    <row r="1402" spans="1:17" hidden="1" x14ac:dyDescent="0.3">
      <c r="A1402" t="s">
        <v>2970</v>
      </c>
      <c r="B1402" t="s">
        <v>2971</v>
      </c>
      <c r="C1402" t="str">
        <f>IFERROR(VLOOKUP(Table1[[#This Row],[Ticker]],[1]!Table2[[Symbol]:[Industry]],2,FALSE),"-")</f>
        <v>-</v>
      </c>
      <c r="D1402" t="s">
        <v>244</v>
      </c>
      <c r="E1402">
        <v>1130.1733196</v>
      </c>
      <c r="F1402">
        <v>734.2</v>
      </c>
      <c r="G1402">
        <v>469.89967065477902</v>
      </c>
      <c r="H1402">
        <v>-1.0276528382785799</v>
      </c>
      <c r="I1402">
        <v>168.99249113921101</v>
      </c>
      <c r="J1402">
        <v>-1.2998137743951399</v>
      </c>
      <c r="K1402">
        <v>683.05948235169103</v>
      </c>
      <c r="L1402">
        <v>472.00051386904101</v>
      </c>
      <c r="M1402">
        <v>70.503134704771398</v>
      </c>
      <c r="N1402">
        <v>0.47610831736867498</v>
      </c>
      <c r="O1402">
        <v>11.209479705802201</v>
      </c>
      <c r="P1402">
        <v>526.98548249359499</v>
      </c>
      <c r="Q1402">
        <v>0.23984702207988701</v>
      </c>
    </row>
    <row r="1403" spans="1:17" hidden="1" x14ac:dyDescent="0.3">
      <c r="A1403" t="s">
        <v>2972</v>
      </c>
      <c r="B1403" t="s">
        <v>2973</v>
      </c>
      <c r="C1403" t="str">
        <f>IFERROR(VLOOKUP(Table1[[#This Row],[Ticker]],[1]!Table2[[Symbol]:[Industry]],2,FALSE),"-")</f>
        <v>-</v>
      </c>
      <c r="D1403" t="s">
        <v>228</v>
      </c>
      <c r="E1403">
        <v>1125.2631744</v>
      </c>
      <c r="F1403">
        <v>72.959999999999994</v>
      </c>
      <c r="G1403">
        <v>30.580243966078001</v>
      </c>
      <c r="H1403">
        <v>4.0001162135573596</v>
      </c>
      <c r="I1403">
        <v>-25.6213769865786</v>
      </c>
      <c r="J1403">
        <v>-5.9075662386824499</v>
      </c>
      <c r="K1403">
        <v>73.028285662827898</v>
      </c>
      <c r="L1403">
        <v>69.756749120842997</v>
      </c>
      <c r="N1403">
        <v>1.1118349555517999</v>
      </c>
      <c r="O1403">
        <v>77.768640350877106</v>
      </c>
      <c r="P1403">
        <v>69.084588644264102</v>
      </c>
    </row>
    <row r="1404" spans="1:17" hidden="1" x14ac:dyDescent="0.3">
      <c r="A1404" t="s">
        <v>2974</v>
      </c>
      <c r="B1404" t="s">
        <v>2975</v>
      </c>
      <c r="C1404" t="str">
        <f>IFERROR(VLOOKUP(Table1[[#This Row],[Ticker]],[1]!Table2[[Symbol]:[Industry]],2,FALSE),"-")</f>
        <v>-</v>
      </c>
      <c r="D1404" t="s">
        <v>228</v>
      </c>
      <c r="E1404">
        <v>1123.5960306750001</v>
      </c>
      <c r="F1404">
        <v>712.05</v>
      </c>
      <c r="G1404">
        <v>18.415145573688498</v>
      </c>
      <c r="H1404">
        <v>-10.069858635266099</v>
      </c>
      <c r="I1404">
        <v>26.4247863272888</v>
      </c>
      <c r="J1404">
        <v>-19.364491057710399</v>
      </c>
      <c r="K1404">
        <v>775.50227542908794</v>
      </c>
      <c r="L1404">
        <v>632.85231812205097</v>
      </c>
      <c r="M1404">
        <v>28.818967014682201</v>
      </c>
      <c r="N1404">
        <v>1.19286251717953</v>
      </c>
      <c r="O1404">
        <v>34.814970858788001</v>
      </c>
      <c r="P1404">
        <v>64.047920746457706</v>
      </c>
      <c r="Q1404">
        <v>0.18969922755876001</v>
      </c>
    </row>
    <row r="1405" spans="1:17" hidden="1" x14ac:dyDescent="0.3">
      <c r="A1405" t="s">
        <v>2976</v>
      </c>
      <c r="B1405" t="s">
        <v>2977</v>
      </c>
      <c r="C1405" t="str">
        <f>IFERROR(VLOOKUP(Table1[[#This Row],[Ticker]],[1]!Table2[[Symbol]:[Industry]],2,FALSE),"-")</f>
        <v>-</v>
      </c>
      <c r="D1405" t="s">
        <v>21</v>
      </c>
      <c r="E1405">
        <v>1120.1321760000001</v>
      </c>
      <c r="F1405">
        <v>1360</v>
      </c>
      <c r="G1405">
        <v>687.83676920466598</v>
      </c>
      <c r="H1405">
        <v>-17.359630428526099</v>
      </c>
      <c r="I1405">
        <v>30.028431502790799</v>
      </c>
      <c r="J1405">
        <v>-6.9252507746465497</v>
      </c>
      <c r="K1405">
        <v>1472.68225212778</v>
      </c>
      <c r="L1405">
        <v>1007.2732346348999</v>
      </c>
      <c r="M1405">
        <v>18.305828137988001</v>
      </c>
      <c r="N1405">
        <v>0.50295940783858195</v>
      </c>
      <c r="O1405">
        <v>36.867647058823501</v>
      </c>
      <c r="P1405">
        <v>783.11688311688295</v>
      </c>
    </row>
    <row r="1406" spans="1:17" hidden="1" x14ac:dyDescent="0.3">
      <c r="A1406" t="s">
        <v>2978</v>
      </c>
      <c r="B1406" t="s">
        <v>2979</v>
      </c>
      <c r="C1406" t="str">
        <f>IFERROR(VLOOKUP(Table1[[#This Row],[Ticker]],[1]!Table2[[Symbol]:[Industry]],2,FALSE),"-")</f>
        <v>-</v>
      </c>
      <c r="D1406" t="s">
        <v>539</v>
      </c>
      <c r="E1406">
        <v>1118.3051479979999</v>
      </c>
      <c r="F1406">
        <v>179.78</v>
      </c>
      <c r="G1406">
        <v>-30.019020714819298</v>
      </c>
      <c r="H1406">
        <v>-8.7745572515540395</v>
      </c>
      <c r="I1406">
        <v>-22.0418106606114</v>
      </c>
      <c r="J1406">
        <v>-3.5045540658033998</v>
      </c>
      <c r="K1406">
        <v>195.73289229702601</v>
      </c>
      <c r="L1406">
        <v>200.65933222420301</v>
      </c>
      <c r="M1406">
        <v>26.275959936904801</v>
      </c>
      <c r="N1406">
        <v>1.0243814359777701</v>
      </c>
      <c r="O1406">
        <v>34.7758371342752</v>
      </c>
      <c r="P1406">
        <v>12.4327704815509</v>
      </c>
      <c r="Q1406">
        <v>-1.3489487199147001E-2</v>
      </c>
    </row>
    <row r="1407" spans="1:17" hidden="1" x14ac:dyDescent="0.3">
      <c r="A1407" t="s">
        <v>2980</v>
      </c>
      <c r="B1407" t="s">
        <v>2981</v>
      </c>
      <c r="C1407" t="str">
        <f>IFERROR(VLOOKUP(Table1[[#This Row],[Ticker]],[1]!Table2[[Symbol]:[Industry]],2,FALSE),"-")</f>
        <v>-</v>
      </c>
      <c r="D1407" t="s">
        <v>95</v>
      </c>
      <c r="E1407">
        <v>1116.408264055</v>
      </c>
      <c r="F1407">
        <v>228.55</v>
      </c>
      <c r="G1407">
        <v>-19.261507476601398</v>
      </c>
      <c r="H1407">
        <v>4.4457125720478796</v>
      </c>
      <c r="I1407">
        <v>-40.660981697174499</v>
      </c>
      <c r="J1407">
        <v>-4.9807430438236402</v>
      </c>
      <c r="K1407">
        <v>234.122138940284</v>
      </c>
      <c r="L1407">
        <v>267.29771819188102</v>
      </c>
      <c r="M1407">
        <v>44.446235741887698</v>
      </c>
      <c r="N1407">
        <v>1.5589907555817899</v>
      </c>
      <c r="O1407">
        <v>67.140669437759698</v>
      </c>
      <c r="P1407">
        <v>38.515151515151501</v>
      </c>
    </row>
    <row r="1408" spans="1:17" hidden="1" x14ac:dyDescent="0.3">
      <c r="A1408" t="s">
        <v>2982</v>
      </c>
      <c r="B1408" t="s">
        <v>2983</v>
      </c>
      <c r="C1408" t="str">
        <f>IFERROR(VLOOKUP(Table1[[#This Row],[Ticker]],[1]!Table2[[Symbol]:[Industry]],2,FALSE),"-")</f>
        <v>-</v>
      </c>
      <c r="D1408" t="s">
        <v>196</v>
      </c>
      <c r="E1408">
        <v>1114.404354495</v>
      </c>
      <c r="F1408">
        <v>502.35</v>
      </c>
      <c r="G1408">
        <v>-28.037951032829501</v>
      </c>
      <c r="H1408">
        <v>-2.38802578249829</v>
      </c>
      <c r="I1408">
        <v>-12.544240053257999</v>
      </c>
      <c r="J1408">
        <v>-4.0919790048816402</v>
      </c>
      <c r="K1408">
        <v>510.50805179016299</v>
      </c>
      <c r="L1408">
        <v>483.53803081426997</v>
      </c>
      <c r="M1408">
        <v>38.270190804799</v>
      </c>
      <c r="N1408">
        <v>0.96425954671578296</v>
      </c>
      <c r="O1408">
        <v>24.046979197770401</v>
      </c>
      <c r="P1408">
        <v>28.708685626441198</v>
      </c>
      <c r="Q1408">
        <v>4.7616811993637001E-2</v>
      </c>
    </row>
    <row r="1409" spans="1:17" hidden="1" x14ac:dyDescent="0.3">
      <c r="A1409" t="s">
        <v>2984</v>
      </c>
      <c r="B1409" t="s">
        <v>2985</v>
      </c>
      <c r="C1409" t="str">
        <f>IFERROR(VLOOKUP(Table1[[#This Row],[Ticker]],[1]!Table2[[Symbol]:[Industry]],2,FALSE),"-")</f>
        <v>-</v>
      </c>
      <c r="D1409" t="s">
        <v>592</v>
      </c>
      <c r="E1409">
        <v>1113.11596672</v>
      </c>
      <c r="F1409">
        <v>438.7</v>
      </c>
      <c r="G1409">
        <v>30129.855221861701</v>
      </c>
      <c r="H1409">
        <v>46.207757039464902</v>
      </c>
      <c r="I1409">
        <v>900.53007293843598</v>
      </c>
      <c r="J1409">
        <v>7.0035094464168397</v>
      </c>
      <c r="K1409">
        <v>294.613537863906</v>
      </c>
      <c r="L1409">
        <v>137.50966131899199</v>
      </c>
      <c r="M1409">
        <v>99.998290349640797</v>
      </c>
      <c r="N1409">
        <v>0.86740488358887002</v>
      </c>
      <c r="O1409">
        <v>0</v>
      </c>
      <c r="P1409">
        <v>34996</v>
      </c>
      <c r="Q1409">
        <v>0.262205082451823</v>
      </c>
    </row>
    <row r="1410" spans="1:17" hidden="1" x14ac:dyDescent="0.3">
      <c r="A1410" t="s">
        <v>2986</v>
      </c>
      <c r="B1410" t="s">
        <v>2987</v>
      </c>
      <c r="C1410" t="str">
        <f>IFERROR(VLOOKUP(Table1[[#This Row],[Ticker]],[1]!Table2[[Symbol]:[Industry]],2,FALSE),"-")</f>
        <v>-</v>
      </c>
      <c r="D1410" t="s">
        <v>133</v>
      </c>
      <c r="E1410">
        <v>1112.8936606899999</v>
      </c>
      <c r="F1410">
        <v>873.35</v>
      </c>
      <c r="G1410">
        <v>692.043594217448</v>
      </c>
      <c r="H1410">
        <v>28.384048977827099</v>
      </c>
      <c r="I1410">
        <v>105.403798817084</v>
      </c>
      <c r="J1410">
        <v>-3.51611247357584</v>
      </c>
      <c r="K1410">
        <v>790.83112501959295</v>
      </c>
      <c r="L1410">
        <v>570.38743625321001</v>
      </c>
      <c r="M1410">
        <v>58.733110681188798</v>
      </c>
      <c r="N1410">
        <v>0.94429352882074902</v>
      </c>
      <c r="O1410">
        <v>8.7937253105856605</v>
      </c>
      <c r="P1410">
        <v>717.36078614880603</v>
      </c>
      <c r="Q1410">
        <v>0.16567965647899499</v>
      </c>
    </row>
    <row r="1411" spans="1:17" hidden="1" x14ac:dyDescent="0.3">
      <c r="A1411" t="s">
        <v>2988</v>
      </c>
      <c r="B1411" t="s">
        <v>2989</v>
      </c>
      <c r="C1411" t="str">
        <f>IFERROR(VLOOKUP(Table1[[#This Row],[Ticker]],[1]!Table2[[Symbol]:[Industry]],2,FALSE),"-")</f>
        <v>-</v>
      </c>
      <c r="D1411" t="s">
        <v>136</v>
      </c>
      <c r="E1411">
        <v>1111.3733436</v>
      </c>
      <c r="F1411">
        <v>223.8</v>
      </c>
      <c r="G1411">
        <v>27.291059006248599</v>
      </c>
      <c r="H1411">
        <v>0.938765294292772</v>
      </c>
      <c r="I1411">
        <v>32.974428563577703</v>
      </c>
      <c r="J1411">
        <v>5.6282274023493697</v>
      </c>
      <c r="K1411">
        <v>192.97566219304801</v>
      </c>
      <c r="L1411">
        <v>171.70804182952301</v>
      </c>
      <c r="M1411">
        <v>73.585344515735699</v>
      </c>
      <c r="N1411">
        <v>1.5010528067642099</v>
      </c>
      <c r="O1411">
        <v>4.0348525469168797</v>
      </c>
      <c r="P1411">
        <v>73.085846867749396</v>
      </c>
    </row>
    <row r="1412" spans="1:17" hidden="1" x14ac:dyDescent="0.3">
      <c r="A1412" t="s">
        <v>2990</v>
      </c>
      <c r="B1412" t="s">
        <v>2991</v>
      </c>
      <c r="C1412" t="str">
        <f>IFERROR(VLOOKUP(Table1[[#This Row],[Ticker]],[1]!Table2[[Symbol]:[Industry]],2,FALSE),"-")</f>
        <v>-</v>
      </c>
      <c r="D1412" t="s">
        <v>609</v>
      </c>
      <c r="E1412">
        <v>1110.5942149799901</v>
      </c>
      <c r="F1412">
        <v>67.790000000000006</v>
      </c>
      <c r="G1412">
        <v>20.154911072933899</v>
      </c>
      <c r="H1412">
        <v>3.2320442008572301</v>
      </c>
      <c r="I1412">
        <v>7.7746264069463296</v>
      </c>
      <c r="J1412">
        <v>2.02160320139483</v>
      </c>
      <c r="K1412">
        <v>63.139405581905798</v>
      </c>
      <c r="L1412">
        <v>59.590789051603998</v>
      </c>
      <c r="M1412">
        <v>57.966472043626602</v>
      </c>
      <c r="N1412">
        <v>1.9228388487052801</v>
      </c>
      <c r="O1412">
        <v>8.3493140581206706</v>
      </c>
      <c r="P1412">
        <v>52.337078651685303</v>
      </c>
      <c r="Q1412">
        <v>-2.4674324227389999E-3</v>
      </c>
    </row>
    <row r="1413" spans="1:17" hidden="1" x14ac:dyDescent="0.3">
      <c r="A1413" t="s">
        <v>2992</v>
      </c>
      <c r="B1413" t="s">
        <v>2993</v>
      </c>
      <c r="C1413" t="str">
        <f>IFERROR(VLOOKUP(Table1[[#This Row],[Ticker]],[1]!Table2[[Symbol]:[Industry]],2,FALSE),"-")</f>
        <v>-</v>
      </c>
      <c r="D1413" t="s">
        <v>539</v>
      </c>
      <c r="E1413">
        <v>1109.58405539</v>
      </c>
      <c r="F1413">
        <v>314.45</v>
      </c>
      <c r="G1413">
        <v>145.760394275538</v>
      </c>
      <c r="H1413">
        <v>48.018241298701099</v>
      </c>
      <c r="I1413">
        <v>97.489722436224795</v>
      </c>
      <c r="J1413">
        <v>15.206018568852899</v>
      </c>
      <c r="K1413">
        <v>233.85274193232399</v>
      </c>
      <c r="L1413">
        <v>181.30341465069901</v>
      </c>
      <c r="M1413">
        <v>69.279208047862596</v>
      </c>
      <c r="N1413">
        <v>2.13911570736001</v>
      </c>
      <c r="O1413">
        <v>5.4221656861186096</v>
      </c>
      <c r="P1413">
        <v>185.863636363636</v>
      </c>
      <c r="Q1413">
        <v>0.176616322999915</v>
      </c>
    </row>
    <row r="1414" spans="1:17" hidden="1" x14ac:dyDescent="0.3">
      <c r="A1414" t="s">
        <v>2994</v>
      </c>
      <c r="B1414" t="s">
        <v>2995</v>
      </c>
      <c r="C1414" t="str">
        <f>IFERROR(VLOOKUP(Table1[[#This Row],[Ticker]],[1]!Table2[[Symbol]:[Industry]],2,FALSE),"-")</f>
        <v>-</v>
      </c>
      <c r="D1414" t="s">
        <v>302</v>
      </c>
      <c r="E1414">
        <v>1108.3790945549999</v>
      </c>
      <c r="F1414">
        <v>401.95</v>
      </c>
      <c r="G1414">
        <v>-37.984220720059596</v>
      </c>
      <c r="H1414">
        <v>-5.6167902612627802</v>
      </c>
      <c r="I1414">
        <v>-23.8640230228498</v>
      </c>
      <c r="J1414">
        <v>-2.4646835539949601</v>
      </c>
      <c r="K1414">
        <v>402.07849994644903</v>
      </c>
      <c r="L1414">
        <v>436.17799746271299</v>
      </c>
      <c r="M1414">
        <v>60.3211196225812</v>
      </c>
      <c r="N1414">
        <v>0.78510840512487701</v>
      </c>
      <c r="O1414">
        <v>32.093543973130998</v>
      </c>
      <c r="P1414">
        <v>9.1958706873132208</v>
      </c>
      <c r="Q1414">
        <v>-0.13989727027335899</v>
      </c>
    </row>
    <row r="1415" spans="1:17" hidden="1" x14ac:dyDescent="0.3">
      <c r="A1415" t="s">
        <v>2996</v>
      </c>
      <c r="B1415" t="s">
        <v>2997</v>
      </c>
      <c r="C1415" t="str">
        <f>IFERROR(VLOOKUP(Table1[[#This Row],[Ticker]],[1]!Table2[[Symbol]:[Industry]],2,FALSE),"-")</f>
        <v>-</v>
      </c>
      <c r="D1415" t="s">
        <v>293</v>
      </c>
      <c r="E1415">
        <v>1104.95</v>
      </c>
      <c r="F1415">
        <v>539</v>
      </c>
      <c r="G1415">
        <v>-18.879593195180899</v>
      </c>
      <c r="H1415">
        <v>5.4236289004138598</v>
      </c>
      <c r="I1415">
        <v>-18.419601148322698</v>
      </c>
      <c r="J1415">
        <v>10.490767311048501</v>
      </c>
      <c r="K1415">
        <v>517.794091064589</v>
      </c>
      <c r="L1415">
        <v>521.08360913002696</v>
      </c>
      <c r="M1415">
        <v>70.467624151869998</v>
      </c>
      <c r="N1415">
        <v>1.2390317700453799</v>
      </c>
      <c r="O1415">
        <v>48.413729128014801</v>
      </c>
      <c r="P1415">
        <v>19.7777777777777</v>
      </c>
      <c r="Q1415">
        <v>0.14271917296014999</v>
      </c>
    </row>
    <row r="1416" spans="1:17" hidden="1" x14ac:dyDescent="0.3">
      <c r="A1416" t="s">
        <v>2998</v>
      </c>
      <c r="B1416" t="s">
        <v>2999</v>
      </c>
      <c r="C1416" t="str">
        <f>IFERROR(VLOOKUP(Table1[[#This Row],[Ticker]],[1]!Table2[[Symbol]:[Industry]],2,FALSE),"-")</f>
        <v>-</v>
      </c>
      <c r="D1416" t="s">
        <v>54</v>
      </c>
      <c r="E1416">
        <v>1103.24604</v>
      </c>
      <c r="F1416">
        <v>399.75</v>
      </c>
      <c r="G1416">
        <v>-4.0522139243807596</v>
      </c>
      <c r="H1416">
        <v>-4.2423997124441701</v>
      </c>
      <c r="I1416">
        <v>15.4500481048012</v>
      </c>
      <c r="J1416">
        <v>4.2933540164213699</v>
      </c>
      <c r="K1416">
        <v>352.33896170520302</v>
      </c>
      <c r="L1416">
        <v>343.84335773091198</v>
      </c>
      <c r="M1416">
        <v>67.893042654823901</v>
      </c>
      <c r="N1416">
        <v>0.80580086860835598</v>
      </c>
      <c r="O1416">
        <v>28.4302689180737</v>
      </c>
      <c r="P1416">
        <v>51.823015571591299</v>
      </c>
      <c r="Q1416">
        <v>-1.208995197583E-2</v>
      </c>
    </row>
    <row r="1417" spans="1:17" hidden="1" x14ac:dyDescent="0.3">
      <c r="A1417" t="s">
        <v>3000</v>
      </c>
      <c r="B1417" t="s">
        <v>3001</v>
      </c>
      <c r="C1417" t="str">
        <f>IFERROR(VLOOKUP(Table1[[#This Row],[Ticker]],[1]!Table2[[Symbol]:[Industry]],2,FALSE),"-")</f>
        <v>-</v>
      </c>
      <c r="D1417" t="s">
        <v>95</v>
      </c>
      <c r="E1417">
        <v>1096.98466218</v>
      </c>
      <c r="F1417">
        <v>164.39</v>
      </c>
      <c r="G1417">
        <v>50.500989886823902</v>
      </c>
      <c r="H1417">
        <v>11.1271620328111</v>
      </c>
      <c r="I1417">
        <v>21.562019019408702</v>
      </c>
      <c r="J1417">
        <v>16.683376493579299</v>
      </c>
      <c r="K1417">
        <v>137.352948477463</v>
      </c>
      <c r="L1417">
        <v>121.468674560617</v>
      </c>
      <c r="M1417">
        <v>66.373685264966497</v>
      </c>
      <c r="N1417">
        <v>2.0699685244391199</v>
      </c>
      <c r="O1417">
        <v>9.3740495163939492</v>
      </c>
      <c r="P1417">
        <v>80.252192982456094</v>
      </c>
      <c r="Q1417">
        <v>7.9537430749745994E-2</v>
      </c>
    </row>
    <row r="1418" spans="1:17" hidden="1" x14ac:dyDescent="0.3">
      <c r="A1418" t="s">
        <v>3002</v>
      </c>
      <c r="B1418" t="s">
        <v>3003</v>
      </c>
      <c r="C1418" t="str">
        <f>IFERROR(VLOOKUP(Table1[[#This Row],[Ticker]],[1]!Table2[[Symbol]:[Industry]],2,FALSE),"-")</f>
        <v>-</v>
      </c>
      <c r="D1418" t="s">
        <v>260</v>
      </c>
      <c r="E1418">
        <v>1094.9101934400001</v>
      </c>
      <c r="F1418">
        <v>932.05</v>
      </c>
      <c r="G1418">
        <v>12.825686384930799</v>
      </c>
      <c r="H1418">
        <v>-5.7027951002163499</v>
      </c>
      <c r="I1418">
        <v>-9.3081413522617105</v>
      </c>
      <c r="J1418">
        <v>-3.2721836237064301</v>
      </c>
      <c r="K1418">
        <v>955.30614226867795</v>
      </c>
      <c r="L1418">
        <v>891.67306804853104</v>
      </c>
      <c r="M1418">
        <v>47.9835788642621</v>
      </c>
      <c r="N1418">
        <v>1.6491761288953</v>
      </c>
      <c r="O1418">
        <v>18.5612359851939</v>
      </c>
      <c r="P1418">
        <v>43.613251155623999</v>
      </c>
      <c r="Q1418">
        <v>5.7460427635741003E-2</v>
      </c>
    </row>
    <row r="1419" spans="1:17" hidden="1" x14ac:dyDescent="0.3">
      <c r="A1419" t="s">
        <v>3004</v>
      </c>
      <c r="B1419" t="s">
        <v>3005</v>
      </c>
      <c r="C1419" t="str">
        <f>IFERROR(VLOOKUP(Table1[[#This Row],[Ticker]],[1]!Table2[[Symbol]:[Industry]],2,FALSE),"-")</f>
        <v>-</v>
      </c>
      <c r="D1419" t="s">
        <v>536</v>
      </c>
      <c r="E1419">
        <v>1090.2358812</v>
      </c>
      <c r="F1419">
        <v>93.25</v>
      </c>
      <c r="G1419">
        <v>104.985892949109</v>
      </c>
      <c r="H1419">
        <v>4.4182746579455099</v>
      </c>
      <c r="I1419">
        <v>11.0826338523127</v>
      </c>
      <c r="J1419">
        <v>1.2594921490674</v>
      </c>
      <c r="K1419">
        <v>88.425684456249797</v>
      </c>
      <c r="L1419">
        <v>73.355836546451499</v>
      </c>
      <c r="M1419">
        <v>49.260944495103899</v>
      </c>
      <c r="N1419">
        <v>0.37783447913266199</v>
      </c>
      <c r="O1419">
        <v>15.3887399463806</v>
      </c>
      <c r="P1419">
        <v>154.50804588799701</v>
      </c>
      <c r="Q1419">
        <v>9.1824744838765002E-2</v>
      </c>
    </row>
    <row r="1420" spans="1:17" hidden="1" x14ac:dyDescent="0.3">
      <c r="A1420" t="s">
        <v>3006</v>
      </c>
      <c r="B1420" t="s">
        <v>3007</v>
      </c>
      <c r="C1420" t="str">
        <f>IFERROR(VLOOKUP(Table1[[#This Row],[Ticker]],[1]!Table2[[Symbol]:[Industry]],2,FALSE),"-")</f>
        <v>-</v>
      </c>
      <c r="D1420" t="s">
        <v>54</v>
      </c>
      <c r="E1420">
        <v>1088.67155852</v>
      </c>
      <c r="F1420">
        <v>849</v>
      </c>
      <c r="G1420">
        <v>71.028784016838202</v>
      </c>
      <c r="H1420">
        <v>5.0202663659929696</v>
      </c>
      <c r="I1420">
        <v>7.4170056294373303</v>
      </c>
      <c r="J1420">
        <v>0.45530631814074501</v>
      </c>
      <c r="K1420">
        <v>800.078291313872</v>
      </c>
      <c r="L1420">
        <v>678.73923268654096</v>
      </c>
      <c r="M1420">
        <v>57.4908870767918</v>
      </c>
      <c r="N1420">
        <v>0.59791798386518002</v>
      </c>
      <c r="O1420">
        <v>11.9022379269729</v>
      </c>
      <c r="P1420">
        <v>102.16692463388399</v>
      </c>
      <c r="Q1420">
        <v>0.102845528392253</v>
      </c>
    </row>
    <row r="1421" spans="1:17" hidden="1" x14ac:dyDescent="0.3">
      <c r="A1421" t="s">
        <v>3008</v>
      </c>
      <c r="B1421" t="s">
        <v>3009</v>
      </c>
      <c r="C1421" t="str">
        <f>IFERROR(VLOOKUP(Table1[[#This Row],[Ticker]],[1]!Table2[[Symbol]:[Industry]],2,FALSE),"-")</f>
        <v>-</v>
      </c>
      <c r="D1421" t="s">
        <v>1430</v>
      </c>
      <c r="E1421">
        <v>1085.8617753999999</v>
      </c>
      <c r="F1421">
        <v>39.700000000000003</v>
      </c>
      <c r="G1421">
        <v>20.2907303132781</v>
      </c>
      <c r="H1421">
        <v>24.977460412209499</v>
      </c>
      <c r="I1421">
        <v>5.6440687736169703</v>
      </c>
      <c r="J1421">
        <v>15.893727113084401</v>
      </c>
      <c r="K1421">
        <v>35.184463114390503</v>
      </c>
      <c r="L1421">
        <v>33.624734915553702</v>
      </c>
      <c r="M1421">
        <v>59.1242080478738</v>
      </c>
      <c r="N1421">
        <v>2.5851221904266501</v>
      </c>
      <c r="O1421">
        <v>14.483627204030199</v>
      </c>
      <c r="P1421">
        <v>52.107279693486497</v>
      </c>
      <c r="Q1421">
        <v>6.4290278176148005E-2</v>
      </c>
    </row>
    <row r="1422" spans="1:17" hidden="1" x14ac:dyDescent="0.3">
      <c r="A1422" t="s">
        <v>3010</v>
      </c>
      <c r="B1422" t="s">
        <v>3011</v>
      </c>
      <c r="C1422" t="str">
        <f>IFERROR(VLOOKUP(Table1[[#This Row],[Ticker]],[1]!Table2[[Symbol]:[Industry]],2,FALSE),"-")</f>
        <v>-</v>
      </c>
      <c r="D1422" t="s">
        <v>244</v>
      </c>
      <c r="E1422">
        <v>1084.535770128</v>
      </c>
      <c r="F1422">
        <v>20.72</v>
      </c>
      <c r="G1422">
        <v>80.851962297497806</v>
      </c>
      <c r="H1422">
        <v>-0.511828429201722</v>
      </c>
      <c r="I1422">
        <v>-41.917175798450103</v>
      </c>
      <c r="J1422">
        <v>-1.54806068522625</v>
      </c>
      <c r="K1422">
        <v>21.228831823580698</v>
      </c>
      <c r="L1422">
        <v>19.3535024307021</v>
      </c>
      <c r="M1422">
        <v>42.418531989489097</v>
      </c>
      <c r="N1422">
        <v>0.90896815520710095</v>
      </c>
      <c r="O1422">
        <v>101.013513513513</v>
      </c>
      <c r="P1422">
        <v>135.45454545454501</v>
      </c>
      <c r="Q1422">
        <v>0.100436650043422</v>
      </c>
    </row>
    <row r="1423" spans="1:17" hidden="1" x14ac:dyDescent="0.3">
      <c r="A1423" t="s">
        <v>3012</v>
      </c>
      <c r="B1423" t="s">
        <v>3013</v>
      </c>
      <c r="C1423" t="str">
        <f>IFERROR(VLOOKUP(Table1[[#This Row],[Ticker]],[1]!Table2[[Symbol]:[Industry]],2,FALSE),"-")</f>
        <v>-</v>
      </c>
      <c r="D1423" t="s">
        <v>54</v>
      </c>
      <c r="E1423">
        <v>1082.66976</v>
      </c>
      <c r="F1423">
        <v>216.05</v>
      </c>
      <c r="G1423">
        <v>31.070792143922599</v>
      </c>
      <c r="H1423">
        <v>7.0558313959051198</v>
      </c>
      <c r="I1423">
        <v>-5.46624061777948</v>
      </c>
      <c r="J1423">
        <v>5.2112613086419897</v>
      </c>
      <c r="K1423">
        <v>230.83138839367001</v>
      </c>
      <c r="L1423">
        <v>203.52706284645501</v>
      </c>
      <c r="M1423">
        <v>30.007071846759001</v>
      </c>
      <c r="N1423">
        <v>1.20173323637663</v>
      </c>
      <c r="O1423">
        <v>22.656792409164499</v>
      </c>
      <c r="P1423">
        <v>73.534136546184698</v>
      </c>
      <c r="Q1423">
        <v>6.7286884908773006E-2</v>
      </c>
    </row>
    <row r="1424" spans="1:17" hidden="1" x14ac:dyDescent="0.3">
      <c r="A1424" t="s">
        <v>3014</v>
      </c>
      <c r="B1424" t="s">
        <v>3015</v>
      </c>
      <c r="C1424" t="str">
        <f>IFERROR(VLOOKUP(Table1[[#This Row],[Ticker]],[1]!Table2[[Symbol]:[Industry]],2,FALSE),"-")</f>
        <v>-</v>
      </c>
      <c r="D1424" t="s">
        <v>302</v>
      </c>
      <c r="E1424">
        <v>1076.1567908</v>
      </c>
      <c r="F1424">
        <v>180.44</v>
      </c>
      <c r="G1424">
        <v>43.8717438398563</v>
      </c>
      <c r="H1424">
        <v>10.4904745917322</v>
      </c>
      <c r="I1424">
        <v>26.433538031637799</v>
      </c>
      <c r="J1424">
        <v>7.8740424376642597</v>
      </c>
      <c r="K1424">
        <v>156.64756331122399</v>
      </c>
      <c r="L1424">
        <v>137.95648730463199</v>
      </c>
      <c r="M1424">
        <v>64.076551625714103</v>
      </c>
      <c r="N1424">
        <v>1.50328492827147</v>
      </c>
      <c r="O1424">
        <v>8.0691642651296895</v>
      </c>
      <c r="P1424">
        <v>80.079840319361196</v>
      </c>
      <c r="Q1424">
        <v>0.121434572011624</v>
      </c>
    </row>
    <row r="1425" spans="1:17" hidden="1" x14ac:dyDescent="0.3">
      <c r="A1425" t="s">
        <v>3016</v>
      </c>
      <c r="B1425" t="s">
        <v>3017</v>
      </c>
      <c r="C1425" t="str">
        <f>IFERROR(VLOOKUP(Table1[[#This Row],[Ticker]],[1]!Table2[[Symbol]:[Industry]],2,FALSE),"-")</f>
        <v>-</v>
      </c>
      <c r="D1425" t="s">
        <v>260</v>
      </c>
      <c r="E1425">
        <v>1075.1780000000001</v>
      </c>
      <c r="F1425">
        <v>2067.65</v>
      </c>
      <c r="G1425">
        <v>92.433321469726806</v>
      </c>
      <c r="H1425">
        <v>34.030132815660203</v>
      </c>
      <c r="I1425">
        <v>61.1255023075935</v>
      </c>
      <c r="J1425">
        <v>18.221146538526401</v>
      </c>
      <c r="K1425">
        <v>1708.2856077588599</v>
      </c>
      <c r="L1425">
        <v>1394.10835981064</v>
      </c>
      <c r="M1425">
        <v>65.820285401616303</v>
      </c>
      <c r="N1425">
        <v>1.10492724479065</v>
      </c>
      <c r="O1425">
        <v>10.3184774986095</v>
      </c>
      <c r="P1425">
        <v>120.890978046044</v>
      </c>
      <c r="Q1425">
        <v>7.8150788737341007E-2</v>
      </c>
    </row>
    <row r="1426" spans="1:17" hidden="1" x14ac:dyDescent="0.3">
      <c r="A1426" t="s">
        <v>3018</v>
      </c>
      <c r="B1426" t="s">
        <v>3019</v>
      </c>
      <c r="C1426" t="str">
        <f>IFERROR(VLOOKUP(Table1[[#This Row],[Ticker]],[1]!Table2[[Symbol]:[Industry]],2,FALSE),"-")</f>
        <v>-</v>
      </c>
      <c r="D1426" t="s">
        <v>985</v>
      </c>
      <c r="E1426">
        <v>1059.690576</v>
      </c>
      <c r="F1426">
        <v>752</v>
      </c>
      <c r="G1426">
        <v>34.972694032619501</v>
      </c>
      <c r="H1426">
        <v>-7.3529013723738901</v>
      </c>
      <c r="I1426">
        <v>6.0342401502470198</v>
      </c>
      <c r="J1426">
        <v>-4.0909415003583796</v>
      </c>
      <c r="K1426">
        <v>745.77287278231199</v>
      </c>
      <c r="L1426">
        <v>662.94003749037097</v>
      </c>
      <c r="M1426">
        <v>45.371400988669201</v>
      </c>
      <c r="N1426">
        <v>0.53469174908477002</v>
      </c>
      <c r="O1426">
        <v>15.1130319148936</v>
      </c>
      <c r="P1426">
        <v>63.371714099500302</v>
      </c>
      <c r="Q1426">
        <v>9.9140440838884999E-2</v>
      </c>
    </row>
    <row r="1427" spans="1:17" hidden="1" x14ac:dyDescent="0.3">
      <c r="A1427" t="s">
        <v>3020</v>
      </c>
      <c r="B1427" t="s">
        <v>3021</v>
      </c>
      <c r="C1427" t="str">
        <f>IFERROR(VLOOKUP(Table1[[#This Row],[Ticker]],[1]!Table2[[Symbol]:[Industry]],2,FALSE),"-")</f>
        <v>-</v>
      </c>
      <c r="D1427" t="s">
        <v>609</v>
      </c>
      <c r="E1427">
        <v>1052.7226373999999</v>
      </c>
      <c r="F1427">
        <v>223.5</v>
      </c>
      <c r="G1427">
        <v>-3.7176271870706001</v>
      </c>
      <c r="H1427">
        <v>6.48076377741753</v>
      </c>
      <c r="I1427">
        <v>-3.23595514823191</v>
      </c>
      <c r="J1427">
        <v>-6.2725848383218397</v>
      </c>
      <c r="K1427">
        <v>221.009028460054</v>
      </c>
      <c r="L1427">
        <v>204.059404663577</v>
      </c>
      <c r="M1427">
        <v>35.930372596677401</v>
      </c>
      <c r="N1427">
        <v>1.94092385778875</v>
      </c>
      <c r="O1427">
        <v>20.805369127516698</v>
      </c>
      <c r="P1427">
        <v>40.521848475322201</v>
      </c>
      <c r="Q1427">
        <v>3.3394704906840001E-3</v>
      </c>
    </row>
    <row r="1428" spans="1:17" hidden="1" x14ac:dyDescent="0.3">
      <c r="A1428" t="s">
        <v>3022</v>
      </c>
      <c r="B1428" t="s">
        <v>3023</v>
      </c>
      <c r="C1428" t="str">
        <f>IFERROR(VLOOKUP(Table1[[#This Row],[Ticker]],[1]!Table2[[Symbol]:[Industry]],2,FALSE),"-")</f>
        <v>-</v>
      </c>
      <c r="D1428" t="s">
        <v>701</v>
      </c>
      <c r="E1428">
        <v>1051.8561</v>
      </c>
      <c r="F1428">
        <v>110.78</v>
      </c>
      <c r="G1428">
        <v>138.75908935588799</v>
      </c>
      <c r="H1428">
        <v>-7.9045644286063901</v>
      </c>
      <c r="I1428">
        <v>46.532767318728403</v>
      </c>
      <c r="J1428">
        <v>-7.0568194553999701</v>
      </c>
      <c r="K1428">
        <v>112.029854604627</v>
      </c>
      <c r="L1428">
        <v>83.957136513771403</v>
      </c>
      <c r="M1428">
        <v>35.095299571822999</v>
      </c>
      <c r="N1428">
        <v>0.29651027232345301</v>
      </c>
      <c r="O1428">
        <v>23.217187217909299</v>
      </c>
      <c r="P1428">
        <v>170.19512195121899</v>
      </c>
      <c r="Q1428">
        <v>0.10164901092428601</v>
      </c>
    </row>
    <row r="1429" spans="1:17" hidden="1" x14ac:dyDescent="0.3">
      <c r="A1429" t="s">
        <v>3024</v>
      </c>
      <c r="B1429" t="s">
        <v>3025</v>
      </c>
      <c r="C1429" t="str">
        <f>IFERROR(VLOOKUP(Table1[[#This Row],[Ticker]],[1]!Table2[[Symbol]:[Industry]],2,FALSE),"-")</f>
        <v>-</v>
      </c>
      <c r="D1429" t="s">
        <v>124</v>
      </c>
      <c r="E1429">
        <v>1051.7694220979999</v>
      </c>
      <c r="F1429">
        <v>144.09</v>
      </c>
      <c r="G1429">
        <v>-44.729943609210203</v>
      </c>
      <c r="H1429">
        <v>-0.78185296664807602</v>
      </c>
      <c r="I1429">
        <v>-9.1581363317802307</v>
      </c>
      <c r="J1429">
        <v>-4.6913340845732003</v>
      </c>
      <c r="K1429">
        <v>150.015295630449</v>
      </c>
      <c r="L1429">
        <v>153.44471129762201</v>
      </c>
      <c r="M1429">
        <v>35.594944077747002</v>
      </c>
      <c r="N1429">
        <v>1.7472703634129401</v>
      </c>
      <c r="O1429">
        <v>54.209174821292201</v>
      </c>
      <c r="P1429">
        <v>14.0855106888361</v>
      </c>
      <c r="Q1429">
        <v>5.0585957742980997E-2</v>
      </c>
    </row>
    <row r="1430" spans="1:17" hidden="1" x14ac:dyDescent="0.3">
      <c r="A1430" t="s">
        <v>3026</v>
      </c>
      <c r="B1430" t="s">
        <v>3027</v>
      </c>
      <c r="C1430" t="str">
        <f>IFERROR(VLOOKUP(Table1[[#This Row],[Ticker]],[1]!Table2[[Symbol]:[Industry]],2,FALSE),"-")</f>
        <v>-</v>
      </c>
      <c r="D1430" t="s">
        <v>21</v>
      </c>
      <c r="E1430">
        <v>1049.7103402499999</v>
      </c>
      <c r="F1430">
        <v>412.75</v>
      </c>
      <c r="G1430">
        <v>192.79456144051099</v>
      </c>
      <c r="H1430">
        <v>10.831866705721</v>
      </c>
      <c r="I1430">
        <v>82.335396825892602</v>
      </c>
      <c r="J1430">
        <v>-8.1026133036086492</v>
      </c>
      <c r="K1430">
        <v>360.23576589803702</v>
      </c>
      <c r="L1430">
        <v>275.39481620149598</v>
      </c>
      <c r="M1430">
        <v>51.778077424692498</v>
      </c>
      <c r="N1430">
        <v>1.06747680379667</v>
      </c>
      <c r="O1430">
        <v>11.4476075105996</v>
      </c>
      <c r="P1430">
        <v>230.2</v>
      </c>
      <c r="Q1430">
        <v>0.12236228558027901</v>
      </c>
    </row>
    <row r="1431" spans="1:17" hidden="1" x14ac:dyDescent="0.3">
      <c r="A1431" t="s">
        <v>3028</v>
      </c>
      <c r="B1431" t="s">
        <v>3029</v>
      </c>
      <c r="C1431" t="str">
        <f>IFERROR(VLOOKUP(Table1[[#This Row],[Ticker]],[1]!Table2[[Symbol]:[Industry]],2,FALSE),"-")</f>
        <v>-</v>
      </c>
      <c r="D1431" t="s">
        <v>577</v>
      </c>
      <c r="E1431">
        <v>1048.31555856</v>
      </c>
      <c r="F1431">
        <v>750.3</v>
      </c>
      <c r="G1431">
        <v>-20.0636322764515</v>
      </c>
      <c r="H1431">
        <v>-8.8201664670505604</v>
      </c>
      <c r="I1431">
        <v>-7.3803396930318703</v>
      </c>
      <c r="J1431">
        <v>-0.63993177709734905</v>
      </c>
      <c r="K1431">
        <v>751.54296949194304</v>
      </c>
      <c r="M1431">
        <v>61.025148190958198</v>
      </c>
      <c r="N1431">
        <v>0.57792213135294301</v>
      </c>
      <c r="O1431">
        <v>36.205517792882802</v>
      </c>
      <c r="P1431">
        <v>19.484035353133098</v>
      </c>
    </row>
    <row r="1432" spans="1:17" hidden="1" x14ac:dyDescent="0.3">
      <c r="A1432" t="s">
        <v>3030</v>
      </c>
      <c r="B1432" t="s">
        <v>3031</v>
      </c>
      <c r="C1432" t="str">
        <f>IFERROR(VLOOKUP(Table1[[#This Row],[Ticker]],[1]!Table2[[Symbol]:[Industry]],2,FALSE),"-")</f>
        <v>-</v>
      </c>
      <c r="D1432" t="s">
        <v>2232</v>
      </c>
      <c r="E1432">
        <v>1048.31519716</v>
      </c>
      <c r="F1432">
        <v>1025</v>
      </c>
      <c r="G1432">
        <v>378.492097820423</v>
      </c>
      <c r="H1432">
        <v>-18.852084378909801</v>
      </c>
      <c r="I1432">
        <v>52.157097436627602</v>
      </c>
      <c r="J1432">
        <v>2.5751900519290301</v>
      </c>
      <c r="K1432">
        <v>1100.6055844180701</v>
      </c>
      <c r="L1432">
        <v>750.04676746877703</v>
      </c>
      <c r="M1432">
        <v>30.6898837649738</v>
      </c>
      <c r="N1432">
        <v>0.54653251886453402</v>
      </c>
      <c r="O1432">
        <v>36.585365853658502</v>
      </c>
      <c r="P1432">
        <v>428.89576883384899</v>
      </c>
    </row>
    <row r="1433" spans="1:17" hidden="1" x14ac:dyDescent="0.3">
      <c r="A1433" t="s">
        <v>3032</v>
      </c>
      <c r="B1433" t="s">
        <v>3033</v>
      </c>
      <c r="C1433" t="str">
        <f>IFERROR(VLOOKUP(Table1[[#This Row],[Ticker]],[1]!Table2[[Symbol]:[Industry]],2,FALSE),"-")</f>
        <v>-</v>
      </c>
      <c r="D1433" t="s">
        <v>21</v>
      </c>
      <c r="E1433">
        <v>1046.70177182</v>
      </c>
      <c r="F1433">
        <v>640.6</v>
      </c>
      <c r="G1433">
        <v>205.485803162884</v>
      </c>
      <c r="H1433">
        <v>21.446718461565801</v>
      </c>
      <c r="I1433">
        <v>34.427624986313297</v>
      </c>
      <c r="J1433">
        <v>8.5344023633384793</v>
      </c>
      <c r="K1433">
        <v>560.01539605559901</v>
      </c>
      <c r="L1433">
        <v>479.51249467077201</v>
      </c>
      <c r="M1433">
        <v>66.696275975288401</v>
      </c>
      <c r="N1433">
        <v>1.08696615946526</v>
      </c>
      <c r="O1433">
        <v>9.1164533250078108</v>
      </c>
      <c r="P1433">
        <v>248.15217391304299</v>
      </c>
      <c r="Q1433">
        <v>0.120576212951334</v>
      </c>
    </row>
    <row r="1434" spans="1:17" hidden="1" x14ac:dyDescent="0.3">
      <c r="A1434" t="s">
        <v>3034</v>
      </c>
      <c r="B1434" t="s">
        <v>3035</v>
      </c>
      <c r="C1434" t="str">
        <f>IFERROR(VLOOKUP(Table1[[#This Row],[Ticker]],[1]!Table2[[Symbol]:[Industry]],2,FALSE),"-")</f>
        <v>-</v>
      </c>
      <c r="D1434" t="s">
        <v>260</v>
      </c>
      <c r="E1434">
        <v>1045.7873999999999</v>
      </c>
      <c r="F1434">
        <v>980</v>
      </c>
      <c r="G1434">
        <v>76.640561803830096</v>
      </c>
      <c r="H1434">
        <v>-1.3869922814647999</v>
      </c>
      <c r="I1434">
        <v>26.373192850643299</v>
      </c>
      <c r="J1434">
        <v>-0.51931882603457102</v>
      </c>
      <c r="K1434">
        <v>882.36884071178895</v>
      </c>
      <c r="L1434">
        <v>718.04742953962</v>
      </c>
      <c r="M1434">
        <v>70.134716093706004</v>
      </c>
      <c r="N1434">
        <v>0.58364779874213801</v>
      </c>
      <c r="O1434">
        <v>13.3673469387755</v>
      </c>
      <c r="P1434">
        <v>172.222222222222</v>
      </c>
      <c r="Q1434">
        <v>0.148437991530703</v>
      </c>
    </row>
    <row r="1435" spans="1:17" hidden="1" x14ac:dyDescent="0.3">
      <c r="A1435" t="s">
        <v>3036</v>
      </c>
      <c r="B1435" t="s">
        <v>3037</v>
      </c>
      <c r="C1435" t="str">
        <f>IFERROR(VLOOKUP(Table1[[#This Row],[Ticker]],[1]!Table2[[Symbol]:[Industry]],2,FALSE),"-")</f>
        <v>-</v>
      </c>
      <c r="D1435" t="s">
        <v>701</v>
      </c>
      <c r="E1435">
        <v>1041.1942583139901</v>
      </c>
      <c r="F1435">
        <v>49.07</v>
      </c>
      <c r="G1435">
        <v>-7.3604611621271001</v>
      </c>
      <c r="H1435">
        <v>-13.115692807355799</v>
      </c>
      <c r="I1435">
        <v>-14.1985934301849</v>
      </c>
      <c r="J1435">
        <v>-3.9440336158526499</v>
      </c>
      <c r="K1435">
        <v>52.619321425363196</v>
      </c>
      <c r="L1435">
        <v>49.583166185277399</v>
      </c>
      <c r="M1435">
        <v>29.910668682788099</v>
      </c>
      <c r="N1435">
        <v>0.32077172992918801</v>
      </c>
      <c r="O1435">
        <v>26.757693091501899</v>
      </c>
      <c r="P1435">
        <v>22.064676616915399</v>
      </c>
      <c r="Q1435">
        <v>5.2464804574762998E-2</v>
      </c>
    </row>
    <row r="1436" spans="1:17" hidden="1" x14ac:dyDescent="0.3">
      <c r="A1436" t="s">
        <v>3038</v>
      </c>
      <c r="B1436" t="s">
        <v>3039</v>
      </c>
      <c r="C1436" t="str">
        <f>IFERROR(VLOOKUP(Table1[[#This Row],[Ticker]],[1]!Table2[[Symbol]:[Industry]],2,FALSE),"-")</f>
        <v>-</v>
      </c>
      <c r="D1436" t="s">
        <v>419</v>
      </c>
      <c r="E1436">
        <v>1040.2372236000001</v>
      </c>
      <c r="F1436">
        <v>82</v>
      </c>
      <c r="G1436">
        <v>-12.571419897809101</v>
      </c>
      <c r="H1436">
        <v>37.0095163589462</v>
      </c>
      <c r="I1436">
        <v>27.3695153694939</v>
      </c>
      <c r="J1436">
        <v>2.4707588567720902</v>
      </c>
      <c r="K1436">
        <v>66.542653833816203</v>
      </c>
      <c r="L1436">
        <v>64.846171206026</v>
      </c>
      <c r="M1436">
        <v>66.903990920127299</v>
      </c>
      <c r="N1436">
        <v>3.0586811485379899</v>
      </c>
      <c r="O1436">
        <v>19.512195121951201</v>
      </c>
      <c r="P1436">
        <v>75.965665236051507</v>
      </c>
      <c r="Q1436">
        <v>4.5428207438439998E-2</v>
      </c>
    </row>
    <row r="1437" spans="1:17" hidden="1" x14ac:dyDescent="0.3">
      <c r="A1437" t="s">
        <v>3040</v>
      </c>
      <c r="B1437" t="s">
        <v>3041</v>
      </c>
      <c r="C1437" t="str">
        <f>IFERROR(VLOOKUP(Table1[[#This Row],[Ticker]],[1]!Table2[[Symbol]:[Industry]],2,FALSE),"-")</f>
        <v>-</v>
      </c>
      <c r="D1437" t="s">
        <v>302</v>
      </c>
      <c r="E1437">
        <v>1039.6524138</v>
      </c>
      <c r="F1437">
        <v>42.9</v>
      </c>
      <c r="G1437">
        <v>-54.443245128119798</v>
      </c>
      <c r="H1437">
        <v>17.1332097387372</v>
      </c>
      <c r="I1437">
        <v>-5.9705477815533401</v>
      </c>
      <c r="J1437">
        <v>8.0972816267827206</v>
      </c>
      <c r="K1437">
        <v>39.574359102799498</v>
      </c>
      <c r="L1437">
        <v>45.008647929986999</v>
      </c>
      <c r="M1437">
        <v>65.160508653920999</v>
      </c>
      <c r="N1437">
        <v>4.8079283878671797</v>
      </c>
      <c r="O1437">
        <v>54.545454545454497</v>
      </c>
      <c r="P1437">
        <v>30</v>
      </c>
      <c r="Q1437">
        <v>6.4496411949171994E-2</v>
      </c>
    </row>
    <row r="1438" spans="1:17" hidden="1" x14ac:dyDescent="0.3">
      <c r="A1438" t="s">
        <v>3042</v>
      </c>
      <c r="B1438" t="s">
        <v>3043</v>
      </c>
      <c r="C1438" t="str">
        <f>IFERROR(VLOOKUP(Table1[[#This Row],[Ticker]],[1]!Table2[[Symbol]:[Industry]],2,FALSE),"-")</f>
        <v>-</v>
      </c>
      <c r="D1438" t="s">
        <v>3044</v>
      </c>
      <c r="E1438">
        <v>1036.22866245</v>
      </c>
      <c r="F1438">
        <v>1207.3499999999999</v>
      </c>
      <c r="G1438">
        <v>118.2228988402</v>
      </c>
      <c r="H1438">
        <v>6.8697108186508196</v>
      </c>
      <c r="I1438">
        <v>47.005132782168801</v>
      </c>
      <c r="J1438">
        <v>1.2581505233980399</v>
      </c>
      <c r="K1438">
        <v>1082.5856178198901</v>
      </c>
      <c r="L1438">
        <v>878.76051258565201</v>
      </c>
      <c r="M1438">
        <v>62.375575048760197</v>
      </c>
      <c r="N1438">
        <v>0.59562904905631497</v>
      </c>
      <c r="O1438">
        <v>6.4314407586863798</v>
      </c>
      <c r="P1438">
        <v>148.93814432989601</v>
      </c>
      <c r="Q1438">
        <v>7.3548702668166002E-2</v>
      </c>
    </row>
    <row r="1439" spans="1:17" hidden="1" x14ac:dyDescent="0.3">
      <c r="A1439" t="s">
        <v>3045</v>
      </c>
      <c r="B1439" t="s">
        <v>3046</v>
      </c>
      <c r="C1439" t="str">
        <f>IFERROR(VLOOKUP(Table1[[#This Row],[Ticker]],[1]!Table2[[Symbol]:[Industry]],2,FALSE),"-")</f>
        <v>-</v>
      </c>
      <c r="D1439" t="s">
        <v>3047</v>
      </c>
      <c r="E1439">
        <v>1035.4014138</v>
      </c>
      <c r="F1439">
        <v>217.2</v>
      </c>
      <c r="G1439">
        <v>16.0890580686421</v>
      </c>
      <c r="H1439">
        <v>-13.641346012092701</v>
      </c>
      <c r="I1439">
        <v>-29.303763149971601</v>
      </c>
      <c r="J1439">
        <v>-3.6558047929703599</v>
      </c>
      <c r="K1439">
        <v>237.898591966124</v>
      </c>
      <c r="L1439">
        <v>231.477025220212</v>
      </c>
      <c r="M1439">
        <v>35.178548375945198</v>
      </c>
      <c r="N1439">
        <v>1.0113185499196</v>
      </c>
      <c r="O1439">
        <v>65.193370165745804</v>
      </c>
      <c r="P1439">
        <v>53.661124867350502</v>
      </c>
      <c r="Q1439">
        <v>-3.4473345224019999E-3</v>
      </c>
    </row>
    <row r="1440" spans="1:17" hidden="1" x14ac:dyDescent="0.3">
      <c r="A1440" t="s">
        <v>3048</v>
      </c>
      <c r="B1440" t="s">
        <v>3049</v>
      </c>
      <c r="C1440" t="str">
        <f>IFERROR(VLOOKUP(Table1[[#This Row],[Ticker]],[1]!Table2[[Symbol]:[Industry]],2,FALSE),"-")</f>
        <v>-</v>
      </c>
      <c r="D1440" t="s">
        <v>536</v>
      </c>
      <c r="E1440">
        <v>1034.914992</v>
      </c>
      <c r="F1440">
        <v>6175.5</v>
      </c>
      <c r="G1440">
        <v>86.593452499360694</v>
      </c>
      <c r="H1440">
        <v>-4.0665291646570303</v>
      </c>
      <c r="I1440">
        <v>11.880935368221101</v>
      </c>
      <c r="J1440">
        <v>-3.2557205979536499</v>
      </c>
      <c r="K1440">
        <v>6038.5659594201497</v>
      </c>
      <c r="L1440">
        <v>5055.3736057018104</v>
      </c>
      <c r="M1440">
        <v>43.4766591045721</v>
      </c>
      <c r="N1440">
        <v>0.657539789587267</v>
      </c>
      <c r="O1440">
        <v>12.941462229778899</v>
      </c>
      <c r="P1440">
        <v>137.42791234140699</v>
      </c>
      <c r="Q1440">
        <v>0.176909842330603</v>
      </c>
    </row>
    <row r="1441" spans="1:17" hidden="1" x14ac:dyDescent="0.3">
      <c r="A1441" t="s">
        <v>3050</v>
      </c>
      <c r="B1441" t="s">
        <v>3051</v>
      </c>
      <c r="C1441" t="str">
        <f>IFERROR(VLOOKUP(Table1[[#This Row],[Ticker]],[1]!Table2[[Symbol]:[Industry]],2,FALSE),"-")</f>
        <v>-</v>
      </c>
      <c r="D1441" t="s">
        <v>302</v>
      </c>
      <c r="E1441">
        <v>1033.4165700000001</v>
      </c>
      <c r="F1441">
        <v>96.5</v>
      </c>
      <c r="G1441">
        <v>-22.592048222607598</v>
      </c>
      <c r="H1441">
        <v>8.9995183876914098</v>
      </c>
      <c r="I1441">
        <v>-12.269884787355799</v>
      </c>
      <c r="J1441">
        <v>-2.3969273588352</v>
      </c>
      <c r="K1441">
        <v>93.570840466255504</v>
      </c>
      <c r="L1441">
        <v>96.622073456331293</v>
      </c>
      <c r="M1441">
        <v>49.771106249784097</v>
      </c>
      <c r="N1441">
        <v>1.4493056195529299</v>
      </c>
      <c r="O1441">
        <v>37.564766839378201</v>
      </c>
      <c r="P1441">
        <v>30.0714381992182</v>
      </c>
      <c r="Q1441">
        <v>9.3652826586433993E-2</v>
      </c>
    </row>
    <row r="1442" spans="1:17" hidden="1" x14ac:dyDescent="0.3">
      <c r="A1442" t="s">
        <v>3052</v>
      </c>
      <c r="B1442" t="s">
        <v>3053</v>
      </c>
      <c r="C1442" t="str">
        <f>IFERROR(VLOOKUP(Table1[[#This Row],[Ticker]],[1]!Table2[[Symbol]:[Industry]],2,FALSE),"-")</f>
        <v>-</v>
      </c>
      <c r="D1442" t="s">
        <v>141</v>
      </c>
      <c r="E1442">
        <v>1031.3355024</v>
      </c>
      <c r="F1442">
        <v>844.2</v>
      </c>
      <c r="G1442">
        <v>15.3945340458068</v>
      </c>
      <c r="H1442">
        <v>-10.4779013723738</v>
      </c>
      <c r="I1442">
        <v>-27.4085195084551</v>
      </c>
      <c r="J1442">
        <v>-7.0937132897023902</v>
      </c>
      <c r="K1442">
        <v>863.67060258612503</v>
      </c>
      <c r="L1442">
        <v>831.29896289196495</v>
      </c>
      <c r="M1442">
        <v>50.278664038791</v>
      </c>
      <c r="N1442">
        <v>1.06822884454793</v>
      </c>
      <c r="O1442">
        <v>33.262260127931697</v>
      </c>
      <c r="P1442">
        <v>52.893235533822299</v>
      </c>
    </row>
    <row r="1443" spans="1:17" hidden="1" x14ac:dyDescent="0.3">
      <c r="A1443" t="s">
        <v>3054</v>
      </c>
      <c r="B1443" t="s">
        <v>3055</v>
      </c>
      <c r="C1443" t="str">
        <f>IFERROR(VLOOKUP(Table1[[#This Row],[Ticker]],[1]!Table2[[Symbol]:[Industry]],2,FALSE),"-")</f>
        <v>-</v>
      </c>
      <c r="D1443" t="s">
        <v>206</v>
      </c>
      <c r="E1443">
        <v>1030.5</v>
      </c>
      <c r="F1443">
        <v>103.05</v>
      </c>
      <c r="G1443">
        <v>46.432808068642103</v>
      </c>
      <c r="H1443">
        <v>10.0935694988971</v>
      </c>
      <c r="I1443">
        <v>-3.4707637547178898</v>
      </c>
      <c r="J1443">
        <v>-4.2792069561955399</v>
      </c>
      <c r="K1443">
        <v>92.0647831054211</v>
      </c>
      <c r="L1443">
        <v>82.756479831214804</v>
      </c>
      <c r="M1443">
        <v>58.791222494885197</v>
      </c>
      <c r="N1443">
        <v>3.94056917536866</v>
      </c>
      <c r="O1443">
        <v>13.9737991266375</v>
      </c>
      <c r="P1443">
        <v>104.059405940594</v>
      </c>
      <c r="Q1443">
        <v>4.6503555452656997E-2</v>
      </c>
    </row>
    <row r="1444" spans="1:17" hidden="1" x14ac:dyDescent="0.3">
      <c r="A1444" t="s">
        <v>3056</v>
      </c>
      <c r="B1444" t="s">
        <v>3057</v>
      </c>
      <c r="C1444" t="str">
        <f>IFERROR(VLOOKUP(Table1[[#This Row],[Ticker]],[1]!Table2[[Symbol]:[Industry]],2,FALSE),"-")</f>
        <v>-</v>
      </c>
      <c r="D1444" t="s">
        <v>24</v>
      </c>
      <c r="E1444">
        <v>1029.7591818799999</v>
      </c>
      <c r="F1444">
        <v>40.700000000000003</v>
      </c>
      <c r="G1444">
        <v>52.412065710563503</v>
      </c>
      <c r="H1444">
        <v>3.5624786122785301</v>
      </c>
      <c r="I1444">
        <v>-19.0706809571336</v>
      </c>
      <c r="J1444">
        <v>-3.0955828229867501</v>
      </c>
      <c r="K1444">
        <v>42.593080750599803</v>
      </c>
      <c r="L1444">
        <v>39.063542204405998</v>
      </c>
      <c r="M1444">
        <v>38.882419652007201</v>
      </c>
      <c r="N1444">
        <v>2.1612441191924101</v>
      </c>
      <c r="O1444">
        <v>44.963144963144899</v>
      </c>
      <c r="P1444">
        <v>91.079812206572697</v>
      </c>
      <c r="Q1444">
        <v>0.105160706692026</v>
      </c>
    </row>
    <row r="1445" spans="1:17" hidden="1" x14ac:dyDescent="0.3">
      <c r="A1445" t="s">
        <v>3058</v>
      </c>
      <c r="B1445" t="s">
        <v>3059</v>
      </c>
      <c r="C1445" t="str">
        <f>IFERROR(VLOOKUP(Table1[[#This Row],[Ticker]],[1]!Table2[[Symbol]:[Industry]],2,FALSE),"-")</f>
        <v>-</v>
      </c>
      <c r="D1445" t="s">
        <v>54</v>
      </c>
      <c r="E1445">
        <v>1029.4703617799901</v>
      </c>
      <c r="F1445">
        <v>174.23</v>
      </c>
      <c r="G1445">
        <v>68.056836925467806</v>
      </c>
      <c r="H1445">
        <v>28.852611505233099</v>
      </c>
      <c r="I1445">
        <v>56.7681424605206</v>
      </c>
      <c r="J1445">
        <v>-1.92404498557403</v>
      </c>
      <c r="K1445">
        <v>139.95315806242701</v>
      </c>
      <c r="L1445">
        <v>115.201798142847</v>
      </c>
      <c r="M1445">
        <v>68.994775873151397</v>
      </c>
      <c r="N1445">
        <v>2.9101057918866502</v>
      </c>
      <c r="O1445">
        <v>6.75543821385524</v>
      </c>
      <c r="P1445">
        <v>112.864996945632</v>
      </c>
      <c r="Q1445">
        <v>9.8500054547891999E-2</v>
      </c>
    </row>
    <row r="1446" spans="1:17" hidden="1" x14ac:dyDescent="0.3">
      <c r="A1446" t="s">
        <v>3060</v>
      </c>
      <c r="B1446" t="s">
        <v>3061</v>
      </c>
      <c r="C1446" t="str">
        <f>IFERROR(VLOOKUP(Table1[[#This Row],[Ticker]],[1]!Table2[[Symbol]:[Industry]],2,FALSE),"-")</f>
        <v>-</v>
      </c>
      <c r="D1446" t="s">
        <v>46</v>
      </c>
      <c r="E1446">
        <v>1024.7981802449999</v>
      </c>
      <c r="F1446">
        <v>484.05</v>
      </c>
      <c r="G1446">
        <v>-44.5546992309324</v>
      </c>
      <c r="H1446">
        <v>-6.9918026879453397</v>
      </c>
      <c r="I1446">
        <v>-43.250970945444102</v>
      </c>
      <c r="J1446">
        <v>-1.8316812041408801</v>
      </c>
      <c r="K1446">
        <v>479.38891736275298</v>
      </c>
      <c r="L1446">
        <v>542.89294789380006</v>
      </c>
      <c r="M1446">
        <v>70.037487704872703</v>
      </c>
      <c r="N1446">
        <v>1.3804265282077199</v>
      </c>
      <c r="O1446">
        <v>78.359673587439303</v>
      </c>
      <c r="P1446">
        <v>16.920289855072401</v>
      </c>
      <c r="Q1446">
        <v>0.17757061537056101</v>
      </c>
    </row>
    <row r="1447" spans="1:17" hidden="1" x14ac:dyDescent="0.3">
      <c r="A1447" t="s">
        <v>3062</v>
      </c>
      <c r="B1447" t="s">
        <v>3063</v>
      </c>
      <c r="C1447" t="str">
        <f>IFERROR(VLOOKUP(Table1[[#This Row],[Ticker]],[1]!Table2[[Symbol]:[Industry]],2,FALSE),"-")</f>
        <v>-</v>
      </c>
      <c r="D1447" t="s">
        <v>1684</v>
      </c>
      <c r="E1447">
        <v>1018.457693792</v>
      </c>
      <c r="F1447">
        <v>83.7</v>
      </c>
      <c r="G1447">
        <v>262.54193689162599</v>
      </c>
      <c r="H1447">
        <v>8.2732097387372203</v>
      </c>
      <c r="I1447">
        <v>74.656322178130196</v>
      </c>
      <c r="J1447">
        <v>10.371224309386999</v>
      </c>
      <c r="K1447">
        <v>70.020464955529704</v>
      </c>
      <c r="L1447">
        <v>57.371046736230603</v>
      </c>
      <c r="M1447">
        <v>78.518540841208804</v>
      </c>
      <c r="N1447">
        <v>1.5207088412112899</v>
      </c>
      <c r="O1447">
        <v>0.35842293906809197</v>
      </c>
      <c r="P1447">
        <v>303.37349397590299</v>
      </c>
      <c r="Q1447">
        <v>5.4352729686926997E-2</v>
      </c>
    </row>
    <row r="1448" spans="1:17" hidden="1" x14ac:dyDescent="0.3">
      <c r="A1448" t="s">
        <v>3064</v>
      </c>
      <c r="B1448" t="s">
        <v>3065</v>
      </c>
      <c r="C1448" t="str">
        <f>IFERROR(VLOOKUP(Table1[[#This Row],[Ticker]],[1]!Table2[[Symbol]:[Industry]],2,FALSE),"-")</f>
        <v>-</v>
      </c>
      <c r="D1448" t="s">
        <v>419</v>
      </c>
      <c r="E1448">
        <v>1018.4131575</v>
      </c>
      <c r="F1448">
        <v>320.14999999999998</v>
      </c>
      <c r="G1448">
        <v>-15.262190212554099</v>
      </c>
      <c r="H1448">
        <v>-12.766790261262701</v>
      </c>
      <c r="I1448">
        <v>-28.868854868608</v>
      </c>
      <c r="J1448">
        <v>-1.8831611022535799</v>
      </c>
      <c r="K1448">
        <v>321.2513879238</v>
      </c>
      <c r="L1448">
        <v>331.99593458151998</v>
      </c>
      <c r="M1448">
        <v>59.441671991430098</v>
      </c>
      <c r="N1448">
        <v>1.1943245040678001</v>
      </c>
      <c r="O1448">
        <v>58.285178822427</v>
      </c>
      <c r="P1448">
        <v>20.311912814731201</v>
      </c>
      <c r="Q1448">
        <v>4.2532061085159998E-3</v>
      </c>
    </row>
    <row r="1449" spans="1:17" hidden="1" x14ac:dyDescent="0.3">
      <c r="A1449" t="s">
        <v>3066</v>
      </c>
      <c r="B1449" t="s">
        <v>3067</v>
      </c>
      <c r="C1449" t="str">
        <f>IFERROR(VLOOKUP(Table1[[#This Row],[Ticker]],[1]!Table2[[Symbol]:[Industry]],2,FALSE),"-")</f>
        <v>-</v>
      </c>
      <c r="D1449" t="s">
        <v>293</v>
      </c>
      <c r="E1449">
        <v>1016.05836685</v>
      </c>
      <c r="F1449">
        <v>416.95</v>
      </c>
      <c r="G1449">
        <v>-35.146344180492797</v>
      </c>
      <c r="H1449">
        <v>-7.86966509540696</v>
      </c>
      <c r="I1449">
        <v>-13.5017072414237</v>
      </c>
      <c r="J1449">
        <v>-3.85841917205533</v>
      </c>
      <c r="K1449">
        <v>434.57143417486702</v>
      </c>
      <c r="L1449">
        <v>433.785250851022</v>
      </c>
      <c r="M1449">
        <v>37.237798988493303</v>
      </c>
      <c r="N1449">
        <v>0.43973327024099101</v>
      </c>
      <c r="O1449">
        <v>22.700563616740599</v>
      </c>
      <c r="P1449">
        <v>15.291027236278101</v>
      </c>
      <c r="Q1449">
        <v>-5.4003587302720001E-3</v>
      </c>
    </row>
    <row r="1450" spans="1:17" hidden="1" x14ac:dyDescent="0.3">
      <c r="A1450" t="s">
        <v>3068</v>
      </c>
      <c r="B1450" t="s">
        <v>3069</v>
      </c>
      <c r="C1450" t="str">
        <f>IFERROR(VLOOKUP(Table1[[#This Row],[Ticker]],[1]!Table2[[Symbol]:[Industry]],2,FALSE),"-")</f>
        <v>-</v>
      </c>
      <c r="D1450" t="s">
        <v>609</v>
      </c>
      <c r="E1450">
        <v>1014.929875748</v>
      </c>
      <c r="F1450">
        <v>109.91</v>
      </c>
      <c r="G1450">
        <v>23.915666181337201</v>
      </c>
      <c r="H1450">
        <v>21.108930444645299</v>
      </c>
      <c r="I1450">
        <v>23.5618875169936</v>
      </c>
      <c r="J1450">
        <v>5.4870184496489998</v>
      </c>
      <c r="K1450">
        <v>94.809923822604105</v>
      </c>
      <c r="L1450">
        <v>84.302349542885096</v>
      </c>
      <c r="M1450">
        <v>52.9017326328349</v>
      </c>
      <c r="N1450">
        <v>3.0730374790305302</v>
      </c>
      <c r="O1450">
        <v>11.9097443362751</v>
      </c>
      <c r="P1450">
        <v>61.276595744680797</v>
      </c>
    </row>
    <row r="1451" spans="1:17" hidden="1" x14ac:dyDescent="0.3">
      <c r="A1451" t="s">
        <v>3070</v>
      </c>
      <c r="B1451" t="s">
        <v>3071</v>
      </c>
      <c r="C1451" t="str">
        <f>IFERROR(VLOOKUP(Table1[[#This Row],[Ticker]],[1]!Table2[[Symbol]:[Industry]],2,FALSE),"-")</f>
        <v>-</v>
      </c>
      <c r="D1451" t="s">
        <v>609</v>
      </c>
      <c r="E1451">
        <v>1013.71476602</v>
      </c>
      <c r="F1451">
        <v>2303.15</v>
      </c>
      <c r="G1451">
        <v>15.105940099249</v>
      </c>
      <c r="H1451">
        <v>-8.0832729111050607</v>
      </c>
      <c r="I1451">
        <v>-5.4468318512077098E-2</v>
      </c>
      <c r="J1451">
        <v>-3.6987234487786602</v>
      </c>
      <c r="K1451">
        <v>2284.0533540902502</v>
      </c>
      <c r="L1451">
        <v>2016.0396683189299</v>
      </c>
      <c r="M1451">
        <v>36.980391945585097</v>
      </c>
      <c r="N1451">
        <v>0.43138679782610501</v>
      </c>
      <c r="O1451">
        <v>26.318303193452401</v>
      </c>
      <c r="P1451">
        <v>52.023102310231003</v>
      </c>
      <c r="Q1451">
        <v>6.1980747949686998E-2</v>
      </c>
    </row>
    <row r="1452" spans="1:17" hidden="1" x14ac:dyDescent="0.3">
      <c r="A1452" t="s">
        <v>3072</v>
      </c>
      <c r="B1452" t="s">
        <v>3073</v>
      </c>
      <c r="C1452" t="str">
        <f>IFERROR(VLOOKUP(Table1[[#This Row],[Ticker]],[1]!Table2[[Symbol]:[Industry]],2,FALSE),"-")</f>
        <v>-</v>
      </c>
      <c r="D1452" t="s">
        <v>116</v>
      </c>
      <c r="E1452">
        <v>1009.4332316799999</v>
      </c>
      <c r="F1452">
        <v>356.25</v>
      </c>
      <c r="G1452">
        <v>110.06437397548</v>
      </c>
      <c r="H1452">
        <v>-9.8931060507364599</v>
      </c>
      <c r="I1452">
        <v>23.5993702505321</v>
      </c>
      <c r="J1452">
        <v>0.49804136087578799</v>
      </c>
      <c r="K1452">
        <v>361.33120530532199</v>
      </c>
      <c r="L1452">
        <v>293.47228513121303</v>
      </c>
      <c r="M1452">
        <v>28.957945560978601</v>
      </c>
      <c r="N1452">
        <v>0.50859314043245496</v>
      </c>
      <c r="O1452">
        <v>18.849122807017501</v>
      </c>
      <c r="P1452">
        <v>161.75606171932401</v>
      </c>
      <c r="Q1452">
        <v>0.106048199520745</v>
      </c>
    </row>
    <row r="1453" spans="1:17" hidden="1" x14ac:dyDescent="0.3">
      <c r="A1453" t="s">
        <v>3074</v>
      </c>
      <c r="B1453" t="s">
        <v>3075</v>
      </c>
      <c r="C1453" t="str">
        <f>IFERROR(VLOOKUP(Table1[[#This Row],[Ticker]],[1]!Table2[[Symbol]:[Industry]],2,FALSE),"-")</f>
        <v>-</v>
      </c>
      <c r="D1453" t="s">
        <v>78</v>
      </c>
      <c r="E1453">
        <v>1008.3745874700001</v>
      </c>
      <c r="F1453">
        <v>222.93</v>
      </c>
      <c r="G1453">
        <v>-26.6537708204926</v>
      </c>
      <c r="H1453">
        <v>-9.9207617480244892</v>
      </c>
      <c r="I1453">
        <v>-18.985506153231199</v>
      </c>
      <c r="J1453">
        <v>-7.7688071570365498</v>
      </c>
      <c r="K1453">
        <v>230.516159035653</v>
      </c>
      <c r="L1453">
        <v>220.431842403052</v>
      </c>
      <c r="M1453">
        <v>37.700768363059801</v>
      </c>
      <c r="N1453">
        <v>0.97965121088152596</v>
      </c>
      <c r="O1453">
        <v>16.628538106131899</v>
      </c>
      <c r="P1453">
        <v>23.849999999999898</v>
      </c>
      <c r="Q1453">
        <v>-5.1614922156788E-2</v>
      </c>
    </row>
    <row r="1454" spans="1:17" hidden="1" x14ac:dyDescent="0.3">
      <c r="A1454" t="s">
        <v>3076</v>
      </c>
      <c r="B1454" t="s">
        <v>3077</v>
      </c>
      <c r="C1454" t="str">
        <f>IFERROR(VLOOKUP(Table1[[#This Row],[Ticker]],[1]!Table2[[Symbol]:[Industry]],2,FALSE),"-")</f>
        <v>-</v>
      </c>
      <c r="D1454" t="s">
        <v>2613</v>
      </c>
      <c r="E1454">
        <v>1007.1224999999999</v>
      </c>
      <c r="F1454">
        <v>25.49</v>
      </c>
      <c r="G1454">
        <v>95.311775177701506</v>
      </c>
      <c r="H1454">
        <v>-17.023189118042701</v>
      </c>
      <c r="I1454">
        <v>95.561036671664198</v>
      </c>
      <c r="J1454">
        <v>6.8303063181407397</v>
      </c>
      <c r="K1454">
        <v>26.270679290509801</v>
      </c>
      <c r="L1454">
        <v>20.120869315200999</v>
      </c>
      <c r="M1454">
        <v>44.753995280676897</v>
      </c>
      <c r="N1454">
        <v>0.81755968410094904</v>
      </c>
      <c r="O1454">
        <v>34.693343794952199</v>
      </c>
      <c r="P1454">
        <v>217.83042394014899</v>
      </c>
      <c r="Q1454">
        <v>0.26057923331741001</v>
      </c>
    </row>
    <row r="1455" spans="1:17" hidden="1" x14ac:dyDescent="0.3">
      <c r="A1455" t="s">
        <v>3078</v>
      </c>
      <c r="B1455" t="s">
        <v>3079</v>
      </c>
      <c r="C1455" t="str">
        <f>IFERROR(VLOOKUP(Table1[[#This Row],[Ticker]],[1]!Table2[[Symbol]:[Industry]],2,FALSE),"-")</f>
        <v>-</v>
      </c>
      <c r="D1455" t="s">
        <v>609</v>
      </c>
      <c r="E1455">
        <v>1003.220375</v>
      </c>
      <c r="F1455">
        <v>1752.35</v>
      </c>
      <c r="G1455">
        <v>-3.3806530683699001</v>
      </c>
      <c r="H1455">
        <v>17.290014472465</v>
      </c>
      <c r="I1455">
        <v>-4.55754557958989</v>
      </c>
      <c r="J1455">
        <v>-0.62719157732110198</v>
      </c>
      <c r="K1455">
        <v>1760.7574658818501</v>
      </c>
      <c r="L1455">
        <v>1650.4440491637799</v>
      </c>
      <c r="M1455">
        <v>31.988201168367102</v>
      </c>
      <c r="N1455">
        <v>2.3162367900444201</v>
      </c>
      <c r="O1455">
        <v>25.411590150369499</v>
      </c>
      <c r="P1455">
        <v>26.4641143145816</v>
      </c>
      <c r="Q1455">
        <v>1.4920175352507E-2</v>
      </c>
    </row>
    <row r="1456" spans="1:17" hidden="1" x14ac:dyDescent="0.3">
      <c r="A1456" t="s">
        <v>3080</v>
      </c>
      <c r="B1456" t="s">
        <v>3081</v>
      </c>
      <c r="C1456" t="str">
        <f>IFERROR(VLOOKUP(Table1[[#This Row],[Ticker]],[1]!Table2[[Symbol]:[Industry]],2,FALSE),"-")</f>
        <v>-</v>
      </c>
      <c r="D1456" t="s">
        <v>302</v>
      </c>
      <c r="E1456">
        <v>1001.53651653</v>
      </c>
      <c r="F1456">
        <v>79.62</v>
      </c>
      <c r="G1456">
        <v>-13.0181792374227</v>
      </c>
      <c r="H1456">
        <v>-3.9687457524471302E-2</v>
      </c>
      <c r="I1456">
        <v>-8.0084065752706692</v>
      </c>
      <c r="J1456">
        <v>-2.71883594472017</v>
      </c>
      <c r="K1456">
        <v>78.069276861288003</v>
      </c>
      <c r="L1456">
        <v>78.183284278731506</v>
      </c>
      <c r="M1456">
        <v>52.728775817779102</v>
      </c>
      <c r="N1456">
        <v>1.2886807683265999</v>
      </c>
      <c r="O1456">
        <v>26.7897513187641</v>
      </c>
      <c r="P1456">
        <v>21.003039513677798</v>
      </c>
      <c r="Q1456">
        <v>-5.7269967300678001E-2</v>
      </c>
    </row>
    <row r="1457" spans="1:17" hidden="1" x14ac:dyDescent="0.3">
      <c r="A1457" t="s">
        <v>3082</v>
      </c>
      <c r="B1457" t="s">
        <v>3083</v>
      </c>
      <c r="C1457" t="str">
        <f>IFERROR(VLOOKUP(Table1[[#This Row],[Ticker]],[1]!Table2[[Symbol]:[Industry]],2,FALSE),"-")</f>
        <v>-</v>
      </c>
      <c r="D1457" t="s">
        <v>78</v>
      </c>
      <c r="E1457">
        <v>1000.9991446</v>
      </c>
      <c r="F1457">
        <v>113.01</v>
      </c>
      <c r="G1457">
        <v>6.5497858982804003</v>
      </c>
      <c r="H1457">
        <v>2.1105541221260999</v>
      </c>
      <c r="I1457">
        <v>-40.653007628192903</v>
      </c>
      <c r="J1457">
        <v>0.284269888432373</v>
      </c>
      <c r="K1457">
        <v>110.85171070119</v>
      </c>
      <c r="L1457">
        <v>107.009853720896</v>
      </c>
      <c r="M1457">
        <v>64.455964206252006</v>
      </c>
      <c r="N1457">
        <v>0.99690048854788005</v>
      </c>
      <c r="O1457">
        <v>57.463941244137601</v>
      </c>
      <c r="P1457">
        <v>40.385093167701797</v>
      </c>
      <c r="Q1457">
        <v>-3.5847692129843997E-2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Price_Filter_12_08_2024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2024-08-13T04:52:58Z</dcterms:created>
  <dcterms:modified xsi:type="dcterms:W3CDTF">2024-10-22T03:13:38Z</dcterms:modified>
</cp:coreProperties>
</file>